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33" i="371" l="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K20" i="419" l="1"/>
  <c r="J20" i="419"/>
  <c r="I20" i="419"/>
  <c r="H20" i="419"/>
  <c r="G20" i="419"/>
  <c r="F20" i="419"/>
  <c r="E20" i="419"/>
  <c r="D20" i="419"/>
  <c r="C20" i="419"/>
  <c r="K19" i="419"/>
  <c r="J19" i="419"/>
  <c r="I19" i="419"/>
  <c r="H19" i="419"/>
  <c r="G19" i="419"/>
  <c r="F19" i="419"/>
  <c r="E19" i="419"/>
  <c r="D19" i="419"/>
  <c r="C19" i="419"/>
  <c r="K17" i="419"/>
  <c r="J17" i="419"/>
  <c r="I17" i="419"/>
  <c r="H17" i="419"/>
  <c r="G17" i="419"/>
  <c r="F17" i="419"/>
  <c r="E17" i="419"/>
  <c r="D17" i="419"/>
  <c r="C17" i="419"/>
  <c r="K16" i="419"/>
  <c r="J16" i="419"/>
  <c r="I16" i="419"/>
  <c r="H16" i="419"/>
  <c r="G16" i="419"/>
  <c r="F16" i="419"/>
  <c r="E16" i="419"/>
  <c r="D16" i="419"/>
  <c r="C16" i="419"/>
  <c r="K14" i="419"/>
  <c r="J14" i="419"/>
  <c r="I14" i="419"/>
  <c r="H14" i="419"/>
  <c r="G14" i="419"/>
  <c r="F14" i="419"/>
  <c r="E14" i="419"/>
  <c r="D14" i="419"/>
  <c r="C14" i="419"/>
  <c r="K13" i="419"/>
  <c r="J13" i="419"/>
  <c r="I13" i="419"/>
  <c r="H13" i="419"/>
  <c r="G13" i="419"/>
  <c r="F13" i="419"/>
  <c r="E13" i="419"/>
  <c r="D13" i="419"/>
  <c r="C13" i="419"/>
  <c r="K12" i="419"/>
  <c r="J12" i="419"/>
  <c r="I12" i="419"/>
  <c r="H12" i="419"/>
  <c r="G12" i="419"/>
  <c r="F12" i="419"/>
  <c r="E12" i="419"/>
  <c r="D12" i="419"/>
  <c r="C12" i="419"/>
  <c r="K11" i="419"/>
  <c r="J11" i="419"/>
  <c r="I11" i="419"/>
  <c r="H11" i="419"/>
  <c r="G11" i="419"/>
  <c r="F11" i="419"/>
  <c r="E11" i="419"/>
  <c r="D11" i="419"/>
  <c r="C11" i="419"/>
  <c r="J18" i="419" l="1"/>
  <c r="E18" i="419"/>
  <c r="I18" i="419"/>
  <c r="F18" i="419"/>
  <c r="C18" i="419"/>
  <c r="G18" i="419"/>
  <c r="D18" i="419"/>
  <c r="H18" i="419"/>
  <c r="K18" i="419"/>
  <c r="E26" i="419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J21" i="419" l="1"/>
  <c r="I21" i="419"/>
  <c r="I22" i="419" s="1"/>
  <c r="H21" i="419"/>
  <c r="G21" i="419"/>
  <c r="I23" i="419" l="1"/>
  <c r="G23" i="419"/>
  <c r="H23" i="419"/>
  <c r="J23" i="419"/>
  <c r="G22" i="419"/>
  <c r="H22" i="419"/>
  <c r="J22" i="419"/>
  <c r="N3" i="418"/>
  <c r="F21" i="419" l="1"/>
  <c r="F22" i="419" s="1"/>
  <c r="E21" i="419"/>
  <c r="E22" i="419" s="1"/>
  <c r="D21" i="419"/>
  <c r="D23" i="419" l="1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F6" i="419" l="1"/>
  <c r="J6" i="419"/>
  <c r="I6" i="419"/>
  <c r="E6" i="419"/>
  <c r="K6" i="419"/>
  <c r="H6" i="419"/>
  <c r="G6" i="419"/>
  <c r="C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19" i="414"/>
  <c r="C16" i="414"/>
  <c r="D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<sst xmlns="http://schemas.openxmlformats.org/spreadsheetml/2006/main" count="31993" uniqueCount="6146">
  <si>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</si>
  <si>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</si>
  <si>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</si>
  <si>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</si>
  <si>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</si>
  <si>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</si>
  <si>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</si>
  <si>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</si>
  <si>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</si>
  <si>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</si>
  <si>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</si>
  <si>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</si>
  <si>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</si>
  <si>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</si>
  <si>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</si>
  <si>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</si>
  <si>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</si>
  <si>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</si>
  <si>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</si>
  <si>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</si>
  <si>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</si>
  <si>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</si>
  <si>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</si>
  <si>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</si>
  <si>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</si>
  <si>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</si>
  <si>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</si>
  <si>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</si>
  <si>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</si>
  <si>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</si>
  <si>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</si>
  <si>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</si>
  <si>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</si>
  <si>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</si>
  <si>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</si>
  <si>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</si>
  <si>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</si>
  <si>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</si>
  <si>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</si>
  <si>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</si>
  <si>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</si>
  <si>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</si>
  <si>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</si>
  <si>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</si>
  <si>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</si>
  <si>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</si>
  <si>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</si>
  <si>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</si>
  <si>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</si>
  <si>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</si>
  <si>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</si>
  <si>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</si>
  <si>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</si>
  <si>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</si>
  <si>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</si>
  <si>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</si>
  <si>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</si>
  <si>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</si>
  <si>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</si>
  <si>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</si>
  <si>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</si>
  <si>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</si>
  <si>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</si>
  <si>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</si>
  <si>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</si>
  <si>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</si>
  <si>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</si>
  <si>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</si>
  <si>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</si>
  <si>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</si>
  <si>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</si>
  <si>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</si>
  <si>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</si>
  <si>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</si>
  <si>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</si>
  <si>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</si>
  <si>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</si>
  <si>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</si>
  <si>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</si>
  <si>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</si>
  <si>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</si>
  <si>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</si>
  <si>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</si>
  <si>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</si>
  <si>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</si>
  <si>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</si>
  <si>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</si>
  <si>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</si>
  <si>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</si>
  <si>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</si>
  <si>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</si>
  <si>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</si>
  <si>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</si>
  <si>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</si>
  <si>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</si>
  <si>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</si>
  <si>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</si>
  <si>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</si>
  <si>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</si>
  <si>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</si>
  <si>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</si>
  <si>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</si>
  <si>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</si>
  <si>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</si>
  <si>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</si>
  <si>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</si>
  <si>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</si>
  <si>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</si>
  <si>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</si>
  <si>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</si>
  <si>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</si>
  <si>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</si>
  <si>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</si>
  <si>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</si>
  <si>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</si>
  <si>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</si>
  <si>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</si>
  <si>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</si>
  <si>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</si>
  <si>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</si>
  <si>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</si>
  <si>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</si>
  <si>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</si>
  <si>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</si>
  <si>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</si>
  <si>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</si>
  <si>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</si>
  <si>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</si>
  <si>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</si>
  <si>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</si>
  <si>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</si>
  <si>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</si>
  <si>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</si>
  <si>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</si>
  <si>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</si>
  <si>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</si>
  <si>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</si>
  <si>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</si>
  <si>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</si>
  <si>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</si>
  <si>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</si>
  <si>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</si>
  <si>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</si>
  <si>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</si>
  <si>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</si>
  <si>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</si>
  <si>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</si>
  <si>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</si>
  <si>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</si>
  <si>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</si>
  <si>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</si>
  <si>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</si>
  <si>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</si>
  <si>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</si>
  <si>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</si>
  <si>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</si>
  <si>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</si>
  <si>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</si>
  <si>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</si>
  <si>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</si>
  <si>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</si>
  <si>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</si>
  <si>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</si>
  <si>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</si>
  <si>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</si>
  <si>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</si>
  <si>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</si>
  <si>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</si>
  <si>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</si>
  <si>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</si>
  <si>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</si>
  <si>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</si>
  <si>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</si>
  <si>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</si>
  <si>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</si>
  <si>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</si>
  <si>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</si>
  <si>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</si>
  <si>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</si>
  <si>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</si>
  <si>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</si>
  <si>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</si>
  <si>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</si>
  <si>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</si>
  <si>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</si>
  <si>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</si>
  <si>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</si>
  <si>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</si>
  <si>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</si>
  <si>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</si>
  <si>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</si>
  <si>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</si>
  <si>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</si>
  <si>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</si>
  <si>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</si>
  <si>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</si>
  <si>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</si>
  <si>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</si>
  <si>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</si>
  <si>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</si>
  <si>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</si>
  <si>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</si>
  <si>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</si>
  <si>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</si>
  <si>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</si>
  <si>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</si>
  <si>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</si>
  <si>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</si>
  <si>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</si>
  <si>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</si>
  <si>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</si>
  <si>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</si>
  <si>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</si>
  <si>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</si>
  <si>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</si>
  <si>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</si>
  <si>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</si>
  <si>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</si>
  <si>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</si>
  <si>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</si>
  <si>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</si>
  <si>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</si>
  <si>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</si>
  <si>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</si>
  <si>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</si>
  <si>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</si>
  <si>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</si>
  <si>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</si>
  <si>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</si>
  <si>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</si>
  <si>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</si>
  <si>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</si>
  <si>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</si>
  <si>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</si>
  <si>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</si>
  <si>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</si>
  <si>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</si>
  <si>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</si>
  <si>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</si>
  <si>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</si>
  <si>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</si>
  <si>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</si>
  <si>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</si>
  <si>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</si>
  <si>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</si>
  <si>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</si>
  <si>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</si>
  <si>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</si>
  <si>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</si>
  <si>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ošetřovatelé</t>
  </si>
  <si>
    <t>sanitáři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</si>
  <si>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</si>
  <si>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</si>
  <si>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</si>
  <si>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</si>
  <si>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</si>
  <si>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</si>
  <si>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</si>
  <si>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</si>
  <si>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</si>
  <si>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</si>
  <si>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</si>
  <si>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</si>
  <si>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</si>
  <si>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</si>
  <si>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</si>
  <si>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</si>
  <si>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</si>
  <si>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</si>
  <si>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</si>
  <si>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</si>
  <si>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</si>
  <si>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</si>
  <si>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</si>
  <si>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</si>
  <si>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</si>
  <si>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</si>
  <si>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</si>
  <si>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</si>
  <si>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</si>
  <si>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</si>
  <si>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</si>
  <si>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</si>
  <si>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</si>
  <si>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</si>
  <si>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</si>
  <si>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</si>
  <si>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</si>
  <si>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</si>
  <si>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</si>
  <si>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</si>
  <si>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</si>
  <si>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</si>
  <si>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</si>
  <si>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</si>
  <si>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</si>
  <si>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</si>
  <si>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</si>
  <si>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</si>
  <si>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</si>
  <si>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</si>
  <si>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</si>
  <si>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</si>
  <si>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</si>
  <si>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</si>
  <si>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</si>
  <si>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</si>
  <si>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</si>
  <si>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</si>
  <si>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</si>
  <si>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</si>
  <si>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</si>
  <si>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</si>
  <si>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</si>
  <si>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</si>
  <si>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</si>
  <si>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</si>
  <si>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</si>
  <si>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</si>
  <si>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</si>
  <si>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Traumatologické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</si>
  <si>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</si>
  <si>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</si>
  <si>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</si>
  <si>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</si>
  <si>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</si>
  <si>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</si>
  <si>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</si>
  <si>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</si>
  <si>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--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</si>
  <si>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</si>
  <si>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</si>
  <si>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</si>
  <si>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</si>
  <si>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</si>
  <si>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</si>
  <si>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</si>
  <si>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</si>
  <si>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</si>
  <si>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</si>
  <si>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</si>
  <si>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</si>
  <si>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</si>
  <si>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</si>
  <si>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50115003     TEP (Z518)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</si>
  <si>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</si>
  <si>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</si>
  <si>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</si>
  <si>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</si>
  <si>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</si>
  <si>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</si>
  <si>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</si>
  <si>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</si>
  <si>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</si>
  <si>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</si>
  <si>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</si>
  <si>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</si>
  <si>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</si>
  <si>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</si>
  <si>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</si>
  <si>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</si>
  <si>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</si>
  <si>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</si>
  <si>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</si>
  <si>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</si>
  <si>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</si>
  <si>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</si>
  <si>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</si>
  <si>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</si>
  <si>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</si>
  <si>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</si>
  <si>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</si>
  <si>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</si>
  <si>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50117025     všeob.mat. - razítka ostatní (V111) od 0,01 do 2999,99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</si>
  <si>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</si>
  <si>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</si>
  <si>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</si>
  <si>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</si>
  <si>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</si>
  <si>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</si>
  <si>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</si>
  <si>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</si>
  <si>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</si>
  <si>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</si>
  <si>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</si>
  <si>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</si>
  <si>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</si>
  <si>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</si>
  <si>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</si>
  <si>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</si>
  <si>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</si>
  <si>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</si>
  <si>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</si>
  <si>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</si>
  <si>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</si>
  <si>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</si>
  <si>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</si>
  <si>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</si>
  <si>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</si>
  <si>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</si>
  <si>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</si>
  <si>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</si>
  <si>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</si>
  <si>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</si>
  <si>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</si>
  <si>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</si>
  <si>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</si>
  <si>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</si>
  <si>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</si>
  <si>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</si>
  <si>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</si>
  <si>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</si>
  <si>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</si>
  <si>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</si>
  <si>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</si>
  <si>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</si>
  <si>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</si>
  <si>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</si>
  <si>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</si>
  <si>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</si>
  <si>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</si>
  <si>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</si>
  <si>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</si>
  <si>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</si>
  <si>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</si>
  <si>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</si>
  <si>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</si>
  <si>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</si>
  <si>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</si>
  <si>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</si>
  <si>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</si>
  <si>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</si>
  <si>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</si>
  <si>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</si>
  <si>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</si>
  <si>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</si>
  <si>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</si>
  <si>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</si>
  <si>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</si>
  <si>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</si>
  <si>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</si>
  <si>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</si>
  <si>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</si>
  <si>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</si>
  <si>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</si>
  <si>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</si>
  <si>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</si>
  <si>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</si>
  <si>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</si>
  <si>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</si>
  <si>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</si>
  <si>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</si>
  <si>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</si>
  <si>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</si>
  <si>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</si>
  <si>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</si>
  <si>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</si>
  <si>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</si>
  <si>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</si>
  <si>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</si>
  <si>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</si>
  <si>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</si>
  <si>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</si>
  <si>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</si>
  <si>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</si>
  <si>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</si>
  <si>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</si>
  <si>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</si>
  <si>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</si>
  <si>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</si>
  <si>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</si>
  <si>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</si>
  <si>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</si>
  <si>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</si>
  <si>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</si>
  <si>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</si>
  <si>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</si>
  <si>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</si>
  <si>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</si>
  <si>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</si>
  <si>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</si>
  <si>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</si>
  <si>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</si>
  <si>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</si>
  <si>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</si>
  <si>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</si>
  <si>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55802003     DDHM - kacelářská technika (sk.V_37)</t>
  </si>
  <si>
    <t>55804     DDHM - výpočetní technika</t>
  </si>
  <si>
    <t>55804001     DDHM - výpočetní technika (sk.P_35)</t>
  </si>
  <si>
    <t>55804002     DDHM - telefony (sk.P_49)</t>
  </si>
  <si>
    <t>55804081     DDHM - výpočetní technika (finanční dary)</t>
  </si>
  <si>
    <t>55805     DDHM - inventář</t>
  </si>
  <si>
    <t>55805002     DDHM - nábytek (sk.V_31)</t>
  </si>
  <si>
    <t>55828     DDNM software</t>
  </si>
  <si>
    <t>55828001     DDNM - software (sk.P_38)</t>
  </si>
  <si>
    <t>55828081     DDNM software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</si>
  <si>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</si>
  <si>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</si>
  <si>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</si>
  <si>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</si>
  <si>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</si>
  <si>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</si>
  <si>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</si>
  <si>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</si>
  <si>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</si>
  <si>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</si>
  <si>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</si>
  <si>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</si>
  <si>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</si>
  <si>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</si>
  <si>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</si>
  <si>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</si>
  <si>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</si>
  <si>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</si>
  <si>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</si>
  <si>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</si>
  <si>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</si>
  <si>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</si>
  <si>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</si>
  <si>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</si>
  <si>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</si>
  <si>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</si>
  <si>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</si>
  <si>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</si>
  <si>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</si>
  <si>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</si>
  <si>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</si>
  <si>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</si>
  <si>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</si>
  <si>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</si>
  <si>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</si>
  <si>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</si>
  <si>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</si>
  <si>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</si>
  <si>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</si>
  <si>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</si>
  <si>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</si>
  <si>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</si>
  <si>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</si>
  <si>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</si>
  <si>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</si>
  <si>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</si>
  <si>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</si>
  <si>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</si>
  <si>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</si>
  <si>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</si>
  <si>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</si>
  <si>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</si>
  <si>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</si>
  <si>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</si>
  <si>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</si>
  <si>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</si>
  <si>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</si>
  <si>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</si>
  <si>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</si>
  <si>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</si>
  <si>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</si>
  <si>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</si>
  <si>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</si>
  <si>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</si>
  <si>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</si>
  <si>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31</t>
  </si>
  <si>
    <t>TO: Traumatologické oddělení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</si>
  <si>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</si>
  <si>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</si>
  <si>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</si>
  <si>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</si>
  <si>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</si>
  <si>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</si>
  <si>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</si>
  <si>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</si>
  <si>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</si>
  <si>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TO: Traumatologické oddělení Celkem</t>
  </si>
  <si>
    <t>SumaKL</t>
  </si>
  <si>
    <t>3111</t>
  </si>
  <si>
    <t>TRAU: lůžkové oddělení 27</t>
  </si>
  <si>
    <t>TRAU: lůžkové oddělení 27 Celkem</t>
  </si>
  <si>
    <t>SumaNS</t>
  </si>
  <si>
    <t>mezeraNS</t>
  </si>
  <si>
    <t>3121</t>
  </si>
  <si>
    <t>TRAU: ambulance</t>
  </si>
  <si>
    <t>TRAU: ambulance Celkem</t>
  </si>
  <si>
    <t>3131</t>
  </si>
  <si>
    <t>TRAU: JIP 27</t>
  </si>
  <si>
    <t>TRAU: JIP 27 Celkem</t>
  </si>
  <si>
    <t>léky - paušál (LEK)</t>
  </si>
  <si>
    <t>O</t>
  </si>
  <si>
    <t>ACIDUM FOLICUM LECIVA</t>
  </si>
  <si>
    <t>DRG 30X10MG</t>
  </si>
  <si>
    <t>ACLEXA 200 MG TVRDÉ TOBOLKY</t>
  </si>
  <si>
    <t>POR CPS DUR 30X200MG</t>
  </si>
  <si>
    <t>ADRENALIN LECIVA</t>
  </si>
  <si>
    <t>INJ 5X1ML/1MG</t>
  </si>
  <si>
    <t>AESCIN-TEVA</t>
  </si>
  <si>
    <t>POR TBL FLM 30X20MG</t>
  </si>
  <si>
    <t>AFLODERM</t>
  </si>
  <si>
    <t>DRM UNG 1X20GM</t>
  </si>
  <si>
    <t>AGEN 5</t>
  </si>
  <si>
    <t>POR TBL NOB 30X5MG</t>
  </si>
  <si>
    <t>ALGIFEN NEO</t>
  </si>
  <si>
    <t>POR GTT SOL 1X50ML</t>
  </si>
  <si>
    <t>ALMIRAL</t>
  </si>
  <si>
    <t>INJ 10X3ML/75MG</t>
  </si>
  <si>
    <t>AMBROBENE</t>
  </si>
  <si>
    <t>TBL 20X30MG</t>
  </si>
  <si>
    <t>AMBROBENE 7.5MG/ML</t>
  </si>
  <si>
    <t>SOL 1X40ML</t>
  </si>
  <si>
    <t>SOL 1X100ML</t>
  </si>
  <si>
    <t>AMBROBENE 75 MG</t>
  </si>
  <si>
    <t>POR CPS PRO 20X75MG</t>
  </si>
  <si>
    <t>P</t>
  </si>
  <si>
    <t>AMOKSIKLAV 1 G</t>
  </si>
  <si>
    <t>POR TBL FLM 21X1GM</t>
  </si>
  <si>
    <t>ANALGIN</t>
  </si>
  <si>
    <t>INJ SOL 5X5ML</t>
  </si>
  <si>
    <t>ANOPYRIN 100MG</t>
  </si>
  <si>
    <t>TBL 60X100 MG</t>
  </si>
  <si>
    <t>TBL 20X100MG</t>
  </si>
  <si>
    <t>APAURIN</t>
  </si>
  <si>
    <t>INJ 10X2ML/10MG</t>
  </si>
  <si>
    <t>APO-IBUPROFEN 400 MG</t>
  </si>
  <si>
    <t>POR TBL FLM 30X400MG</t>
  </si>
  <si>
    <t>APO-PERINDO 4 MG</t>
  </si>
  <si>
    <t>POR TBL NOB 30X4MG</t>
  </si>
  <si>
    <t>ASCORUTIN (BLISTR)</t>
  </si>
  <si>
    <t>TBL OBD 50</t>
  </si>
  <si>
    <t>ATROVENT 0.025%</t>
  </si>
  <si>
    <t>INH SOL 1X20ML</t>
  </si>
  <si>
    <t>AULIN</t>
  </si>
  <si>
    <t>TBL 15X100MG</t>
  </si>
  <si>
    <t>POR TBL NOB 30X100MG</t>
  </si>
  <si>
    <t>POR GRA SOL30SÁČKŮ</t>
  </si>
  <si>
    <t>BERODUAL N</t>
  </si>
  <si>
    <t>INH SOL PSS 200DÁV</t>
  </si>
  <si>
    <t>BETADINE</t>
  </si>
  <si>
    <t>UNG 1X20GM</t>
  </si>
  <si>
    <t>BETADINE - zelená</t>
  </si>
  <si>
    <t>LIQ 1X120ML</t>
  </si>
  <si>
    <t>BETALOC ZOK 200 MG</t>
  </si>
  <si>
    <t>POR TBL PRO 30X200MG</t>
  </si>
  <si>
    <t>Biopron9 tob.60</t>
  </si>
  <si>
    <t>B-komplex Zentiva 30drg</t>
  </si>
  <si>
    <t>CADUET 5MG/10MG</t>
  </si>
  <si>
    <t>POR TBL FLM 30</t>
  </si>
  <si>
    <t>CALCICHEW D3</t>
  </si>
  <si>
    <t>CTB 20</t>
  </si>
  <si>
    <t>CALTRATE 600 MG/400 IU D3 POTAHOVANÁ TABLETA</t>
  </si>
  <si>
    <t>POR TBL FLM 90</t>
  </si>
  <si>
    <t>CITALEC 10 ZENTIVA</t>
  </si>
  <si>
    <t>POR TBL FLM30X10MG</t>
  </si>
  <si>
    <t>CITALEC 20 ZENTIVA</t>
  </si>
  <si>
    <t>POR TBL FLM30X20MG</t>
  </si>
  <si>
    <t>CLOTRIMAZOL AL 200</t>
  </si>
  <si>
    <t>TBL VAG 3X200MG+APL</t>
  </si>
  <si>
    <t>CODEIN SLOVAKOFARMA 30MG</t>
  </si>
  <si>
    <t>TBL 10X30MG-BLISTR</t>
  </si>
  <si>
    <t>CONTROLOC I.V.</t>
  </si>
  <si>
    <t>INJ PLV SOL 1X40MG</t>
  </si>
  <si>
    <t>CORDARONE</t>
  </si>
  <si>
    <t>POR TBL NOB30X200MG</t>
  </si>
  <si>
    <t>DETRALEX</t>
  </si>
  <si>
    <t>POR TBL FLM 60</t>
  </si>
  <si>
    <t>TBL OBD 30</t>
  </si>
  <si>
    <t>DEXAMED</t>
  </si>
  <si>
    <t>INJ 10X2ML/8MG</t>
  </si>
  <si>
    <t>DIAZEPAM SLOVAKOFARMA</t>
  </si>
  <si>
    <t>TBL 20X5MG</t>
  </si>
  <si>
    <t>TBL 20X10MG</t>
  </si>
  <si>
    <t>DICYNONE 250</t>
  </si>
  <si>
    <t>INJ SOL 4X2ML/250MG</t>
  </si>
  <si>
    <t>DIPIDOLOR</t>
  </si>
  <si>
    <t>INJ 5X2ML 7.5MG/ML</t>
  </si>
  <si>
    <t>DITHIADEN</t>
  </si>
  <si>
    <t>TBL 20X2MG</t>
  </si>
  <si>
    <t>DOLMINA INJ.</t>
  </si>
  <si>
    <t>INJ 5X3ML/75MG</t>
  </si>
  <si>
    <t>DORETA 75 MG/650 MG</t>
  </si>
  <si>
    <t>DUPHALAC</t>
  </si>
  <si>
    <t>SIR 1X500ML-HDPE</t>
  </si>
  <si>
    <t>667MG/ML POR SOL 1X500ML HDP</t>
  </si>
  <si>
    <t>DZ OCTENISEPT 250 ml</t>
  </si>
  <si>
    <t>sprej</t>
  </si>
  <si>
    <t>DZ TRIXO 500 ML</t>
  </si>
  <si>
    <t>EGILOK 25 MG</t>
  </si>
  <si>
    <t>TBL 60X25MG</t>
  </si>
  <si>
    <t>ENDIARON</t>
  </si>
  <si>
    <t>TBL OBD 20X250MG</t>
  </si>
  <si>
    <t>ERCEFURYL 200 MG CPS.</t>
  </si>
  <si>
    <t>POR CPS DUR 14X200MG</t>
  </si>
  <si>
    <t>Espumisan cps.100x40mg-blistr</t>
  </si>
  <si>
    <t>0057585</t>
  </si>
  <si>
    <t>EUPHYLLIN CR N 100</t>
  </si>
  <si>
    <t>POR CPS PRO 50X100MG</t>
  </si>
  <si>
    <t>EUTHYROX 75</t>
  </si>
  <si>
    <t>TBL 100X75RG</t>
  </si>
  <si>
    <t>FAKTU</t>
  </si>
  <si>
    <t>FASTUM GEL</t>
  </si>
  <si>
    <t>DRM GEL 1X100GM</t>
  </si>
  <si>
    <t>FLAMEXIN</t>
  </si>
  <si>
    <t>TBL 20X20MG</t>
  </si>
  <si>
    <t>Flavamed tablety por.tbl.nob.20x30mg</t>
  </si>
  <si>
    <t>FLAVOBION</t>
  </si>
  <si>
    <t>POR TBL FLM 50X70MG</t>
  </si>
  <si>
    <t>FOKUSIN</t>
  </si>
  <si>
    <t>POR CPS RDR30X0.4MG</t>
  </si>
  <si>
    <t>FRAXIPARIN MULTI</t>
  </si>
  <si>
    <t>INJ 10X5ML/47.5KU</t>
  </si>
  <si>
    <t>FRAXIPARINE</t>
  </si>
  <si>
    <t>INJ SOL 10X0.6ML</t>
  </si>
  <si>
    <t>INJ SOL 10X0.4ML</t>
  </si>
  <si>
    <t>FURON</t>
  </si>
  <si>
    <t>TBL 50X40MG</t>
  </si>
  <si>
    <t>FUROSEMID BIOTIKA</t>
  </si>
  <si>
    <t>INJ 5X2ML/20MG</t>
  </si>
  <si>
    <t>GLUKÓZA 10 BRAUN</t>
  </si>
  <si>
    <t>INF SOL 10X500ML-PE</t>
  </si>
  <si>
    <t>GLUKÓZA 5 BRAUN</t>
  </si>
  <si>
    <t>GLYCLADA 30 MG TABLETY S ŘÍZENÝM UVOLŇOVÁNÍM</t>
  </si>
  <si>
    <t>POR TBL RET 60X30MG</t>
  </si>
  <si>
    <t>HELICID 20 ZENTIVA</t>
  </si>
  <si>
    <t>POR CPS ETD 28X20MG</t>
  </si>
  <si>
    <t>HEPAROID LECIVA</t>
  </si>
  <si>
    <t>UNG 1X30GM</t>
  </si>
  <si>
    <t>HUMULIN N 100 M.J./ML</t>
  </si>
  <si>
    <t>INJ 1X10ML/1KU</t>
  </si>
  <si>
    <t>HUMULIN R 100 M.J./ML</t>
  </si>
  <si>
    <t>HYDROCORTISON 10MG</t>
  </si>
  <si>
    <t>HYDROCORTISON M LECIVA</t>
  </si>
  <si>
    <t>UNG 10GM 1%</t>
  </si>
  <si>
    <t>HYDROCORTISON VUAB 100 MG</t>
  </si>
  <si>
    <t>INJ PLV SOL 1X100MG</t>
  </si>
  <si>
    <t>CHLORID SODNÝ 0,9% BRAUN</t>
  </si>
  <si>
    <t>INF SOL 20X100MLPELAH</t>
  </si>
  <si>
    <t>INF SOL 10X250MLPELAH</t>
  </si>
  <si>
    <t>INF SOL 10X500MLPELAH</t>
  </si>
  <si>
    <t>INF SOL 10X1000MLPLAH</t>
  </si>
  <si>
    <t>IMODIUM</t>
  </si>
  <si>
    <t>CPS 20X2MG</t>
  </si>
  <si>
    <t>INDOMETACIN 100 BERLIN-CHEMIE</t>
  </si>
  <si>
    <t>SUP 10X100MG</t>
  </si>
  <si>
    <t>INJECTIO PROCAIN.CHLOR.0.2% ARD</t>
  </si>
  <si>
    <t>INJ 1X500ML 0.2%</t>
  </si>
  <si>
    <t>IR OG. OPHTHALMO-SEPTONEX</t>
  </si>
  <si>
    <t>GTT OPH 1X10ML</t>
  </si>
  <si>
    <t>KALIUM CHLORATUM BIOMEDICA</t>
  </si>
  <si>
    <t>POR TBLFLM100X500MG</t>
  </si>
  <si>
    <t>KANAVIT</t>
  </si>
  <si>
    <t>GTT 1X5ML 20MG/ML</t>
  </si>
  <si>
    <t>KL BALS.VISNEVSKI 100G</t>
  </si>
  <si>
    <t>KL ETHANOL.C.BENZINO 75G</t>
  </si>
  <si>
    <t>KL ETHER 130G</t>
  </si>
  <si>
    <t>KL KAPSLE</t>
  </si>
  <si>
    <t>KL PRIPRAVEK</t>
  </si>
  <si>
    <t>KL SOL.ACIDI BORICI 3%,100G</t>
  </si>
  <si>
    <t>FAGRON, KULICH</t>
  </si>
  <si>
    <t>KL SOL.HYD.PEROX.3% 100G</t>
  </si>
  <si>
    <t>KL SOL.NOVIKOV 10G</t>
  </si>
  <si>
    <t>KL SUPPOSITORIA</t>
  </si>
  <si>
    <t>KL UNG.LENIENS, 100G</t>
  </si>
  <si>
    <t>KLACID 500</t>
  </si>
  <si>
    <t>POR TBL FLM 14X500MG</t>
  </si>
  <si>
    <t>LEXAURIN</t>
  </si>
  <si>
    <t>TBL 30X1.5MG</t>
  </si>
  <si>
    <t>LEXAURIN 3</t>
  </si>
  <si>
    <t>POR TBL NOB 30X3MG</t>
  </si>
  <si>
    <t>LOKREN 20 MG</t>
  </si>
  <si>
    <t>POR TBL FLM 28X20MG</t>
  </si>
  <si>
    <t>LOZAP 50 ZENTIVA</t>
  </si>
  <si>
    <t>POR TBL FLM 30X50MG</t>
  </si>
  <si>
    <t>MABRON</t>
  </si>
  <si>
    <t>INJ SOL 5X2ML</t>
  </si>
  <si>
    <t>MAGNESII LACTICI 0,5 TBL. MEDICAMENTA</t>
  </si>
  <si>
    <t>TBL NOB 100X0,5GM</t>
  </si>
  <si>
    <t>MAGNESIUM SULFURICUM BIOTIKA</t>
  </si>
  <si>
    <t>INJ 5X10ML 10%</t>
  </si>
  <si>
    <t>MAGNOSOLV</t>
  </si>
  <si>
    <t>GRA 30X6.1GM(SACKY)</t>
  </si>
  <si>
    <t>MEDRACET 37,5 MG/325 MG</t>
  </si>
  <si>
    <t>POR TBL NOB 30</t>
  </si>
  <si>
    <t>MIDAZOLAM ACCORD 5 MG/ML</t>
  </si>
  <si>
    <t>INJ+INF SOL 10X3MLX5MG/ML</t>
  </si>
  <si>
    <t>MILGAMMA</t>
  </si>
  <si>
    <t>POR TBL OBD 20</t>
  </si>
  <si>
    <t>MILURIT 100</t>
  </si>
  <si>
    <t>POR TBL NOB 50X100MG</t>
  </si>
  <si>
    <t>MIRTAZAPIN MYLAN 30 MG</t>
  </si>
  <si>
    <t>POR TBL DIS 30X30MG</t>
  </si>
  <si>
    <t>MIRTAZAPIN ORION 15 MG</t>
  </si>
  <si>
    <t>POR TBL DIS 30X15MG</t>
  </si>
  <si>
    <t>MYDOCALM 150MG</t>
  </si>
  <si>
    <t>TBL OBD 30X150MG</t>
  </si>
  <si>
    <t>NASIVIN SENSITIVE 0,05%</t>
  </si>
  <si>
    <t>NAS SPR SOL 1X10ML/5MG</t>
  </si>
  <si>
    <t>NEODOLPASSE</t>
  </si>
  <si>
    <t>INF 10X250ML</t>
  </si>
  <si>
    <t>NEURONTIN 300MG</t>
  </si>
  <si>
    <t>CPS 50X300MG</t>
  </si>
  <si>
    <t>NO-SPA</t>
  </si>
  <si>
    <t>POR TBL NOB 24X40MG</t>
  </si>
  <si>
    <t>NOVALGIN</t>
  </si>
  <si>
    <t>TBL OBD 20X500MG</t>
  </si>
  <si>
    <t>INJ 5X5ML/2500MG</t>
  </si>
  <si>
    <t>OPHTHALMO-HYDROCORTISON LECIVA</t>
  </si>
  <si>
    <t>UNG OPH 1X5GM 0.5%</t>
  </si>
  <si>
    <t>PARACETAMOL KABI 10MG/ML</t>
  </si>
  <si>
    <t>INF SOL 10X100ML/1000MG</t>
  </si>
  <si>
    <t>PARALEN 500</t>
  </si>
  <si>
    <t>POR TBL NOB 24X500MG</t>
  </si>
  <si>
    <t>PHENAEMAL 0.1</t>
  </si>
  <si>
    <t>TBL 50X100MG</t>
  </si>
  <si>
    <t>PREDNISON 5 LECIVA</t>
  </si>
  <si>
    <t>PRESTANCE 10 MG/5 MG</t>
  </si>
  <si>
    <t>PRESTANCE 5 MG/5 MG</t>
  </si>
  <si>
    <t>PRESTARIUM NEO</t>
  </si>
  <si>
    <t>POR TBL FLM 30X5MG</t>
  </si>
  <si>
    <t>PROTEVASC 35 MG TABLETY S PRODLOUŽENÝM UVOLŇOVÁNÍM</t>
  </si>
  <si>
    <t>POR TBL PRO 60X35MG</t>
  </si>
  <si>
    <t>RINGERUV ROZTOK BRAUN</t>
  </si>
  <si>
    <t>INF 10X1000ML(LDPE)</t>
  </si>
  <si>
    <t>RIVOCOR 10</t>
  </si>
  <si>
    <t>POR TBL FLM 30X10MG</t>
  </si>
  <si>
    <t>RIVOCOR 5</t>
  </si>
  <si>
    <t>RIVOTRIL 0.5 MG</t>
  </si>
  <si>
    <t>TBL 50X0.5MG</t>
  </si>
  <si>
    <t>SANVAL 10 MG</t>
  </si>
  <si>
    <t>POR TBL FLM 20X10MG</t>
  </si>
  <si>
    <t>POR TBL FLM 100X10MG</t>
  </si>
  <si>
    <t>SERTRALIN APOTEX 50 MG POTAHOVANÉ TABLETY</t>
  </si>
  <si>
    <t>SIOFOR 1000</t>
  </si>
  <si>
    <t>POR TBL FLM 60X1000MG</t>
  </si>
  <si>
    <t>SORBIFER DURULES</t>
  </si>
  <si>
    <t>POR TBL FLM 100X100MG</t>
  </si>
  <si>
    <t>SORTIS 20 MG</t>
  </si>
  <si>
    <t>POR TBL FLM100X20MG</t>
  </si>
  <si>
    <t>SORTIS 20MG</t>
  </si>
  <si>
    <t>TBL OBD 30X20MG</t>
  </si>
  <si>
    <t>SOTAHEXAL 80</t>
  </si>
  <si>
    <t>POR TBL NOB 50X80MG</t>
  </si>
  <si>
    <t>SUPPOSITORIA GLYCERINI LECIVA</t>
  </si>
  <si>
    <t>SUP 10X2.35GM</t>
  </si>
  <si>
    <t>SYNTOPHYLLIN</t>
  </si>
  <si>
    <t>INJ 5X10ML/240MG</t>
  </si>
  <si>
    <t>TEBOKAN 120 MG</t>
  </si>
  <si>
    <t>POR TBL FLM 30X120MG</t>
  </si>
  <si>
    <t>TELMISARTAN SANDOZ 80 MG</t>
  </si>
  <si>
    <t>POR TBL NOB 30X80MG</t>
  </si>
  <si>
    <t>TENSIOMIN</t>
  </si>
  <si>
    <t>TBL 30X25MG</t>
  </si>
  <si>
    <t>TIAPRIDAL</t>
  </si>
  <si>
    <t>POR TBLNOB 50X100MG</t>
  </si>
  <si>
    <t>TORECAN</t>
  </si>
  <si>
    <t>INJ 5X1ML/6.5MG</t>
  </si>
  <si>
    <t>TRALGIT SR 100</t>
  </si>
  <si>
    <t>POR TBL RET30X100MG</t>
  </si>
  <si>
    <t>TRENTAL</t>
  </si>
  <si>
    <t>INF SOL 5X5ML/100MG</t>
  </si>
  <si>
    <t>TRIAMCINOLON LECIVA</t>
  </si>
  <si>
    <t>CRM 1X10GM 0.1%</t>
  </si>
  <si>
    <t>TRIASYN 5/5 MG</t>
  </si>
  <si>
    <t>POR TBL RET 30</t>
  </si>
  <si>
    <t>TRIMETAZIDIN MYLAN 35 MG</t>
  </si>
  <si>
    <t>TBL PRO 60X35MG II</t>
  </si>
  <si>
    <t>TRIPLIXAM 5 MG/1,25 MG/5 MG</t>
  </si>
  <si>
    <t>TRITACE 1,25 MG</t>
  </si>
  <si>
    <t>POR TBL NOB 20X1.25MG</t>
  </si>
  <si>
    <t>TRITTICO AC 75</t>
  </si>
  <si>
    <t>TBL RET 30X75MG</t>
  </si>
  <si>
    <t>VENTER</t>
  </si>
  <si>
    <t>TBL 50X1GM</t>
  </si>
  <si>
    <t>VENTOLIN INHALER N</t>
  </si>
  <si>
    <t>INHSUSPSS200X100RG</t>
  </si>
  <si>
    <t>VERMOX</t>
  </si>
  <si>
    <t>POR TBL NOB 6X100MG</t>
  </si>
  <si>
    <t>VERTIBETIS 16MG</t>
  </si>
  <si>
    <t>TBL NOB 60</t>
  </si>
  <si>
    <t>VITAMIN B12 LECIVA 300RG</t>
  </si>
  <si>
    <t>INJ 5X1ML/300RG</t>
  </si>
  <si>
    <t>WARFARIN</t>
  </si>
  <si>
    <t>TBL 100X3MG</t>
  </si>
  <si>
    <t>ZALDIAR</t>
  </si>
  <si>
    <t>POR TBL FLM 10</t>
  </si>
  <si>
    <t>POR TBL FLM 20</t>
  </si>
  <si>
    <t>ZIBOR 3500 IU</t>
  </si>
  <si>
    <t>INJ SOL 10X0.2ML</t>
  </si>
  <si>
    <t>ZODAC</t>
  </si>
  <si>
    <t>TBL OBD 30X10MG</t>
  </si>
  <si>
    <t>ZOLPIDEM MYLAN</t>
  </si>
  <si>
    <t>POR TBL FLM 50X10MG</t>
  </si>
  <si>
    <t>ZYLLT 75 MG</t>
  </si>
  <si>
    <t>POR TBL FLM 28X75MG</t>
  </si>
  <si>
    <t>léky - hemofilici ZUL (TO)</t>
  </si>
  <si>
    <t>FANHDI</t>
  </si>
  <si>
    <t>100IU/ML INJ PSO LQF 1+1X10ML</t>
  </si>
  <si>
    <t>50IU/ML INJ PSO LQF 1+1X10ML</t>
  </si>
  <si>
    <t>léky - antibiotika (LEK)</t>
  </si>
  <si>
    <t>AMOKSIKLAV</t>
  </si>
  <si>
    <t>TBL OBD 21X625MG</t>
  </si>
  <si>
    <t>AMOKSIKLAV 1.2GM</t>
  </si>
  <si>
    <t>INJ SIC 5X1.2GM</t>
  </si>
  <si>
    <t>AMOKSIKLAV 1G</t>
  </si>
  <si>
    <t>TBL OBD 14X1GM</t>
  </si>
  <si>
    <t>AZEPO 1 G</t>
  </si>
  <si>
    <t>INJ+INF PLV SOL 10X1GM</t>
  </si>
  <si>
    <t>AZITROMYCIN SANDOZ 500 MG</t>
  </si>
  <si>
    <t>POR TBL FLM 3X500MG</t>
  </si>
  <si>
    <t>BELOGENT MAST</t>
  </si>
  <si>
    <t>CEFTAZIDIM KABI 2 GM</t>
  </si>
  <si>
    <t>INJ+INF PLV SOL 10X2GM</t>
  </si>
  <si>
    <t>CEFUROXIM KABI 1500 MG</t>
  </si>
  <si>
    <t>INJ+INF PLV SOL 10X1.5GM</t>
  </si>
  <si>
    <t>CIPLOX 500</t>
  </si>
  <si>
    <t>TBL OBD 10X500MG</t>
  </si>
  <si>
    <t>CIPRINOL 250</t>
  </si>
  <si>
    <t>TBL OBD 10X250MG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</si>
  <si>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</si>
  <si>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</si>
  <si>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</si>
  <si>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</si>
  <si>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</si>
  <si>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DALACIN C 150 MG</t>
  </si>
  <si>
    <t>POR CPS DUR 16x150mg</t>
  </si>
  <si>
    <t>DALACIN C 300 MG</t>
  </si>
  <si>
    <t>POR CPS DUR 16X300MG</t>
  </si>
  <si>
    <t>ENTIZOL</t>
  </si>
  <si>
    <t>TBL 20X250MG</t>
  </si>
  <si>
    <t>FRAMYKOIN</t>
  </si>
  <si>
    <t>UNG 1X10GM</t>
  </si>
  <si>
    <t>FUNGICIDIN LECIVA</t>
  </si>
  <si>
    <t>GENTAMICIN LEK 80 MG/2 ML</t>
  </si>
  <si>
    <t>INJ SOL 10X2ML/80MG</t>
  </si>
  <si>
    <t>MACMIROR COMPLEX 500</t>
  </si>
  <si>
    <t>SUP VAG 8</t>
  </si>
  <si>
    <t>METRONIDAZOLE 0.5% POLFA</t>
  </si>
  <si>
    <t>INJ 1X100ML 5MG/1ML</t>
  </si>
  <si>
    <t>OFLOXIN 200</t>
  </si>
  <si>
    <t>TBL OBD 10X200MG</t>
  </si>
  <si>
    <t>OPHTHALMO-FRAMYKOIN</t>
  </si>
  <si>
    <t>UNG OPH 1X5GM</t>
  </si>
  <si>
    <t>PIPERACILLIN/TAZOBACTAM KABI 4 G/0,5 G</t>
  </si>
  <si>
    <t>INF PLV SOL 10X4.5GM</t>
  </si>
  <si>
    <t>SUMETROLIM</t>
  </si>
  <si>
    <t>TBL 20X480MG</t>
  </si>
  <si>
    <t>TYGACIL 50 MG</t>
  </si>
  <si>
    <t>INF PLV SOL 10X50MG/5ML</t>
  </si>
  <si>
    <t>UNASYN</t>
  </si>
  <si>
    <t>INJ PLV SOL 1X1.5GM</t>
  </si>
  <si>
    <t>POR TBL FLM12X375MG</t>
  </si>
  <si>
    <t>VANCOMYCIN MYLAN 1000 MG</t>
  </si>
  <si>
    <t>INF PLV SOL 1X1GM</t>
  </si>
  <si>
    <t>ZINNAT 500 MG</t>
  </si>
  <si>
    <t>ZYVOXID</t>
  </si>
  <si>
    <t>INF SOL 10X300ML</t>
  </si>
  <si>
    <t>léky - antimykotika (LEK)</t>
  </si>
  <si>
    <t>CANESTEN KRÉM</t>
  </si>
  <si>
    <t>CRM 1X20GM/200MG</t>
  </si>
  <si>
    <t>FLUCONAZOL KABI 2 MG/ML</t>
  </si>
  <si>
    <t>INF SOL 10X100ML/200MG</t>
  </si>
  <si>
    <t>AQUA PRO INJECTIONE BRAUN</t>
  </si>
  <si>
    <t>INJ SOL 20X10ML-PLA</t>
  </si>
  <si>
    <t>ARDEANUTRISOL G 40</t>
  </si>
  <si>
    <t>INF 1X80ML</t>
  </si>
  <si>
    <t>ATROPIN BIOTIKA 1MG</t>
  </si>
  <si>
    <t>INJ 10X1ML/1MG</t>
  </si>
  <si>
    <t>BRAUNOVIDON GÁZA S MASTÍ</t>
  </si>
  <si>
    <t>DRM LIG IPR 10X7.5X10CM</t>
  </si>
  <si>
    <t>DIPROPHOS</t>
  </si>
  <si>
    <t>INJ SUS 5X1ML/7MG</t>
  </si>
  <si>
    <t>KL MS HYDROG.PEROX. 3% 500g</t>
  </si>
  <si>
    <t>KL ZASYP NA RANY 100G</t>
  </si>
  <si>
    <t>MESOCAIN</t>
  </si>
  <si>
    <t>INJ 10X10ML 1%</t>
  </si>
  <si>
    <t>0,9 % SODIUM CHLORIDE KABI</t>
  </si>
  <si>
    <t>1x1000 ml FFlx</t>
  </si>
  <si>
    <t>ACC INJEKT</t>
  </si>
  <si>
    <t>INJ SOL 5X3ML/300MG</t>
  </si>
  <si>
    <t>POR TBL ENT 90X20MG</t>
  </si>
  <si>
    <t>INJ 5X2ML/15MG</t>
  </si>
  <si>
    <t>APO-AMLO 5</t>
  </si>
  <si>
    <t>PAR LQF 20X100ML-PE</t>
  </si>
  <si>
    <t>ARDEAOSMOSOL MA 20 (Mannitol)</t>
  </si>
  <si>
    <t>INF 1X100 ML</t>
  </si>
  <si>
    <t>BERODUAL</t>
  </si>
  <si>
    <t>INH LIQ 1X20ML</t>
  </si>
  <si>
    <t>BETALOC SR 200MG</t>
  </si>
  <si>
    <t>TBL RET 30X200MG</t>
  </si>
  <si>
    <t>BETALOC ZOK 50MG</t>
  </si>
  <si>
    <t>TBL RET 30X50MG</t>
  </si>
  <si>
    <t>B-komplex forte 100tbl. Zentiva</t>
  </si>
  <si>
    <t>CALTRATE PLUS</t>
  </si>
  <si>
    <t>CARZAP HCT 16 MG/12,5 MG  TABLETY</t>
  </si>
  <si>
    <t>POR TBL NOB 28</t>
  </si>
  <si>
    <t>CERNEVIT</t>
  </si>
  <si>
    <t>INJ PLV SOL10X750MG</t>
  </si>
  <si>
    <t>CEZERA 5 MG</t>
  </si>
  <si>
    <t>CILKANOL</t>
  </si>
  <si>
    <t>CPS 30X300MG</t>
  </si>
  <si>
    <t>INJ SOL 6X3ML/150MG</t>
  </si>
  <si>
    <t>CORYOL 3.125</t>
  </si>
  <si>
    <t>PORTBLNOB30X3.125MG</t>
  </si>
  <si>
    <t>DEGAN</t>
  </si>
  <si>
    <t>INJ 50X2ML/10MG</t>
  </si>
  <si>
    <t>DZ OCTENISEPT drm. sol. 250 ml</t>
  </si>
  <si>
    <t>DRM SOL 1X250ML</t>
  </si>
  <si>
    <t>ENELBIN RETARD</t>
  </si>
  <si>
    <t>TBL OBD 50X100MG</t>
  </si>
  <si>
    <t>ERDOMED 300MG</t>
  </si>
  <si>
    <t>CPS 20X300MG</t>
  </si>
  <si>
    <t>ESPUMISAN</t>
  </si>
  <si>
    <t>PORCPSMOL50X40MG-BL</t>
  </si>
  <si>
    <t>EUTHYROX 150</t>
  </si>
  <si>
    <t>TBL 100X150RG</t>
  </si>
  <si>
    <t>FUROSEMID SLOVAKOFARMA FORTE</t>
  </si>
  <si>
    <t>TBL 10X250MG</t>
  </si>
  <si>
    <t>GERATAM 1200</t>
  </si>
  <si>
    <t>TBL OBD 60X1200MG</t>
  </si>
  <si>
    <t>GERATAM 3 G</t>
  </si>
  <si>
    <t>INJ SOL 4X15ML/3GM</t>
  </si>
  <si>
    <t>GLIMEPIRID SANDOZ 1 MG TABLETY</t>
  </si>
  <si>
    <t>POR TBL NOB 30X1MG</t>
  </si>
  <si>
    <t>GLUCOPHAGE 850 MG</t>
  </si>
  <si>
    <t>POR TBLFLM100X850MG</t>
  </si>
  <si>
    <t>GLUKÓZA 40 BRAUN</t>
  </si>
  <si>
    <t>INF 20X10ML-PLA.AMP</t>
  </si>
  <si>
    <t>INF SOL 10X250ML-PE</t>
  </si>
  <si>
    <t>INF SOL 20X100ML-PE</t>
  </si>
  <si>
    <t>HALOPERIDOL</t>
  </si>
  <si>
    <t>TBL 50X1.5MG</t>
  </si>
  <si>
    <t>POR CPS ETD 90X20MG</t>
  </si>
  <si>
    <t>HYLAK FORTE</t>
  </si>
  <si>
    <t>GTT 1X100ML</t>
  </si>
  <si>
    <t>INJ PROCAINII CHLORATI 0,2% ARD 10x500ml</t>
  </si>
  <si>
    <t>2MG/ML INJ SOL 10X500ML</t>
  </si>
  <si>
    <t>KALIUMCHLORID 7.45% BRAUN</t>
  </si>
  <si>
    <t>INF CNC SOL 20X20ML</t>
  </si>
  <si>
    <t>KAPIDIN 10 MG</t>
  </si>
  <si>
    <t>KINITO 50 MG, POTAHOVANÉ TABLETY</t>
  </si>
  <si>
    <t>POR TBL FLM 40X50MG</t>
  </si>
  <si>
    <t>KLACID 250</t>
  </si>
  <si>
    <t>TBL FLM 14X250MG</t>
  </si>
  <si>
    <t>Klysma salinické 135ml</t>
  </si>
  <si>
    <t>Lactobacillus acidophil.cps.75 bez laktózy</t>
  </si>
  <si>
    <t>LETROX 50</t>
  </si>
  <si>
    <t>POR TBL NOB 100X50RG II</t>
  </si>
  <si>
    <t>POR TBL FLM 98X20MG</t>
  </si>
  <si>
    <t>LOPERON CPS</t>
  </si>
  <si>
    <t>POR CPS DUR 10X2MG</t>
  </si>
  <si>
    <t>LORADUR MITE</t>
  </si>
  <si>
    <t>POR TBL NOB 50</t>
  </si>
  <si>
    <t>LYRICA 75 MG</t>
  </si>
  <si>
    <t>POR CPSDUR14X75MG</t>
  </si>
  <si>
    <t>POR CPSDUR56X75MG</t>
  </si>
  <si>
    <t>TBL NOB 50X0,5GM</t>
  </si>
  <si>
    <t>MARCAINE 0.5%</t>
  </si>
  <si>
    <t>INJ SOL5X20ML/100MG</t>
  </si>
  <si>
    <t>MICARDISPLUS 80/12.5 MG</t>
  </si>
  <si>
    <t>MINIRIN MELT 120 MCG</t>
  </si>
  <si>
    <t>POR LYO 30X120RG</t>
  </si>
  <si>
    <t>MUCOSOLVAN</t>
  </si>
  <si>
    <t>POR GTT SOL+INH SOL 60ML</t>
  </si>
  <si>
    <t>NITROGLYCERIN SLOVAKOFARMA</t>
  </si>
  <si>
    <t>TBL 20X0.5MG</t>
  </si>
  <si>
    <t>NORADRENALIN LECIVA</t>
  </si>
  <si>
    <t>INJ 10X2ML/1000MG</t>
  </si>
  <si>
    <t>NOVORAPID 100 U/ML</t>
  </si>
  <si>
    <t>INJ SOL 1X10ML</t>
  </si>
  <si>
    <t>OPHTHALMO-SEPTONEX</t>
  </si>
  <si>
    <t>ORCAL NEO 10 MG</t>
  </si>
  <si>
    <t>POR TBL NOB 30X10MG</t>
  </si>
  <si>
    <t>PARALEN PLUS</t>
  </si>
  <si>
    <t>TBL OBD 24</t>
  </si>
  <si>
    <t>PLAQUENIL</t>
  </si>
  <si>
    <t>TBL OBD 60X200MG</t>
  </si>
  <si>
    <t>PREDNISON 20 LECIVA</t>
  </si>
  <si>
    <t>TBL 20X20MG(BLISTR)</t>
  </si>
  <si>
    <t>PRESTANCE 5 MG/10 MG</t>
  </si>
  <si>
    <t>PRESTARIUM NEO COMBI 10 MG/2,5 MG</t>
  </si>
  <si>
    <t>PRESTARIUM NEO FORTE</t>
  </si>
  <si>
    <t>PROPOFOL-LIPURO 1 % (10MG/ML)</t>
  </si>
  <si>
    <t>INJ+INF EML 10X100ML/1000MG</t>
  </si>
  <si>
    <t>PROTHIADEN 75</t>
  </si>
  <si>
    <t>TBL OBD 30X75MG</t>
  </si>
  <si>
    <t>RECOXA 15</t>
  </si>
  <si>
    <t>POR TBL NOB 30X15MG</t>
  </si>
  <si>
    <t>POR TBL NOB20X15MG</t>
  </si>
  <si>
    <t>RINGERFUNDIN B.BRAUN</t>
  </si>
  <si>
    <t>INF SOL 10X500ML PE</t>
  </si>
  <si>
    <t>INF SOL10X1000ML PE</t>
  </si>
  <si>
    <t>ROCALTROL 0.25 MCG</t>
  </si>
  <si>
    <t>POR CPSMOL30X0.25RG</t>
  </si>
  <si>
    <t>SANORIN 1 PM</t>
  </si>
  <si>
    <t>NAS SPR SOL 1X10ML</t>
  </si>
  <si>
    <t>SIMBRINZA 10 MG/ML + 2 MG/ML</t>
  </si>
  <si>
    <t>OPH GTT SUS 1X5ML</t>
  </si>
  <si>
    <t>SIOFOR 850MG</t>
  </si>
  <si>
    <t>TBL FLM 60x850MG</t>
  </si>
  <si>
    <t>TBL FLM 60X320MG/60MG</t>
  </si>
  <si>
    <t>TENAXUM</t>
  </si>
  <si>
    <t>TBL 30X1MG</t>
  </si>
  <si>
    <t>TETRASPAN 6%</t>
  </si>
  <si>
    <t>INF SOL 20X500ML</t>
  </si>
  <si>
    <t>INJ SOL 12X2ML/100MG</t>
  </si>
  <si>
    <t>SUP 6X6.5MG</t>
  </si>
  <si>
    <t>TRIPLIXAM 10 MG/2,5 MG/5 MG</t>
  </si>
  <si>
    <t>TRITACE 5</t>
  </si>
  <si>
    <t>TBL 30X5MG</t>
  </si>
  <si>
    <t>VALSACOMBI 80 MG/12,5 MG</t>
  </si>
  <si>
    <t>POR TBL FLM 28</t>
  </si>
  <si>
    <t>VASOCARDIN 50</t>
  </si>
  <si>
    <t>POR TBL NOB 50X50MG</t>
  </si>
  <si>
    <t>VENTOLIN ROZTOK K INHALACI</t>
  </si>
  <si>
    <t>INH SOL1X20ML/120MG</t>
  </si>
  <si>
    <t>VEROSPIRON</t>
  </si>
  <si>
    <t>TBL 20X25MG</t>
  </si>
  <si>
    <t>XANAX</t>
  </si>
  <si>
    <t>TBL 30X0.25MG</t>
  </si>
  <si>
    <t>TBL OBD 10X10MG</t>
  </si>
  <si>
    <t>léky - parenterální výživa (LEK)</t>
  </si>
  <si>
    <t>LIPOPLUS 20%</t>
  </si>
  <si>
    <t>INFEML10X250ML-SKLO</t>
  </si>
  <si>
    <t>NUTRIFLEX PERI</t>
  </si>
  <si>
    <t>INF SOL 5X2000ML</t>
  </si>
  <si>
    <t>léky - enterální výživa (LEK)</t>
  </si>
  <si>
    <t>DIASIP S PŘÍCHUTÍ JAHODOVOU</t>
  </si>
  <si>
    <t>POR SOL 1X200ML</t>
  </si>
  <si>
    <t>NUTRIDRINK BALÍČEK 5+1</t>
  </si>
  <si>
    <t>POR SOL 6X200ML</t>
  </si>
  <si>
    <t>NUTRISON MULTI FIBRE</t>
  </si>
  <si>
    <t>POR SOL 1X1000ML-VA</t>
  </si>
  <si>
    <t>léky - krev.deriváty ZUL (TO)</t>
  </si>
  <si>
    <t>HAEMOCOMPLETTAN P</t>
  </si>
  <si>
    <t>20MG/ML INJ/INF PLV SOL 1X1000MG</t>
  </si>
  <si>
    <t>OCPLEX</t>
  </si>
  <si>
    <t>500IU INF PSO LQF 1+1X20ML</t>
  </si>
  <si>
    <t>AMIKACIN MEDOPHARM 500 MG/2 ML</t>
  </si>
  <si>
    <t>INJ+INF SOL 10X2ML/500MG</t>
  </si>
  <si>
    <t>BISEPTOL 480</t>
  </si>
  <si>
    <t>INJ 10X5ML</t>
  </si>
  <si>
    <t>COLOMYCIN INJEKCE 1000000 IU</t>
  </si>
  <si>
    <t>INJ PLV SOL 10X1MU</t>
  </si>
  <si>
    <t>PLV ADS 1X20GM</t>
  </si>
  <si>
    <t xml:space="preserve">GENTAMICIN B.BRAUN 3 MG/ML INFUZNÍ ROZTOK </t>
  </si>
  <si>
    <t>INF SOL 20X80ML</t>
  </si>
  <si>
    <t>OFLOXACINO G.E.S.</t>
  </si>
  <si>
    <t>2MG/ML INF SOL 20X100ML</t>
  </si>
  <si>
    <t>INF SOL 10X200ML/400MG</t>
  </si>
  <si>
    <t>3111 - TRAU: lůžkové oddělení 27</t>
  </si>
  <si>
    <t>3131 - TRAU: JIP 27</t>
  </si>
  <si>
    <t>M01AX17 - NIMESULID</t>
  </si>
  <si>
    <t>J01DC02 - CEFUROXIM</t>
  </si>
  <si>
    <t>R05CB06 - AMBROXOL</t>
  </si>
  <si>
    <t>N05CF02 - ZOLPIDEM</t>
  </si>
  <si>
    <t>N05BA12 - ALPRAZOLAM</t>
  </si>
  <si>
    <t>M04AA01 - ALOPURINOL</t>
  </si>
  <si>
    <t>N06AB06 - SERTRALIN</t>
  </si>
  <si>
    <t>J01XD01 - METRONIDAZOL</t>
  </si>
  <si>
    <t>A03FA07 - ITOPRIDUM</t>
  </si>
  <si>
    <t>C01BD01 - AMIODARON</t>
  </si>
  <si>
    <t>B01AC04 - KLOPIDOGREL</t>
  </si>
  <si>
    <t>C01EB15 - TRIMETAZIDIN</t>
  </si>
  <si>
    <t>B01AB06 - NADROPARIN</t>
  </si>
  <si>
    <t>C07AB05 - BETAXOLOL</t>
  </si>
  <si>
    <t>J01GB06 - AMIKACIN</t>
  </si>
  <si>
    <t>C07AB07 - BISOPROLOL</t>
  </si>
  <si>
    <t>J02AC01 - FLUKONAZOL</t>
  </si>
  <si>
    <t>C09AA04 - PERINDOPRIL</t>
  </si>
  <si>
    <t>B01AA03 - WARFARIN</t>
  </si>
  <si>
    <t>C09AA05 - RAMIPRIL</t>
  </si>
  <si>
    <t>N07CA01 - BETAHISTIN</t>
  </si>
  <si>
    <t>C09BA04 - PERINDOPRIL A DIURETIKA</t>
  </si>
  <si>
    <t>R06AE09 - LEVOCETIRIZIN</t>
  </si>
  <si>
    <t>C09BB04 - PERINDOPRIL A AMLODIPIN</t>
  </si>
  <si>
    <t>J01FF01 - KLINDAMYCIN</t>
  </si>
  <si>
    <t>C09CA01 - LOSARTAN</t>
  </si>
  <si>
    <t>J01XA01 - VANKOMYCIN</t>
  </si>
  <si>
    <t>C09CA07 - TELMISARTAN</t>
  </si>
  <si>
    <t>J01XX08 - LINEZOLID</t>
  </si>
  <si>
    <t>A06AD11 - LAKTULÓZA</t>
  </si>
  <si>
    <t>M01AC06 - MELOXIKAM</t>
  </si>
  <si>
    <t>N02BB02 - SODNÁ SŮL METAMIZOLU</t>
  </si>
  <si>
    <t>A10BA02 - METFORMIN</t>
  </si>
  <si>
    <t>C10AA05 - ATORVASTATIN</t>
  </si>
  <si>
    <t>N02BE01 - PARACETAMOL</t>
  </si>
  <si>
    <t>C10BX03 - ATORVASTATIN A AMLODIPIN</t>
  </si>
  <si>
    <t>N05CD08 - MIDAZOLAM</t>
  </si>
  <si>
    <t>G04CA02 - TAMSULOSIN</t>
  </si>
  <si>
    <t>N06AB04 - CITALOPRAM</t>
  </si>
  <si>
    <t>H03AA01 - LEVOTHYROXIN, SODNÁ SŮL</t>
  </si>
  <si>
    <t>N06AX11 - MIRTAZAPIN</t>
  </si>
  <si>
    <t>J01AA12 - TIGECYKLIN</t>
  </si>
  <si>
    <t>R03AC02 - SALBUTAMOL</t>
  </si>
  <si>
    <t>J01CR02 - AMOXICILIN A ENZYMOVÝ INHIBITOR</t>
  </si>
  <si>
    <t>R06AE07 - CETIRIZIN</t>
  </si>
  <si>
    <t>J01CR05 - PIPERACILIN A ENZYMOVÝ INHIBITOR</t>
  </si>
  <si>
    <t>V06XX - POTRAVINY PRO ZVLÁŠTNÍ LÉKAŘSKÉ ÚČELY (PZLÚ)</t>
  </si>
  <si>
    <t>N02AJ13 - TRAMADOL A PARACETAMOL</t>
  </si>
  <si>
    <t>A10AB05 - INZULIN ASPART</t>
  </si>
  <si>
    <t>A02BC02 - PANTOPRAZOL</t>
  </si>
  <si>
    <t>J01FA10 - AZITHROMYCIN</t>
  </si>
  <si>
    <t>A02BC02</t>
  </si>
  <si>
    <t>214427</t>
  </si>
  <si>
    <t>40MG INJ PLV SOL 1</t>
  </si>
  <si>
    <t>A06AD11</t>
  </si>
  <si>
    <t>215715</t>
  </si>
  <si>
    <t>667G/L POR SOL 1X500ML HDP</t>
  </si>
  <si>
    <t>81456</t>
  </si>
  <si>
    <t>A10BA02</t>
  </si>
  <si>
    <t>191922</t>
  </si>
  <si>
    <t>1000MG TBL FLM 60</t>
  </si>
  <si>
    <t>B01AA03</t>
  </si>
  <si>
    <t>94113</t>
  </si>
  <si>
    <t>WARFARIN ORION</t>
  </si>
  <si>
    <t>3MG TBL NOB 100</t>
  </si>
  <si>
    <t>B01AB06</t>
  </si>
  <si>
    <t>213477</t>
  </si>
  <si>
    <t>9500IU/ML INJ SOL 10X5ML</t>
  </si>
  <si>
    <t>213489</t>
  </si>
  <si>
    <t>9500IU/ML INJ SOL ISP 10X0,6ML</t>
  </si>
  <si>
    <t>213494</t>
  </si>
  <si>
    <t>9500IU/ML INJ SOL ISP 10X0,4ML</t>
  </si>
  <si>
    <t>B01AC04</t>
  </si>
  <si>
    <t>149480</t>
  </si>
  <si>
    <t>ZYLLT</t>
  </si>
  <si>
    <t>75MG TBL FLM 28</t>
  </si>
  <si>
    <t>C01BD01</t>
  </si>
  <si>
    <t>13767</t>
  </si>
  <si>
    <t>200MG TBL NOB 30</t>
  </si>
  <si>
    <t>C01EB15</t>
  </si>
  <si>
    <t>178689</t>
  </si>
  <si>
    <t>PROTEVASC</t>
  </si>
  <si>
    <t>35MG TBL PRO 60</t>
  </si>
  <si>
    <t>C07AB05</t>
  </si>
  <si>
    <t>49909</t>
  </si>
  <si>
    <t>LOKREN</t>
  </si>
  <si>
    <t>20MG TBL FLM 28</t>
  </si>
  <si>
    <t>C07AB07</t>
  </si>
  <si>
    <t>47740</t>
  </si>
  <si>
    <t>5MG TBL FLM 30</t>
  </si>
  <si>
    <t>47741</t>
  </si>
  <si>
    <t>10MG TBL FLM 30</t>
  </si>
  <si>
    <t>C09AA04</t>
  </si>
  <si>
    <t>101205</t>
  </si>
  <si>
    <t>120791</t>
  </si>
  <si>
    <t>APO-PERINDO</t>
  </si>
  <si>
    <t>4MG TBL NOB 30</t>
  </si>
  <si>
    <t>C09AA05</t>
  </si>
  <si>
    <t>56972</t>
  </si>
  <si>
    <t>TRITACE</t>
  </si>
  <si>
    <t>1,25MG TBL NOB 20</t>
  </si>
  <si>
    <t>C09BB04</t>
  </si>
  <si>
    <t>124087</t>
  </si>
  <si>
    <t>PRESTANCE</t>
  </si>
  <si>
    <t>5MG/5MG TBL NOB 30</t>
  </si>
  <si>
    <t>124115</t>
  </si>
  <si>
    <t>10MG/5MG TBL NOB 30</t>
  </si>
  <si>
    <t>C09CA01</t>
  </si>
  <si>
    <t>114065</t>
  </si>
  <si>
    <t>50MG TBL FLM 30 II</t>
  </si>
  <si>
    <t>C09CA07</t>
  </si>
  <si>
    <t>158191</t>
  </si>
  <si>
    <t>TELMISARTAN SANDOZ</t>
  </si>
  <si>
    <t>80MG TBL NOB 30</t>
  </si>
  <si>
    <t>C10AA05</t>
  </si>
  <si>
    <t>93016</t>
  </si>
  <si>
    <t>SORTIS</t>
  </si>
  <si>
    <t>20MG TBL FLM 30</t>
  </si>
  <si>
    <t>93018</t>
  </si>
  <si>
    <t>20MG TBL FLM 100</t>
  </si>
  <si>
    <t>C10BX03</t>
  </si>
  <si>
    <t>30543</t>
  </si>
  <si>
    <t>CADUET</t>
  </si>
  <si>
    <t>5MG/10MG TBL FLM 30</t>
  </si>
  <si>
    <t>G04CA02</t>
  </si>
  <si>
    <t>14439</t>
  </si>
  <si>
    <t>0,4MG CPS RDR 30</t>
  </si>
  <si>
    <t>H03AA01</t>
  </si>
  <si>
    <t>46692</t>
  </si>
  <si>
    <t>EUTHYROX</t>
  </si>
  <si>
    <t>75MCG TBL NOB 100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</si>
  <si>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</si>
  <si>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</si>
  <si>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</si>
  <si>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</si>
  <si>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</si>
  <si>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</si>
  <si>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</si>
  <si>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</si>
  <si>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</si>
  <si>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</si>
  <si>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</si>
  <si>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</si>
  <si>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</si>
  <si>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</si>
  <si>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</si>
  <si>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</si>
  <si>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J01DC02</t>
  </si>
  <si>
    <t>47727</t>
  </si>
  <si>
    <t>ZINNAT</t>
  </si>
  <si>
    <t>500MG TBL FLM 10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</si>
  <si>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</si>
  <si>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</si>
  <si>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</si>
  <si>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</si>
  <si>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</si>
  <si>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</si>
  <si>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</si>
  <si>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 10X2ML</t>
  </si>
  <si>
    <t>129836</t>
  </si>
  <si>
    <t>150MG/ML INJ SOL 10X4ML</t>
  </si>
  <si>
    <t>J01XA01</t>
  </si>
  <si>
    <t>166269</t>
  </si>
  <si>
    <t>VANCOMYCIN MYLAN</t>
  </si>
  <si>
    <t>1000MG INF PLV SOL 1</t>
  </si>
  <si>
    <t>J01XD01</t>
  </si>
  <si>
    <t>97000</t>
  </si>
  <si>
    <t>METRONIDAZOLE 0,5%-POLPHARMA</t>
  </si>
  <si>
    <t>5MG/ML INF SOL 1X100ML</t>
  </si>
  <si>
    <t>J01XX08</t>
  </si>
  <si>
    <t>3708</t>
  </si>
  <si>
    <t>2MG/ML INF SOL 10X300ML I</t>
  </si>
  <si>
    <t>J02AC01</t>
  </si>
  <si>
    <t>164401</t>
  </si>
  <si>
    <t>FLUCONAZOL KABI</t>
  </si>
  <si>
    <t>2MG/ML INF SOL 10X100ML</t>
  </si>
  <si>
    <t>M01AX17</t>
  </si>
  <si>
    <t>12891</t>
  </si>
  <si>
    <t>100MG TBL NOB 15</t>
  </si>
  <si>
    <t>12892</t>
  </si>
  <si>
    <t>100MG TBL NOB 30</t>
  </si>
  <si>
    <t>132853</t>
  </si>
  <si>
    <t>M04AA01</t>
  </si>
  <si>
    <t>2592</t>
  </si>
  <si>
    <t>100MG TBL NOB 50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</si>
  <si>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</si>
  <si>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</si>
  <si>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</si>
  <si>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</si>
  <si>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</si>
  <si>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</si>
  <si>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</si>
  <si>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</si>
  <si>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</si>
  <si>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</si>
  <si>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</si>
  <si>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N02BE01</t>
  </si>
  <si>
    <t>157875</t>
  </si>
  <si>
    <t>PARACETAMOL KABI</t>
  </si>
  <si>
    <t>10MG/ML INF SOL 10X100ML</t>
  </si>
  <si>
    <t>N05CD08</t>
  </si>
  <si>
    <t>127738</t>
  </si>
  <si>
    <t>MIDAZOLAM ACCORD</t>
  </si>
  <si>
    <t>5MG/ML INJ/INF SOL 10X3ML</t>
  </si>
  <si>
    <t>N05CF02</t>
  </si>
  <si>
    <t>146894</t>
  </si>
  <si>
    <t>10MG TBL FLM 20</t>
  </si>
  <si>
    <t>146899</t>
  </si>
  <si>
    <t>10MG TBL FLM 50</t>
  </si>
  <si>
    <t>198054</t>
  </si>
  <si>
    <t>SANVAL</t>
  </si>
  <si>
    <t>198058</t>
  </si>
  <si>
    <t>10MG TBL FLM 100</t>
  </si>
  <si>
    <t>N06AB04</t>
  </si>
  <si>
    <t>17425</t>
  </si>
  <si>
    <t>17431</t>
  </si>
  <si>
    <t>N06AB06</t>
  </si>
  <si>
    <t>195939</t>
  </si>
  <si>
    <t>SERTRALIN APOTEX</t>
  </si>
  <si>
    <t>50MG TBL FLM 30</t>
  </si>
  <si>
    <t>N06AX11</t>
  </si>
  <si>
    <t>105844</t>
  </si>
  <si>
    <t>MIRTAZAPIN ORION</t>
  </si>
  <si>
    <t>15MG POR TBL DIS 30</t>
  </si>
  <si>
    <t>146071</t>
  </si>
  <si>
    <t>MIRTAZAPIN MYLAN</t>
  </si>
  <si>
    <t>30MG POR TBL DIS 30</t>
  </si>
  <si>
    <t>N07CA01</t>
  </si>
  <si>
    <t>201082</t>
  </si>
  <si>
    <t>VERTIBETIS</t>
  </si>
  <si>
    <t>16MG TBL NOB 60</t>
  </si>
  <si>
    <t>R03AC02</t>
  </si>
  <si>
    <t>31934</t>
  </si>
  <si>
    <t>100MCG/DÁV INH SUS PSS 200DÁV</t>
  </si>
  <si>
    <t>R05CB06</t>
  </si>
  <si>
    <t>124372</t>
  </si>
  <si>
    <t>FLAVAMED</t>
  </si>
  <si>
    <t>30MG TBL NOB 20</t>
  </si>
  <si>
    <t>94918</t>
  </si>
  <si>
    <t>R06AE07</t>
  </si>
  <si>
    <t>66030</t>
  </si>
  <si>
    <t>A03FA07</t>
  </si>
  <si>
    <t>166759</t>
  </si>
  <si>
    <t>KINITO</t>
  </si>
  <si>
    <t>50MG TBL FLM 40</t>
  </si>
  <si>
    <t>A10AB05</t>
  </si>
  <si>
    <t>26786</t>
  </si>
  <si>
    <t>NOVORAPID</t>
  </si>
  <si>
    <t>100U/ML INJ SOL 1X10ML</t>
  </si>
  <si>
    <t>107938</t>
  </si>
  <si>
    <t>150MG/3ML INJ SOL 6X3ML</t>
  </si>
  <si>
    <t>49910</t>
  </si>
  <si>
    <t>20MG TBL FLM 98</t>
  </si>
  <si>
    <t>101227</t>
  </si>
  <si>
    <t>56981</t>
  </si>
  <si>
    <t>5MG TBL NOB 30</t>
  </si>
  <si>
    <t>C09BA04</t>
  </si>
  <si>
    <t>162008</t>
  </si>
  <si>
    <t>PRESTARIUM NEO COMBI</t>
  </si>
  <si>
    <t>10MG/2,5MG TBL FLM 30</t>
  </si>
  <si>
    <t>124101</t>
  </si>
  <si>
    <t>5MG/10MG TBL NOB 30</t>
  </si>
  <si>
    <t>187425</t>
  </si>
  <si>
    <t>50MCG TBL NOB 100 II</t>
  </si>
  <si>
    <t>69191</t>
  </si>
  <si>
    <t>150MCG TBL NOB 100</t>
  </si>
  <si>
    <t>J01GB06</t>
  </si>
  <si>
    <t>195147</t>
  </si>
  <si>
    <t>AMIKACIN MEDOPHARM</t>
  </si>
  <si>
    <t>500MG/2ML INJ/INF SOL 10X2ML</t>
  </si>
  <si>
    <t>164407</t>
  </si>
  <si>
    <t>2MG/ML INF SOL 10X200ML</t>
  </si>
  <si>
    <t>M01AC06</t>
  </si>
  <si>
    <t>112561</t>
  </si>
  <si>
    <t>15MG TBL NOB 30</t>
  </si>
  <si>
    <t>13281</t>
  </si>
  <si>
    <t>15MG TBL NOB 20</t>
  </si>
  <si>
    <t>7981</t>
  </si>
  <si>
    <t>500MG/ML INJ SOL 10X2ML</t>
  </si>
  <si>
    <t>N05BA12</t>
  </si>
  <si>
    <t>90957</t>
  </si>
  <si>
    <t>0,25MG TBL NOB 30</t>
  </si>
  <si>
    <t>96977</t>
  </si>
  <si>
    <t>1MG TBL NOB 30</t>
  </si>
  <si>
    <t>58380</t>
  </si>
  <si>
    <t>VENTOLIN</t>
  </si>
  <si>
    <t>5MG/ML INH SOL 1X20ML</t>
  </si>
  <si>
    <t>66029</t>
  </si>
  <si>
    <t>10MG TBL FLM 10</t>
  </si>
  <si>
    <t>R06AE09</t>
  </si>
  <si>
    <t>124343</t>
  </si>
  <si>
    <t>CEZERA</t>
  </si>
  <si>
    <t>5MG TBL FLM 30 I</t>
  </si>
  <si>
    <t>V06XX</t>
  </si>
  <si>
    <t>33339</t>
  </si>
  <si>
    <t>33530</t>
  </si>
  <si>
    <t>POR SOL 1X1000ML</t>
  </si>
  <si>
    <t>33855</t>
  </si>
  <si>
    <t>NUTRIDRINK BALÍČEK 5 + 1</t>
  </si>
  <si>
    <t>Přehled plnění pozitivního listu - spotřeba léčivých přípravků - orientační přehled</t>
  </si>
  <si>
    <t>31 - Traumatologické oddělení</t>
  </si>
  <si>
    <t>3111 - lůžkové oddělení 27</t>
  </si>
  <si>
    <t>3121 - ambulance</t>
  </si>
  <si>
    <t>3131 - JIP 27</t>
  </si>
  <si>
    <t>Traumatologické oddělení</t>
  </si>
  <si>
    <t>HVLP</t>
  </si>
  <si>
    <t>IPLP</t>
  </si>
  <si>
    <t>PZT</t>
  </si>
  <si>
    <t>89301311</t>
  </si>
  <si>
    <t>Standardní lůžková péče Celkem</t>
  </si>
  <si>
    <t>89301312</t>
  </si>
  <si>
    <t>Všeobecná ambulance Celkem</t>
  </si>
  <si>
    <t>89301313</t>
  </si>
  <si>
    <t>Lůžkové oddělení intenzivní péče Celkem</t>
  </si>
  <si>
    <t>Traumatologické oddělení Celkem</t>
  </si>
  <si>
    <t xml:space="preserve"> </t>
  </si>
  <si>
    <t>* Legenda</t>
  </si>
  <si>
    <t>DIAPZT = Pomůcky pro diabetiky, jejichž název začíná slovem "Pumpa"</t>
  </si>
  <si>
    <t>Čižmář Igor</t>
  </si>
  <si>
    <t>Čurlejová Eva</t>
  </si>
  <si>
    <t>Doležel Michal</t>
  </si>
  <si>
    <t>Dospěl Ivo</t>
  </si>
  <si>
    <t>Dráč Pavel</t>
  </si>
  <si>
    <t>Freiwald Jaromír</t>
  </si>
  <si>
    <t>Gregořík Michal</t>
  </si>
  <si>
    <t>Homza Miroslav</t>
  </si>
  <si>
    <t>Knápek Michal</t>
  </si>
  <si>
    <t>Korpa Pavel</t>
  </si>
  <si>
    <t>Kovařík Jan</t>
  </si>
  <si>
    <t>Mysliveček Igor</t>
  </si>
  <si>
    <t>Palčák Ján</t>
  </si>
  <si>
    <t>Sedlák Pavel</t>
  </si>
  <si>
    <t>Skoumal Pavel</t>
  </si>
  <si>
    <t>Špiroch Petr</t>
  </si>
  <si>
    <t>Vinter Radim</t>
  </si>
  <si>
    <t>Zborovjan Peter</t>
  </si>
  <si>
    <t>JINÁ KAPILÁRY STABILIZUJÍCÍ LÁTKY</t>
  </si>
  <si>
    <t>107806</t>
  </si>
  <si>
    <t>20MG TBL ENT 30</t>
  </si>
  <si>
    <t>NADROPARIN</t>
  </si>
  <si>
    <t>32059</t>
  </si>
  <si>
    <t>NIMESULID</t>
  </si>
  <si>
    <t>SODNÁ SŮL METAMIZOLU</t>
  </si>
  <si>
    <t>SULTAMICILIN</t>
  </si>
  <si>
    <t>17149</t>
  </si>
  <si>
    <t>375MG TBL FLM 12</t>
  </si>
  <si>
    <t>TRAMADOL A PARACETAMOL</t>
  </si>
  <si>
    <t>138841</t>
  </si>
  <si>
    <t>DORETA</t>
  </si>
  <si>
    <t>37,5MG/325MG TBL FLM 30 I</t>
  </si>
  <si>
    <t>Obvazový materiál, náplasti</t>
  </si>
  <si>
    <t>22441</t>
  </si>
  <si>
    <t>OBINADLO ELASTICKÉ IDEALTEX</t>
  </si>
  <si>
    <t>12CMX5M,1KS</t>
  </si>
  <si>
    <t>Ortopedicko protetické pomůcky sériově vyráběné</t>
  </si>
  <si>
    <t>11649</t>
  </si>
  <si>
    <t>ORTÉZA RAMENNÍHO KLOUBU UNIFIX PAN 2.02</t>
  </si>
  <si>
    <t>UNIVERZÁLNÍ PRO PRAVÉ A LEVÉ RAMENO,VELIKOSTI S,M,L</t>
  </si>
  <si>
    <t>11652</t>
  </si>
  <si>
    <t>ORTÉZA KLAVIKULÁRNÍ PAN 2.05</t>
  </si>
  <si>
    <t>VELIKOST S,M,L,XL, UNIVERZÁLNÍ PRO PRAVÉ A LEVÉ RAMENO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</si>
  <si>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</si>
  <si>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</si>
  <si>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</si>
  <si>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</si>
  <si>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KYSELINA ACETYLSALICYLOVÁ</t>
  </si>
  <si>
    <t>87680</t>
  </si>
  <si>
    <t>ANOPYRIN</t>
  </si>
  <si>
    <t>400MG TBL NOB 10</t>
  </si>
  <si>
    <t>32061</t>
  </si>
  <si>
    <t>Pentoxifylin</t>
  </si>
  <si>
    <t>155872</t>
  </si>
  <si>
    <t>TRENTAL 400</t>
  </si>
  <si>
    <t>400MG TBL RET 20</t>
  </si>
  <si>
    <t>RŮZNÉ JINÉ KOMBINACE ŽELEZA</t>
  </si>
  <si>
    <t>97402</t>
  </si>
  <si>
    <t>320MG/60MG TBL FLM 50</t>
  </si>
  <si>
    <t>17926</t>
  </si>
  <si>
    <t>37,5MG/325MG TBL FLM 30</t>
  </si>
  <si>
    <t>11647</t>
  </si>
  <si>
    <t>LÍMEC KRČNÍ PAN 1.01</t>
  </si>
  <si>
    <t>ANATOMICKY TVAROVANÝ,VELIKOSTI S,M,L,XL,XXL,NÍZKÝ 8CM,VYSOKÝ 10CM</t>
  </si>
  <si>
    <t>39710</t>
  </si>
  <si>
    <t>DLAHA PRO FIXACI PRSTŮ RUKY TYP A</t>
  </si>
  <si>
    <t>VELIKOST A3</t>
  </si>
  <si>
    <t>62919</t>
  </si>
  <si>
    <t>ORTÉZA KOLENNÍ FIXAČNÍ S FLEXÍ 20.,PANOPFLEX PAN 7</t>
  </si>
  <si>
    <t>ZADNÍ ANATOMICKY TVAROVANÁ DLAHA A DVĚ BOČNÍ DLAHY VE 20.,VEL.XS,S,M,L,XL</t>
  </si>
  <si>
    <t>AMOXICILIN A ENZYMOVÝ INHIBITOR</t>
  </si>
  <si>
    <t>12494</t>
  </si>
  <si>
    <t>AUGMENTIN 1 G</t>
  </si>
  <si>
    <t>875MG/125MG TBL FLM 14 I</t>
  </si>
  <si>
    <t>CIPROFLOXACIN</t>
  </si>
  <si>
    <t>15658</t>
  </si>
  <si>
    <t>CHLORID DRASELNÝ</t>
  </si>
  <si>
    <t>17189</t>
  </si>
  <si>
    <t>500MG TBL ENT 100</t>
  </si>
  <si>
    <t>KLINDAMYCIN</t>
  </si>
  <si>
    <t>107135</t>
  </si>
  <si>
    <t>DALACIN C</t>
  </si>
  <si>
    <t>150MG CPS DUR 16</t>
  </si>
  <si>
    <t>132671</t>
  </si>
  <si>
    <t>300MG CPS DUR 16</t>
  </si>
  <si>
    <t>Kyselina aminomethylbenzoová</t>
  </si>
  <si>
    <t>2123</t>
  </si>
  <si>
    <t>PAMBA</t>
  </si>
  <si>
    <t>250MG TBL NOB 10</t>
  </si>
  <si>
    <t>32063</t>
  </si>
  <si>
    <t>9500IU/ML INJ SOL ISP 10X0,8ML</t>
  </si>
  <si>
    <t>SULFAMETHOXAZOL A TRIMETHOPRIM</t>
  </si>
  <si>
    <t>6264</t>
  </si>
  <si>
    <t>400MG/80MG TBL NOB 20</t>
  </si>
  <si>
    <t>TOLPERISON</t>
  </si>
  <si>
    <t>57525</t>
  </si>
  <si>
    <t>MYDOCALM</t>
  </si>
  <si>
    <t>150MG TBL FLM 30</t>
  </si>
  <si>
    <t>179328</t>
  </si>
  <si>
    <t>75MG/650MG TBL FLM 40 I</t>
  </si>
  <si>
    <t>Kompresní punčochy a návleky</t>
  </si>
  <si>
    <t>45387</t>
  </si>
  <si>
    <t>PUNČOCHY KOMPRESNÍ LÝTKOVÉ II.K.T.</t>
  </si>
  <si>
    <t>MAXIS COMFORT A-D</t>
  </si>
  <si>
    <t>11487</t>
  </si>
  <si>
    <t>ORTÉZA KOLENNÍHO KLOUBU OR32</t>
  </si>
  <si>
    <t>LIMITOVANÝ ROZSAH POHYBU, PEVNÝ RÁM</t>
  </si>
  <si>
    <t>93834</t>
  </si>
  <si>
    <t>ORTÉZA ZÁPĚSTÍ EXOFORM</t>
  </si>
  <si>
    <t>S TVAROVATELNOU PALMÁRNÍ DLAHOU</t>
  </si>
  <si>
    <t>140963</t>
  </si>
  <si>
    <t xml:space="preserve">ORTÉZA HLEZENNÍHO KLOUBU LÉČEBNÁ S DLAHAMI-III. A </t>
  </si>
  <si>
    <t>VELIKOST XXS,XS,S,M,L,XL,XXL,XXXL</t>
  </si>
  <si>
    <t>11674</t>
  </si>
  <si>
    <t>ORTÉZA HLEZENNÍHO KLOUBU OR 6D</t>
  </si>
  <si>
    <t>LÉČEBNÁ DYNAMICKÁ</t>
  </si>
  <si>
    <t>136070</t>
  </si>
  <si>
    <t>ZÁVĚS RAMENNÍ</t>
  </si>
  <si>
    <t>DISTANČNÍ PODLOŽKA</t>
  </si>
  <si>
    <t>11974</t>
  </si>
  <si>
    <t>BERLE PŘEDLOKETNí SPECIÁLNÍ 222 KL-SC</t>
  </si>
  <si>
    <t>VYMĚKČENÉ DRŽADLO,BAREVNÁ,NASTAVITELNÁ 76-96CM,DO 130KG</t>
  </si>
  <si>
    <t>23883</t>
  </si>
  <si>
    <t>NÁSTAVEC NA WC PLASTOVÝ 508 A</t>
  </si>
  <si>
    <t>VÝŠKA 15CM</t>
  </si>
  <si>
    <t>132968</t>
  </si>
  <si>
    <t>BILASTIN</t>
  </si>
  <si>
    <t>148675</t>
  </si>
  <si>
    <t>XADOS</t>
  </si>
  <si>
    <t>20MG TBL NOB 50</t>
  </si>
  <si>
    <t>20028</t>
  </si>
  <si>
    <t>AGAPURIN SR 400</t>
  </si>
  <si>
    <t>400MG TBL PRO 100</t>
  </si>
  <si>
    <t>TRIAMCINOLON</t>
  </si>
  <si>
    <t>162502</t>
  </si>
  <si>
    <t>TRIAMCINOLON TEVA</t>
  </si>
  <si>
    <t>1MG/G DRM EML 30G</t>
  </si>
  <si>
    <t>11657</t>
  </si>
  <si>
    <t>ORTÉZA LOKTE S LIMITACÍ PAN 4.02</t>
  </si>
  <si>
    <t>FLEXE A EXTENZE PO 10 ST. VELIKOST S,M,L, UNIV. PRO PRAVOU A LEVOU RUKU</t>
  </si>
  <si>
    <t>UMĚLÉ SLZY A JINÉ INDIFERENTNÍ PŘÍPRAVKY</t>
  </si>
  <si>
    <t>84325</t>
  </si>
  <si>
    <t>VIDISIC</t>
  </si>
  <si>
    <t>2MG/G OPH GEL 1X10G</t>
  </si>
  <si>
    <t>100339</t>
  </si>
  <si>
    <t>201608</t>
  </si>
  <si>
    <t>37,5MG/325MG TBL FLM 20X1</t>
  </si>
  <si>
    <t>DOXYCYKLIN</t>
  </si>
  <si>
    <t>97654</t>
  </si>
  <si>
    <t>DOXYBENE</t>
  </si>
  <si>
    <t>100MG CPS MOL 10</t>
  </si>
  <si>
    <t>KOMBINACE RŮZNÝCH ANTIBIOTIK</t>
  </si>
  <si>
    <t>1076</t>
  </si>
  <si>
    <t>OPH UNG 5G</t>
  </si>
  <si>
    <t>203954</t>
  </si>
  <si>
    <t>400MG/80MG TBL NOB 28</t>
  </si>
  <si>
    <t>179327</t>
  </si>
  <si>
    <t>75MG/650MG TBL FLM 30 I</t>
  </si>
  <si>
    <t>140716</t>
  </si>
  <si>
    <t>LÍMEC KRČNÍ ANATOMICKÝ VYZTUŽENÝ</t>
  </si>
  <si>
    <t>ORTEX 015D</t>
  </si>
  <si>
    <t>Amlodipin</t>
  </si>
  <si>
    <t>125059</t>
  </si>
  <si>
    <t>Cefuroxim</t>
  </si>
  <si>
    <t>151458</t>
  </si>
  <si>
    <t>CEFUROXIM KABI</t>
  </si>
  <si>
    <t>1500MG INJ/INF PLV SOL 10</t>
  </si>
  <si>
    <t>DIKLOFENAK</t>
  </si>
  <si>
    <t>107922</t>
  </si>
  <si>
    <t>APO-DICLO</t>
  </si>
  <si>
    <t>50MG TBL ENT 30</t>
  </si>
  <si>
    <t>Hydrogenované námelové alkaloidy</t>
  </si>
  <si>
    <t>91032</t>
  </si>
  <si>
    <t>SECATOXIN FORTE</t>
  </si>
  <si>
    <t>2,5MG/ML POR GTT SOL 25ML</t>
  </si>
  <si>
    <t>83459</t>
  </si>
  <si>
    <t>300MG CPS DUR 100</t>
  </si>
  <si>
    <t>214618</t>
  </si>
  <si>
    <t>400MG TBL PRO 20</t>
  </si>
  <si>
    <t>115714</t>
  </si>
  <si>
    <t>138839</t>
  </si>
  <si>
    <t>37,5MG/325MG TBL FLM 10 I</t>
  </si>
  <si>
    <t>201612</t>
  </si>
  <si>
    <t>37,5MG/325MG TBL FLM 60X1</t>
  </si>
  <si>
    <t>11662</t>
  </si>
  <si>
    <t>ORTÉZA PRSTŮ RUKY PAN 5.04</t>
  </si>
  <si>
    <t>S DLAHOU, VELIKOST S,M,L, UNIVERZÁLNÍ PRO PRAVOU A LEVOU RUKU</t>
  </si>
  <si>
    <t>93530</t>
  </si>
  <si>
    <t>ORTÉZA ZÁDOVÁ LOMBAX DORSO 0845</t>
  </si>
  <si>
    <t>VYSOKÁ ZÁDOVÁ ORTÉZA (ROZSAH TH-LS),KOVOVÉ DLAHY A DOPÍNACÍ TAHY</t>
  </si>
  <si>
    <t>39709</t>
  </si>
  <si>
    <t>VELIKOST A2</t>
  </si>
  <si>
    <t>136064</t>
  </si>
  <si>
    <t>ORTÉZA LOKETNÍ</t>
  </si>
  <si>
    <t>PEVNÁ 90.</t>
  </si>
  <si>
    <t>22322</t>
  </si>
  <si>
    <t>ORTÉZA KOLENNÍHO KLOUBU PEVNÁ</t>
  </si>
  <si>
    <t>S FLEXÍ 0 ST.A,ORTIKA OR 3A,VELIKOSTI XS,S,M,L,XL</t>
  </si>
  <si>
    <t>132650</t>
  </si>
  <si>
    <t>136063</t>
  </si>
  <si>
    <t>LIMITACE POHYBU 15.,30.,60.,90.,120.</t>
  </si>
  <si>
    <t>202701</t>
  </si>
  <si>
    <t>20MG TBL ENT 90</t>
  </si>
  <si>
    <t>32058</t>
  </si>
  <si>
    <t>9500IU/ML INJ SOL ISP 10X0,3ML</t>
  </si>
  <si>
    <t>85524</t>
  </si>
  <si>
    <t>AMOKSIKLAV 375 MG</t>
  </si>
  <si>
    <t>250MG/125MG TBL FLM 21</t>
  </si>
  <si>
    <t>15659</t>
  </si>
  <si>
    <t>500MG TBL FLM 50</t>
  </si>
  <si>
    <t>15653</t>
  </si>
  <si>
    <t>CIPLOX 250</t>
  </si>
  <si>
    <t>250MG TBL FLM 10</t>
  </si>
  <si>
    <t>Dexamethason</t>
  </si>
  <si>
    <t>52334</t>
  </si>
  <si>
    <t>FORTECORTIN 4</t>
  </si>
  <si>
    <t>4MG TBL NOB 20</t>
  </si>
  <si>
    <t>FUROSEMID</t>
  </si>
  <si>
    <t>56804</t>
  </si>
  <si>
    <t>FURORESE 40</t>
  </si>
  <si>
    <t>40MG TBL NOB 50</t>
  </si>
  <si>
    <t>202700</t>
  </si>
  <si>
    <t>20MG TBL ENT 60</t>
  </si>
  <si>
    <t>METOPROLOL</t>
  </si>
  <si>
    <t>45499</t>
  </si>
  <si>
    <t>BETALOC ZOK</t>
  </si>
  <si>
    <t>100MG TBL PRO 30</t>
  </si>
  <si>
    <t>213490</t>
  </si>
  <si>
    <t>9500IU/ML INJ SOL ISP 10X1ML</t>
  </si>
  <si>
    <t>TRAMADOL</t>
  </si>
  <si>
    <t>12687</t>
  </si>
  <si>
    <t>TRAMAL RETARD TABLETY 100 MG</t>
  </si>
  <si>
    <t>17925</t>
  </si>
  <si>
    <t>37,5MG/325MG TBL FLM 20</t>
  </si>
  <si>
    <t>201609</t>
  </si>
  <si>
    <t>37,5MG/325MG TBL FLM 30X1</t>
  </si>
  <si>
    <t>179326</t>
  </si>
  <si>
    <t>75MG/650MG TBL FLM 20 I</t>
  </si>
  <si>
    <t>93224</t>
  </si>
  <si>
    <t>ORTÉZA ZÁPĚSTÍ A PALCE RUKY PAN 5.05</t>
  </si>
  <si>
    <t>PRAVÁ, LEVÁ, VEL. S,M,L,XL</t>
  </si>
  <si>
    <t>93897</t>
  </si>
  <si>
    <t>LÍMEC KRČNÍ TYP PHILADELPHIA PAN 1.02</t>
  </si>
  <si>
    <t>DVOUDÍLNÝ, STAVITELNÝ</t>
  </si>
  <si>
    <t>125060</t>
  </si>
  <si>
    <t>JINÁ ANTIHISTAMINIKA PRO SYSTÉMOVOU APLIKACI</t>
  </si>
  <si>
    <t>2479</t>
  </si>
  <si>
    <t>2MG TBL NOB 20</t>
  </si>
  <si>
    <t>86148</t>
  </si>
  <si>
    <t>AUGMENTIN 625 MG</t>
  </si>
  <si>
    <t>500MG/125MG TBL FLM 21 II</t>
  </si>
  <si>
    <t>Jiná antibiotika pro lokální aplikaci</t>
  </si>
  <si>
    <t>1066</t>
  </si>
  <si>
    <t>250IU/G+5,2MG/G UNG 10G</t>
  </si>
  <si>
    <t>SULFADIAZIN, STŘÍBRNÁ SŮL, KOMBINACE</t>
  </si>
  <si>
    <t>14877</t>
  </si>
  <si>
    <t>IALUGEN PLUS</t>
  </si>
  <si>
    <t>2MG/G+10MG/G CRM 60G</t>
  </si>
  <si>
    <t>138840</t>
  </si>
  <si>
    <t>37,5MG/325MG TBL FLM 20 I</t>
  </si>
  <si>
    <t>888</t>
  </si>
  <si>
    <t>8CMX5M,V NAPNUTÉM STAVU,DLOUHÝ TAH,1KS</t>
  </si>
  <si>
    <t>4711</t>
  </si>
  <si>
    <t>14CMX5M,V NAPNUTÉM STAVU,DLOUHÝ TAH,1KS</t>
  </si>
  <si>
    <t>78911</t>
  </si>
  <si>
    <t>PÁSKA EPIKONDYLÁRNÍ - TYP 202</t>
  </si>
  <si>
    <t>VELIKOSTI M,L</t>
  </si>
  <si>
    <t>93108</t>
  </si>
  <si>
    <t>ORTÉZA ZÁPĚSTÍ LIGAFLEX CLASSIC 2435 P/L</t>
  </si>
  <si>
    <t>PEVNÁ ORTÉZA, ODSTRANITELNÉ DLAHY PROSTUPNÉ RTG</t>
  </si>
  <si>
    <t>119672</t>
  </si>
  <si>
    <t>DICLOFENAC DUO PHARMASWISS</t>
  </si>
  <si>
    <t>75MG CPS RDR 30 I</t>
  </si>
  <si>
    <t>DIOSMIN, KOMBINACE</t>
  </si>
  <si>
    <t>132632</t>
  </si>
  <si>
    <t>500MG TBL FLM 60</t>
  </si>
  <si>
    <t>HEPARIN, KOMBINACE</t>
  </si>
  <si>
    <t>44980</t>
  </si>
  <si>
    <t>CONTRACTUBEX</t>
  </si>
  <si>
    <t>GEL 20G</t>
  </si>
  <si>
    <t>Chondroitin-sulfát</t>
  </si>
  <si>
    <t>14821</t>
  </si>
  <si>
    <t>CONDROSULF</t>
  </si>
  <si>
    <t>800MG TBL FLM 30</t>
  </si>
  <si>
    <t>Jodovaný povidon</t>
  </si>
  <si>
    <t>16319</t>
  </si>
  <si>
    <t>BRAUNOVIDON</t>
  </si>
  <si>
    <t>100MG/G UNG 20G</t>
  </si>
  <si>
    <t>16320</t>
  </si>
  <si>
    <t>100MG/G UNG 100G</t>
  </si>
  <si>
    <t>62320</t>
  </si>
  <si>
    <t>KLARITHROMYCIN</t>
  </si>
  <si>
    <t>132644</t>
  </si>
  <si>
    <t>500MG TBL NOB 14</t>
  </si>
  <si>
    <t>Kyanokobalamin</t>
  </si>
  <si>
    <t>641</t>
  </si>
  <si>
    <t>VITAMIN B12 LÉČIVA</t>
  </si>
  <si>
    <t>300MCG INJ SOL 5X1ML</t>
  </si>
  <si>
    <t>Organo-heparinoid</t>
  </si>
  <si>
    <t>3575</t>
  </si>
  <si>
    <t>HEPAROID LÉČIVA</t>
  </si>
  <si>
    <t>2MG/G CRM 30G</t>
  </si>
  <si>
    <t>PROMETHAZIN</t>
  </si>
  <si>
    <t>172476</t>
  </si>
  <si>
    <t>PROTHAZIN</t>
  </si>
  <si>
    <t>25MG TBL FLM 20X1</t>
  </si>
  <si>
    <t>VÁPNÍK, KOMBINACE S VITAMINEM D A/NEBO JINÝMI LÉČIVY</t>
  </si>
  <si>
    <t>47515</t>
  </si>
  <si>
    <t>500MG/200IU TBL MND 60</t>
  </si>
  <si>
    <t>885</t>
  </si>
  <si>
    <t>10CMX5M,V NAPNUTÉM STAVU,DLOUHÝ TAH,1KS</t>
  </si>
  <si>
    <t>11668</t>
  </si>
  <si>
    <t>ORTÉZA KOLENNÍ S DVOUOSÝM KLOUBEM PAN 7.05</t>
  </si>
  <si>
    <t>ROZEPINATELNÁ,KRÁTKÁ, VEL. S,M,L,XL,XXL UNIV. P-L</t>
  </si>
  <si>
    <t>39708</t>
  </si>
  <si>
    <t>VELIKOST A1</t>
  </si>
  <si>
    <t>78081</t>
  </si>
  <si>
    <t>ORTÉZA PALCE RUKY OR 10A</t>
  </si>
  <si>
    <t>S DLAHOU</t>
  </si>
  <si>
    <t>78952</t>
  </si>
  <si>
    <t>ORTÉZA PRSTOVÁ - TYP 309</t>
  </si>
  <si>
    <t>23502</t>
  </si>
  <si>
    <t>ORTÉZA RAMENNÍHO KLOUBU UNIVERZ.OR 2A</t>
  </si>
  <si>
    <t>78947</t>
  </si>
  <si>
    <t>ORTÉZA KOLENNÍ STABIMED</t>
  </si>
  <si>
    <t>136061</t>
  </si>
  <si>
    <t>ORTÉZA KOLENNÍ</t>
  </si>
  <si>
    <t>PLETENÁ FIT - 2 SPIRÁLOVÉ VÝZTUHY</t>
  </si>
  <si>
    <t>140882</t>
  </si>
  <si>
    <t>ORTÉZA ACHILLOVY ŠLACHY</t>
  </si>
  <si>
    <t>B07</t>
  </si>
  <si>
    <t>62987</t>
  </si>
  <si>
    <t>ORTÉZA HLEZNA FIXAČNÍ VAKUOVANÁ VACO-ANKLE</t>
  </si>
  <si>
    <t>140919</t>
  </si>
  <si>
    <t>ORTÉZA HLEZNA ČL-5</t>
  </si>
  <si>
    <t>NÁVLEKOVÁ</t>
  </si>
  <si>
    <t>93653</t>
  </si>
  <si>
    <t>PÁSKA EPIKONDYLÁRNÍ</t>
  </si>
  <si>
    <t>EPIBRACE</t>
  </si>
  <si>
    <t>11975</t>
  </si>
  <si>
    <t>BERLE PŘEDLOKETNí SPECIÁLNÍ 222 KL-AS</t>
  </si>
  <si>
    <t>ANATOMICKY TVAROVANÉ VYMĚKČENÉ DRŽADLO,NASTAVITELNÁ 76-96CM,DO 130KG</t>
  </si>
  <si>
    <t>Dále nespecifikované pomůcky</t>
  </si>
  <si>
    <t>93433</t>
  </si>
  <si>
    <t>ROZTOK VISKOELASTICKÝ ERECTUS</t>
  </si>
  <si>
    <t>INJ 1X2ML,HRAZENY 3 APLIKACE DO 1 KLOUBU/6 MĚS.</t>
  </si>
  <si>
    <t>136082</t>
  </si>
  <si>
    <t>ROZTOK ELASTOVISKÓZNÍ BIOVISC ORTHO SINGLE</t>
  </si>
  <si>
    <t>INJ 1X3 ML/90 MG, 3% NATRIUM HYALURONÁT,HRAZENA 1 APLIKACE DO 1 KLOUBU/6 MĚS.</t>
  </si>
  <si>
    <t>75631</t>
  </si>
  <si>
    <t>DICLOFENAC AL RETARD</t>
  </si>
  <si>
    <t>100MG TBL PRO 20</t>
  </si>
  <si>
    <t>75632</t>
  </si>
  <si>
    <t>100MG TBL PRO 50</t>
  </si>
  <si>
    <t>IBUPROFEN</t>
  </si>
  <si>
    <t>147943</t>
  </si>
  <si>
    <t>NUROFEN PRO DĚTI 4% JAHODA</t>
  </si>
  <si>
    <t>40MG/ML POR SUS 100ML</t>
  </si>
  <si>
    <t>OFLOXACIN</t>
  </si>
  <si>
    <t>87225</t>
  </si>
  <si>
    <t>200MG TBL FLM 20</t>
  </si>
  <si>
    <t>Paracetamol</t>
  </si>
  <si>
    <t>192086</t>
  </si>
  <si>
    <t>PANADOL PRO DĚTI 24 MG/ML JAHODA</t>
  </si>
  <si>
    <t>24MG/ML POR SUS 100ML I</t>
  </si>
  <si>
    <t>Pitofenon a analgetika</t>
  </si>
  <si>
    <t>176954</t>
  </si>
  <si>
    <t>500MG/ML+5MG/ML POR GTT SOL 1X</t>
  </si>
  <si>
    <t>62970</t>
  </si>
  <si>
    <t>BANDÁŽ ZÁPĚSTÍ ELASTICKÁ OR29</t>
  </si>
  <si>
    <t>11656</t>
  </si>
  <si>
    <t>ORTÉZA LOKTE S KLOUBY PAN 4.01</t>
  </si>
  <si>
    <t>ELASTICKÁ ORTÉZA S JEDNOOSÝMI KLOUBY,VELIKOST S,M,L,XL</t>
  </si>
  <si>
    <t>11651</t>
  </si>
  <si>
    <t>ZÁVĚS RAMENNÍHO KLOUBU PAN 2.04</t>
  </si>
  <si>
    <t>VELIKOST S,M, UNIVERZÁLNÍ PRO PRAVÉ A LEVÉ RAMENO</t>
  </si>
  <si>
    <t>140725</t>
  </si>
  <si>
    <t>ORTÉZA PALCOVÁ S PRUŽNÝM TAHEM</t>
  </si>
  <si>
    <t>PROVEDENÍ PRO PRAVOU A LEVOU RUKU, VELIKOST 1-3</t>
  </si>
  <si>
    <t>Alprazolam</t>
  </si>
  <si>
    <t>6618</t>
  </si>
  <si>
    <t>NEUROL 0,5</t>
  </si>
  <si>
    <t>0,5MG TBL NOB 30</t>
  </si>
  <si>
    <t>47728</t>
  </si>
  <si>
    <t>500MG TBL FLM 14</t>
  </si>
  <si>
    <t>Fentermin</t>
  </si>
  <si>
    <t>97374</t>
  </si>
  <si>
    <t>ADIPEX RETARD</t>
  </si>
  <si>
    <t>15MG CPS RML 100</t>
  </si>
  <si>
    <t>11063</t>
  </si>
  <si>
    <t>IBALGIN 600</t>
  </si>
  <si>
    <t>600MG TBL FLM 30</t>
  </si>
  <si>
    <t>MEBEVERIN</t>
  </si>
  <si>
    <t>215568</t>
  </si>
  <si>
    <t>DUSPATALIN RETARD</t>
  </si>
  <si>
    <t>200MG CPS RDR 30</t>
  </si>
  <si>
    <t>METOKLOPRAMID</t>
  </si>
  <si>
    <t>93104</t>
  </si>
  <si>
    <t>10MG TBL NOB 40</t>
  </si>
  <si>
    <t>17187</t>
  </si>
  <si>
    <t>NIMESIL</t>
  </si>
  <si>
    <t>100MG POR GRA SUS 30</t>
  </si>
  <si>
    <t>50335</t>
  </si>
  <si>
    <t>Prednison</t>
  </si>
  <si>
    <t>2963</t>
  </si>
  <si>
    <t>PREDNISON 20 LÉČIVA</t>
  </si>
  <si>
    <t>20MG TBL NOB 20</t>
  </si>
  <si>
    <t>Thiethylperazin</t>
  </si>
  <si>
    <t>9847</t>
  </si>
  <si>
    <t>6,5MG SUP 6</t>
  </si>
  <si>
    <t>ZOLPIDEM</t>
  </si>
  <si>
    <t>16285</t>
  </si>
  <si>
    <t>STILNOX</t>
  </si>
  <si>
    <t>16286</t>
  </si>
  <si>
    <t>132603</t>
  </si>
  <si>
    <t>3952</t>
  </si>
  <si>
    <t>DLAHA FIXAČNÍ LOKETNÍHO KLOUBU</t>
  </si>
  <si>
    <t>S VYMEZENÝM ROZSAHEM POHYBU</t>
  </si>
  <si>
    <t>93146</t>
  </si>
  <si>
    <t>ORTÉZA KOLEN. KLOUBU SE STABILIZACÍ PATELY OR 36</t>
  </si>
  <si>
    <t>VELIKOST S,M,L,XL,XXL</t>
  </si>
  <si>
    <t>ALOPURINOL</t>
  </si>
  <si>
    <t>132921</t>
  </si>
  <si>
    <t>Erdostein</t>
  </si>
  <si>
    <t>47033</t>
  </si>
  <si>
    <t>ERDOMED</t>
  </si>
  <si>
    <t>35MG/ML POR PLV SUS 100ML</t>
  </si>
  <si>
    <t>70446</t>
  </si>
  <si>
    <t>GEL 50G</t>
  </si>
  <si>
    <t>176921</t>
  </si>
  <si>
    <t>400MG CPS DUR 180</t>
  </si>
  <si>
    <t>62316</t>
  </si>
  <si>
    <t>100MG/ML DRM SOL 120ML</t>
  </si>
  <si>
    <t>203323</t>
  </si>
  <si>
    <t>3377</t>
  </si>
  <si>
    <t>SULODEXID</t>
  </si>
  <si>
    <t>96118</t>
  </si>
  <si>
    <t>VESSEL DUE F</t>
  </si>
  <si>
    <t>250SU CPS MOL 50</t>
  </si>
  <si>
    <t>173401</t>
  </si>
  <si>
    <t>250SU CPS MOL 120</t>
  </si>
  <si>
    <t>173400</t>
  </si>
  <si>
    <t>250SU CPS MOL 60</t>
  </si>
  <si>
    <t>186538</t>
  </si>
  <si>
    <t>TBL FLM 90</t>
  </si>
  <si>
    <t>80172</t>
  </si>
  <si>
    <t>GÁZA SKLÁDANÁ KOMPRESY STERILNÍ STERILUX</t>
  </si>
  <si>
    <t>7,5X7,5CM,8 VRSTEV,25X2KS</t>
  </si>
  <si>
    <t>80151</t>
  </si>
  <si>
    <t>KOMPRESY MEDICOMP STERILNÍ</t>
  </si>
  <si>
    <t>7,5X7,5CM,NETKANÝ TEXTIL,25X2KS</t>
  </si>
  <si>
    <t>11660</t>
  </si>
  <si>
    <t>ORTÉZA ZÁPĚSTÍ DLOUHÁ PAN 5.02</t>
  </si>
  <si>
    <t>S DLAHOU, VELIKOST M,L,XL, PRAVÁ-LEVÁ</t>
  </si>
  <si>
    <t>63776</t>
  </si>
  <si>
    <t>ORTÉZA HLEZENNÍ VACOPED; SOUPRAVA PRO PACIENTA</t>
  </si>
  <si>
    <t>VAKUOVÝ FIXAČNÍ SYSTÉM, NÁHRADA SÁDRY, VELIKOST S, M, L</t>
  </si>
  <si>
    <t>AZITHROMYCIN</t>
  </si>
  <si>
    <t>84895</t>
  </si>
  <si>
    <t>125MG TBL FLM 10</t>
  </si>
  <si>
    <t>DESLORATADIN</t>
  </si>
  <si>
    <t>168838</t>
  </si>
  <si>
    <t>DASSELTA</t>
  </si>
  <si>
    <t>5MG TBL FLM 90</t>
  </si>
  <si>
    <t>199680</t>
  </si>
  <si>
    <t>300MG CPS DUR 60</t>
  </si>
  <si>
    <t>GABAPENTIN</t>
  </si>
  <si>
    <t>84400</t>
  </si>
  <si>
    <t>NEURONTIN</t>
  </si>
  <si>
    <t>KETOPROFEN</t>
  </si>
  <si>
    <t>16287</t>
  </si>
  <si>
    <t>FASTUM</t>
  </si>
  <si>
    <t>25MG/G GEL 100G</t>
  </si>
  <si>
    <t>MEFENOXALON</t>
  </si>
  <si>
    <t>85656</t>
  </si>
  <si>
    <t>DORSIFLEX</t>
  </si>
  <si>
    <t>OMEPRAZOL</t>
  </si>
  <si>
    <t>25366</t>
  </si>
  <si>
    <t>20MG CPS ETD 90</t>
  </si>
  <si>
    <t>122197</t>
  </si>
  <si>
    <t>DIENOGEST A ETHINYLESTRADIOL</t>
  </si>
  <si>
    <t>181189</t>
  </si>
  <si>
    <t>MISTRA</t>
  </si>
  <si>
    <t>2MG/0,03MG TBL FLM 3X21</t>
  </si>
  <si>
    <t>FORMOTEROL A BUDESONID</t>
  </si>
  <si>
    <t>180087</t>
  </si>
  <si>
    <t>SYMBICORT TURBUHALER 200 MIKROGRAMŮ/ 6 MIKROGRAMŮ/ INHALACE</t>
  </si>
  <si>
    <t>160MCG/4,5MCG INH PLV 1X120DÁV</t>
  </si>
  <si>
    <t>140966</t>
  </si>
  <si>
    <t>ORTÉZA PALCE SE DVĚMA DLAHAMI OR 10A/I</t>
  </si>
  <si>
    <t>VELIKOST XS,S,M,L,XL</t>
  </si>
  <si>
    <t>136042</t>
  </si>
  <si>
    <t>ORTÉZA ZÁPĚSTÍ</t>
  </si>
  <si>
    <t>DLOUHÁ, 2 DLAHY, T 22</t>
  </si>
  <si>
    <t>11811</t>
  </si>
  <si>
    <t>ORTÉZA LOKETNÍ SILISTAB EPI 2305</t>
  </si>
  <si>
    <t>PRUŽNÝ MATERIÁL, SILIK.PELOTY, PŘEDLOKETNÍ EPI PÁSKA</t>
  </si>
  <si>
    <t>Bromazepam</t>
  </si>
  <si>
    <t>88219</t>
  </si>
  <si>
    <t>3MG TBL NOB 30</t>
  </si>
  <si>
    <t>89025</t>
  </si>
  <si>
    <t>DICLOFENAC AL 50</t>
  </si>
  <si>
    <t>50MG TBL ENT 50</t>
  </si>
  <si>
    <t>DOSULEPIN</t>
  </si>
  <si>
    <t>4207</t>
  </si>
  <si>
    <t>PROTHIADEN 25</t>
  </si>
  <si>
    <t>25MG TBL OBD 30</t>
  </si>
  <si>
    <t>Meloxikam</t>
  </si>
  <si>
    <t>112562</t>
  </si>
  <si>
    <t>15MG TBL NOB 60</t>
  </si>
  <si>
    <t>57793</t>
  </si>
  <si>
    <t>TRAMAL KAPKY 100 MG/1 ML</t>
  </si>
  <si>
    <t>100MG/ML POR GTT SOL 1X96ML</t>
  </si>
  <si>
    <t>88217</t>
  </si>
  <si>
    <t>LEXAURIN 1,5</t>
  </si>
  <si>
    <t>1,5MG TBL NOB 30</t>
  </si>
  <si>
    <t>HOŘČÍK (RŮZNÉ SOLE V KOMBINACI)</t>
  </si>
  <si>
    <t>215978</t>
  </si>
  <si>
    <t>365MG POR GRA SOL SCC 30</t>
  </si>
  <si>
    <t>91193</t>
  </si>
  <si>
    <t>150MG CPS DUR 100</t>
  </si>
  <si>
    <t>80685</t>
  </si>
  <si>
    <t>OBINADLO ELASTICKÉ FIXAČNÍ SAMODRŽÍCÍ PEHA-HAFT</t>
  </si>
  <si>
    <t>10CMX4M,V NAPNUTÉM STAVU,DLOUHÝ TAH,1KS</t>
  </si>
  <si>
    <t>140202</t>
  </si>
  <si>
    <t>DLAHA PRSTOVÁ OVAL-8</t>
  </si>
  <si>
    <t>VELIKOSTI 2 - 15, P1008-X</t>
  </si>
  <si>
    <t>93841</t>
  </si>
  <si>
    <t>ORTÉZA HLEZNA EQUALIZER WALKER LOW TOP</t>
  </si>
  <si>
    <t>RIGIDNÍ S FIXAČNÍ VLOŽKOU, SNÍŽENÁ VÝŠKA</t>
  </si>
  <si>
    <t>63775</t>
  </si>
  <si>
    <t>ORTÉZA PRO DYNAMICKÉ DLAHOVANÍ ORTEX 029</t>
  </si>
  <si>
    <t>PO SUTUŘE ŠLACH FLEXORŮ RUKY</t>
  </si>
  <si>
    <t>6919</t>
  </si>
  <si>
    <t>ORTÉZA HLEZENNÍHO KLOUBU</t>
  </si>
  <si>
    <t>MALLEOLOC 2 VELIKOSTI NA LEVÉ A PRAVÉ HLEZNO</t>
  </si>
  <si>
    <t>78953</t>
  </si>
  <si>
    <t>ORTÉZA PALCE - TYP 310</t>
  </si>
  <si>
    <t>BISOPROLOL</t>
  </si>
  <si>
    <t>176914</t>
  </si>
  <si>
    <t>10MG TBL FLM 90</t>
  </si>
  <si>
    <t>125122</t>
  </si>
  <si>
    <t>APO-DICLO SR 100</t>
  </si>
  <si>
    <t>100MG TBL RET 100</t>
  </si>
  <si>
    <t>201992</t>
  </si>
  <si>
    <t>500MG TBL FLM 120</t>
  </si>
  <si>
    <t>10081</t>
  </si>
  <si>
    <t>METHYLPREDNISOLON</t>
  </si>
  <si>
    <t>40368</t>
  </si>
  <si>
    <t>MEDROL</t>
  </si>
  <si>
    <t>4MG TBL NOB 30 I</t>
  </si>
  <si>
    <t>115318</t>
  </si>
  <si>
    <t>RIVAROXABAN</t>
  </si>
  <si>
    <t>168899</t>
  </si>
  <si>
    <t>XARELTO</t>
  </si>
  <si>
    <t>15MG TBL FLM 98 II</t>
  </si>
  <si>
    <t>59672</t>
  </si>
  <si>
    <t>59673</t>
  </si>
  <si>
    <t>216867</t>
  </si>
  <si>
    <t>TRAMAL RETARD TABLETY 150 MG</t>
  </si>
  <si>
    <t>150MG TBL PRO 50 III</t>
  </si>
  <si>
    <t>179333</t>
  </si>
  <si>
    <t>75MG/650MG TBL FLM 90 I</t>
  </si>
  <si>
    <t>201611</t>
  </si>
  <si>
    <t>37,5MG/325MG TBL FLM 50X1</t>
  </si>
  <si>
    <t>132872</t>
  </si>
  <si>
    <t>78607</t>
  </si>
  <si>
    <t>ORTÉZA ZÁPĚSTÍ RIGIDNÍ OR 26</t>
  </si>
  <si>
    <t>93858</t>
  </si>
  <si>
    <t>ORTÉZA KOLENNÍHO KLOUBU FORM FIT HINGED</t>
  </si>
  <si>
    <t>S KLOUBOVOU DLAHOU A VYZTUŽENÍM PATELY, PRODYŠNÁ</t>
  </si>
  <si>
    <t>ACEKLOFENAK</t>
  </si>
  <si>
    <t>191729</t>
  </si>
  <si>
    <t>BIOFENAC</t>
  </si>
  <si>
    <t>100MG TBL FLM 20</t>
  </si>
  <si>
    <t>Ambroxol</t>
  </si>
  <si>
    <t>100283</t>
  </si>
  <si>
    <t>MUCOSOLVAN JUNIOR</t>
  </si>
  <si>
    <t>3MG/ML SIR 100ML</t>
  </si>
  <si>
    <t>Amidy</t>
  </si>
  <si>
    <t>2684</t>
  </si>
  <si>
    <t>10MG/G+2MG/G URT GEL 1X20G</t>
  </si>
  <si>
    <t>ANTITUSIKA A EXPEKTORANCIA</t>
  </si>
  <si>
    <t>132545</t>
  </si>
  <si>
    <t>STOPTUSSIN</t>
  </si>
  <si>
    <t>0,8MG/ML+20MG/ML SIR 100ML</t>
  </si>
  <si>
    <t>25263</t>
  </si>
  <si>
    <t>225MG POR PLV SOL 10</t>
  </si>
  <si>
    <t>66555</t>
  </si>
  <si>
    <t>INDOMETACIN</t>
  </si>
  <si>
    <t>93724</t>
  </si>
  <si>
    <t>100MG SUP 10</t>
  </si>
  <si>
    <t>Jiná</t>
  </si>
  <si>
    <t>999999</t>
  </si>
  <si>
    <t>Jiný</t>
  </si>
  <si>
    <t>201970</t>
  </si>
  <si>
    <t>PAMYCON NA PŘÍPRAVU KAPEK</t>
  </si>
  <si>
    <t>33000IU/2500IU DRM PLV SOL 1</t>
  </si>
  <si>
    <t>MĚKKÝ PARAFIN A TUKOVÉ PRODUKTY</t>
  </si>
  <si>
    <t>16466</t>
  </si>
  <si>
    <t>EXCIPIAL MAST S MANDLOVÝM OLEJEM</t>
  </si>
  <si>
    <t>UNG 100G</t>
  </si>
  <si>
    <t>32064</t>
  </si>
  <si>
    <t>OXYMETAZOLIN</t>
  </si>
  <si>
    <t>141763</t>
  </si>
  <si>
    <t>NASIVIN SENSITIVE 0,025 %</t>
  </si>
  <si>
    <t>0,25MG/ML NAS SPR SOL 1X10ML</t>
  </si>
  <si>
    <t>119685</t>
  </si>
  <si>
    <t>NASIVIN 0,025%</t>
  </si>
  <si>
    <t>0,25MG/ML NAS GTT SOL 10ML</t>
  </si>
  <si>
    <t>201127</t>
  </si>
  <si>
    <t>TRAMAL TOBOLKY 50 MG</t>
  </si>
  <si>
    <t>50MG CPS DUR 20 II</t>
  </si>
  <si>
    <t>Aciklovir</t>
  </si>
  <si>
    <t>155937</t>
  </si>
  <si>
    <t>HERPESIN 400</t>
  </si>
  <si>
    <t>400MG TBL NOB 50</t>
  </si>
  <si>
    <t>132763</t>
  </si>
  <si>
    <t>DIAZEPAM</t>
  </si>
  <si>
    <t>2478</t>
  </si>
  <si>
    <t>10MG TBL NOB 20(2X10)</t>
  </si>
  <si>
    <t>32060</t>
  </si>
  <si>
    <t>9500IU/ML INJ SOL ISP 2X0,6ML</t>
  </si>
  <si>
    <t>162142</t>
  </si>
  <si>
    <t>500MG TBL NOB 24</t>
  </si>
  <si>
    <t>12472</t>
  </si>
  <si>
    <t>TRAMABENE KAPKY</t>
  </si>
  <si>
    <t>100MG/ML POR GTT SOL 1X30ML</t>
  </si>
  <si>
    <t>178235</t>
  </si>
  <si>
    <t>TRAMADOL MYLAN</t>
  </si>
  <si>
    <t>100MG TBL PRO 30 II</t>
  </si>
  <si>
    <t>42777</t>
  </si>
  <si>
    <t>TRALGIT SR 150</t>
  </si>
  <si>
    <t>150MG TBL PRO 50</t>
  </si>
  <si>
    <t>132873</t>
  </si>
  <si>
    <t>94744</t>
  </si>
  <si>
    <t>ZOLPINOX</t>
  </si>
  <si>
    <t>Další osteosyntetický materiál</t>
  </si>
  <si>
    <t>72769</t>
  </si>
  <si>
    <t>3-D DLAHA FIXAČNÍ, VELIKOST XS, TITAN</t>
  </si>
  <si>
    <t>57-05192,1,0,5,7</t>
  </si>
  <si>
    <t>45389</t>
  </si>
  <si>
    <t>PUNČOCHY KOMPRESNÍ STEHENNÍ II.K.T.</t>
  </si>
  <si>
    <t>MAXIS COMFORT A-G</t>
  </si>
  <si>
    <t>78918</t>
  </si>
  <si>
    <t>ORTÉZA BEDERNÍ UNI - TYP 405</t>
  </si>
  <si>
    <t>LEHKÝ BEDERNÍ PÁS,UNIVERSÁLNÍ VELIKOST</t>
  </si>
  <si>
    <t>136038</t>
  </si>
  <si>
    <t>BANDÁŽ KOTNÍKU</t>
  </si>
  <si>
    <t>SILIKONOVÉ PELOTY</t>
  </si>
  <si>
    <t>93851</t>
  </si>
  <si>
    <t>ORTÉZA KOLENNÍHO KLOUBU INNOVATOR COOL</t>
  </si>
  <si>
    <t>S NASTAVITELNÝM ROZSAHEM POHYBU, OBLOUČKOVÁ BANDÁŽ</t>
  </si>
  <si>
    <t>45011</t>
  </si>
  <si>
    <t>500MG TBL FLM 6</t>
  </si>
  <si>
    <t>89024</t>
  </si>
  <si>
    <t>50MG TBL ENT 20</t>
  </si>
  <si>
    <t>HYDROKORTISON A ANTIBIOTIKA</t>
  </si>
  <si>
    <t>173196</t>
  </si>
  <si>
    <t>PIMAFUCORT</t>
  </si>
  <si>
    <t>10MG/G+10MG/G+3,5MG/G CRM 15G</t>
  </si>
  <si>
    <t>100273</t>
  </si>
  <si>
    <t>LIPOBASE</t>
  </si>
  <si>
    <t>CRM 100G</t>
  </si>
  <si>
    <t>Sildenafil</t>
  </si>
  <si>
    <t>166801</t>
  </si>
  <si>
    <t>OLVION</t>
  </si>
  <si>
    <t>100MG TBL FLM 8</t>
  </si>
  <si>
    <t>192354</t>
  </si>
  <si>
    <t>171177</t>
  </si>
  <si>
    <t>VOLTAREN FORTE</t>
  </si>
  <si>
    <t>2,32% GEL 100G</t>
  </si>
  <si>
    <t>KYSELINA ALENDRONOVÁ A CHOLEKALCIFEROL</t>
  </si>
  <si>
    <t>29955</t>
  </si>
  <si>
    <t>FOSAVANCE</t>
  </si>
  <si>
    <t>70MG/5600IU TBL NOB 12</t>
  </si>
  <si>
    <t>Kyselina tiaprofenová</t>
  </si>
  <si>
    <t>96484</t>
  </si>
  <si>
    <t>SURGAM LÉČIVA</t>
  </si>
  <si>
    <t>300MG TBL NOB 20</t>
  </si>
  <si>
    <t>LEVOCETIRIZIN</t>
  </si>
  <si>
    <t>124346</t>
  </si>
  <si>
    <t>5MG TBL FLM 90 I</t>
  </si>
  <si>
    <t>MOXONIDIN</t>
  </si>
  <si>
    <t>16926</t>
  </si>
  <si>
    <t>MOXOSTAD</t>
  </si>
  <si>
    <t>0,3MG TBL FLM 100</t>
  </si>
  <si>
    <t>RAMIPRIL</t>
  </si>
  <si>
    <t>56982</t>
  </si>
  <si>
    <t>5MG TBL NOB 50</t>
  </si>
  <si>
    <t>Sumatriptan</t>
  </si>
  <si>
    <t>119115</t>
  </si>
  <si>
    <t>SUMATRIPTAN ACTAVIS</t>
  </si>
  <si>
    <t>50MG TBL OBD 6 I</t>
  </si>
  <si>
    <t>Telmisartan</t>
  </si>
  <si>
    <t>167666</t>
  </si>
  <si>
    <t>TOLURA</t>
  </si>
  <si>
    <t>40MG TBL NOB 28</t>
  </si>
  <si>
    <t>84262</t>
  </si>
  <si>
    <t>TRALGIT GTT.</t>
  </si>
  <si>
    <t>100MG/ML POR GTT SOL 96ML</t>
  </si>
  <si>
    <t>189079</t>
  </si>
  <si>
    <t>CALCICHEW D3 LEMON</t>
  </si>
  <si>
    <t>500MG/400IU TBL MND 60</t>
  </si>
  <si>
    <t>*2998</t>
  </si>
  <si>
    <t>ENOXAPARIN</t>
  </si>
  <si>
    <t>115401</t>
  </si>
  <si>
    <t>CLEXANE</t>
  </si>
  <si>
    <t>100MG/ML INJ SOL ISP 10X0,4ML</t>
  </si>
  <si>
    <t>93655</t>
  </si>
  <si>
    <t>PROTECT.ST PRO</t>
  </si>
  <si>
    <t>140305</t>
  </si>
  <si>
    <t>ORTÉZA KOLENNÍHO KLOUBU</t>
  </si>
  <si>
    <t>COLLAMED - PRODYŠNÝ MATERIÁL, ROZEPÍNACÍ, NASTAVITELNÁ FLEXE I EXTENZE</t>
  </si>
  <si>
    <t>78921</t>
  </si>
  <si>
    <t>PÁS BŘIŠNÍ - TYP 408</t>
  </si>
  <si>
    <t>PÁS BŘIŠNÍ, PRODYŠNÝ MATERIÁL</t>
  </si>
  <si>
    <t>22319</t>
  </si>
  <si>
    <t>BERLE PODPAŽNÍ DŘEVĚNÁ BPD 96, VEL.A</t>
  </si>
  <si>
    <t>793141120100</t>
  </si>
  <si>
    <t>136079</t>
  </si>
  <si>
    <t>ROZTOK ELASTOVISKÓZNÍ BIOVISC ORTHO</t>
  </si>
  <si>
    <t>INJ 1X2 ML/20 MG, 1% NATRIUM HYALURONÁT,HRAZENO 5 APLIKACÍ DO 1 KLOUBU/6 MĚS.</t>
  </si>
  <si>
    <t>FELODIPIN</t>
  </si>
  <si>
    <t>218116</t>
  </si>
  <si>
    <t>PLENDIL ER</t>
  </si>
  <si>
    <t>10MG TBL PRO 90</t>
  </si>
  <si>
    <t>84398</t>
  </si>
  <si>
    <t>100MG CPS DUR 100</t>
  </si>
  <si>
    <t>84399</t>
  </si>
  <si>
    <t>300MG CPS DUR 50</t>
  </si>
  <si>
    <t>40851</t>
  </si>
  <si>
    <t>800MG TBL FLM 50</t>
  </si>
  <si>
    <t>METRONIDAZOL</t>
  </si>
  <si>
    <t>46640</t>
  </si>
  <si>
    <t>ROZEX</t>
  </si>
  <si>
    <t>7,5MG/G CRM 30G</t>
  </si>
  <si>
    <t>115449</t>
  </si>
  <si>
    <t>50MG TBL OBD 6 II</t>
  </si>
  <si>
    <t>169673</t>
  </si>
  <si>
    <t>TBL FLM 30</t>
  </si>
  <si>
    <t>17927</t>
  </si>
  <si>
    <t>140722</t>
  </si>
  <si>
    <t>ORTÉZA PRSTOVÁ DYNAMICKÁ EXTENČNÍ (PIP)</t>
  </si>
  <si>
    <t>UNIVERZÁLNÍ PROVEDENÍ PRO PRSTY PRAVÉ A LEVÉ RUKY, VELIKOST 1-5</t>
  </si>
  <si>
    <t>ARIPIPRAZOL</t>
  </si>
  <si>
    <t>27898</t>
  </si>
  <si>
    <t>ABILIFY</t>
  </si>
  <si>
    <t>7,5MG/ML INJ SOL 1X1,3ML</t>
  </si>
  <si>
    <t>BUPRENORFIN</t>
  </si>
  <si>
    <t>131298</t>
  </si>
  <si>
    <t>RAVATA</t>
  </si>
  <si>
    <t>8MG SLG TBL NOB 7</t>
  </si>
  <si>
    <t>26330</t>
  </si>
  <si>
    <t>AERIUS</t>
  </si>
  <si>
    <t>5MG TBL FLM 50</t>
  </si>
  <si>
    <t>Fenofibrát</t>
  </si>
  <si>
    <t>58271</t>
  </si>
  <si>
    <t>LIPANTHYL 267 M</t>
  </si>
  <si>
    <t>267MG CPS DUR 30</t>
  </si>
  <si>
    <t>218879</t>
  </si>
  <si>
    <t>FENOFIX</t>
  </si>
  <si>
    <t>267MG CPS DUR 90</t>
  </si>
  <si>
    <t>FENTANYL</t>
  </si>
  <si>
    <t>122600</t>
  </si>
  <si>
    <t>FENTALIS</t>
  </si>
  <si>
    <t>50MCG/H TDR EMP 5</t>
  </si>
  <si>
    <t>122588</t>
  </si>
  <si>
    <t>12,5MCG/H TDR EMP 5</t>
  </si>
  <si>
    <t>122580</t>
  </si>
  <si>
    <t>75MCG/H TDR EMP 5</t>
  </si>
  <si>
    <t>Oxykodon</t>
  </si>
  <si>
    <t>11076</t>
  </si>
  <si>
    <t>OXYCONTIN</t>
  </si>
  <si>
    <t>20MG TBL PRO 60</t>
  </si>
  <si>
    <t>11084</t>
  </si>
  <si>
    <t>10MG TBL PRO 30</t>
  </si>
  <si>
    <t>PANTOPRAZOL</t>
  </si>
  <si>
    <t>180698</t>
  </si>
  <si>
    <t>CONTROLOC</t>
  </si>
  <si>
    <t>40MG TBL ENT 90</t>
  </si>
  <si>
    <t>Standardní lůžková péče</t>
  </si>
  <si>
    <t>Všeobecná ambulance</t>
  </si>
  <si>
    <t>Lůžkové oddělení intenzivní péče</t>
  </si>
  <si>
    <t>Preskripce a záchyt receptů a poukazů - orientační přehled</t>
  </si>
  <si>
    <t>Přehled plnění pozitivního listu (PL) - 
   preskripce léčivých přípravků dle objemu Kč mimo PL</t>
  </si>
  <si>
    <t>C10AB05 - FENOFIBRÁT</t>
  </si>
  <si>
    <t>N02AA05 - OXYKODON</t>
  </si>
  <si>
    <t>R06AX27 - DESLORATADIN</t>
  </si>
  <si>
    <t>N02CC01 - SUMATRIPTAN</t>
  </si>
  <si>
    <t>N03AX12 - GABAPENTIN</t>
  </si>
  <si>
    <t>C02AC05 - MOXONIDIN</t>
  </si>
  <si>
    <t>R03AK07 - FORMOTEROL A BUDESONID</t>
  </si>
  <si>
    <t>H02AB04 - METHYLPREDNISOLON</t>
  </si>
  <si>
    <t>N02AB03 - FENTANYL</t>
  </si>
  <si>
    <t>C10AB05</t>
  </si>
  <si>
    <t>N02AA05</t>
  </si>
  <si>
    <t>N02AB03</t>
  </si>
  <si>
    <t>R06AX27</t>
  </si>
  <si>
    <t>N03AX12</t>
  </si>
  <si>
    <t>R03AK07</t>
  </si>
  <si>
    <t>H02AB04</t>
  </si>
  <si>
    <t>C02AC05</t>
  </si>
  <si>
    <t>N02CC01</t>
  </si>
  <si>
    <t>Přehled plnění PL - Preskripce léčivých přípravků - orientační přehled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</si>
  <si>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</si>
  <si>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</si>
  <si>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</si>
  <si>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</si>
  <si>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</si>
  <si>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</si>
  <si>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</si>
  <si>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</si>
  <si>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</si>
  <si>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</si>
  <si>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</si>
  <si>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</si>
  <si>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</si>
  <si>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</si>
  <si>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3164</t>
  </si>
  <si>
    <t>TRAU: pracoviště COS</t>
  </si>
  <si>
    <t>TRAU: pracoviště COS Celkem</t>
  </si>
  <si>
    <t>50115050</t>
  </si>
  <si>
    <t>obvazový materiál (Z502)</t>
  </si>
  <si>
    <t>ZL978</t>
  </si>
  <si>
    <t>Kanystr renasys GO 300 ml 66800914</t>
  </si>
  <si>
    <t>ZA459</t>
  </si>
  <si>
    <t>Kompresa AB 10 x 20 cm/1 ks sterilní NT savá 1230114021</t>
  </si>
  <si>
    <t>ZC846</t>
  </si>
  <si>
    <t>Kompresa AB 15 x 25 cm/1 ks sterilní NT savá 1230114031</t>
  </si>
  <si>
    <t>ZA563</t>
  </si>
  <si>
    <t>Kompresa AB 20 x 20 cm/1 ks sterilní NT savá 1230114041</t>
  </si>
  <si>
    <t>ZA464</t>
  </si>
  <si>
    <t>Kompresa NT 10 x 10 cm/2 ks sterilní 26520</t>
  </si>
  <si>
    <t>ZA463</t>
  </si>
  <si>
    <t>Kompresa NT 10 x 20 cm/2 ks sterilní 26620</t>
  </si>
  <si>
    <t>ZC854</t>
  </si>
  <si>
    <t>Kompresa NT 7,5 x 7,5 cm/2 ks sterilní 26510</t>
  </si>
  <si>
    <t>ZA544</t>
  </si>
  <si>
    <t>Krytí inadine nepřilnavé 5,0 x 5,0 cm 1/10 SYS01481EE</t>
  </si>
  <si>
    <t>ZA547</t>
  </si>
  <si>
    <t>Krytí inadine nepřilnavé 9,5 x 9,5 cm 1/10 SYS01512EE</t>
  </si>
  <si>
    <t>ZF042</t>
  </si>
  <si>
    <t>Krytí mastný tyl jelonet 10 x 10 cm á 10 ks 7404</t>
  </si>
  <si>
    <t>ZA537</t>
  </si>
  <si>
    <t>Krytí mepilex heel 13 x 20 cm bal. á 5 ks 288100-01</t>
  </si>
  <si>
    <t>ZG614</t>
  </si>
  <si>
    <t>Krytí mepitel one 12 x 15 cm bal. á 5 ks 289400</t>
  </si>
  <si>
    <t>ZG613</t>
  </si>
  <si>
    <t>Krytí mepitel one 8 x 10 cm  bal. á 5 ks 289200-00</t>
  </si>
  <si>
    <t>ZK404</t>
  </si>
  <si>
    <t>Krytí prontosan roztok 350 ml 400416</t>
  </si>
  <si>
    <t>ZA562</t>
  </si>
  <si>
    <t>Náplast cosmopor i. v. 6 x 8 cm bal. á 50 ks 9008054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</si>
  <si>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</si>
  <si>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</si>
  <si>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</si>
  <si>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</si>
  <si>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ZI601</t>
  </si>
  <si>
    <t>Náplast curapor 10 x 20 cm 32915 ( náhrada za cosmopor )</t>
  </si>
  <si>
    <t>ZH012</t>
  </si>
  <si>
    <t>Náplast micropore 2,50 cm x 9,10 m 840W-1</t>
  </si>
  <si>
    <t>ZN366</t>
  </si>
  <si>
    <t>Náplast poinjekční elastická tkaná jednotl. baleno 19 mm x 72 mm P-CURE1972ELAST</t>
  </si>
  <si>
    <t>ZB084</t>
  </si>
  <si>
    <t>Náplast transpore 2,50 cm x 9,14 m 1527-1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</si>
  <si>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</si>
  <si>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</si>
  <si>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</si>
  <si>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</si>
  <si>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</si>
  <si>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</si>
  <si>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</si>
  <si>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</si>
  <si>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ZL975</t>
  </si>
  <si>
    <t>Pěna renasys-F malý set (S) 66800794</t>
  </si>
  <si>
    <t>ZL973</t>
  </si>
  <si>
    <t>Pěna renasys-F střední set (M) 66800795</t>
  </si>
  <si>
    <t>ZL974</t>
  </si>
  <si>
    <t>Pěna renasys-F velký set (L) 66800796</t>
  </si>
  <si>
    <t>ZA576</t>
  </si>
  <si>
    <t>Set sterilní pro močovou katetrizaci Mediset bal. á 10 ks 4552710</t>
  </si>
  <si>
    <t>ZL987</t>
  </si>
  <si>
    <t>Soft port 69 cm s koncovkou 15 x 10 cm 66800799</t>
  </si>
  <si>
    <t>ZA443</t>
  </si>
  <si>
    <t>Šátek trojcípý NT 136 x 96 x 96 cm 20002</t>
  </si>
  <si>
    <t>ZA593</t>
  </si>
  <si>
    <t>Tampon sterilní stáčený 20 x 20 cm / 5 ks 28003+</t>
  </si>
  <si>
    <t>ZA467</t>
  </si>
  <si>
    <t>Tyčinka vatová nesterilní 15 cm bal. á 100 ks 9679369</t>
  </si>
  <si>
    <t>ZC100</t>
  </si>
  <si>
    <t>Vata buničitá dělená 2 role / 500 ks 40 x 50 mm 1230200310</t>
  </si>
  <si>
    <t>ZA446</t>
  </si>
  <si>
    <t>Vata buničitá přířezy 20 x 30 cm 1230200129</t>
  </si>
  <si>
    <t>ZM000</t>
  </si>
  <si>
    <t>Vata obvazová skládaná 50g 004307667</t>
  </si>
  <si>
    <t>50115060</t>
  </si>
  <si>
    <t>ZPr - ostatní (Z503)</t>
  </si>
  <si>
    <t>ZD650</t>
  </si>
  <si>
    <t>Aquapak - sterilní voda 340 ml s adaptérem bal. á 20 ks 400340</t>
  </si>
  <si>
    <t>ZB771</t>
  </si>
  <si>
    <t>Držák jehly základní 450201</t>
  </si>
  <si>
    <t>ZA738</t>
  </si>
  <si>
    <t>Filtr mini spike zelený 4550242</t>
  </si>
  <si>
    <t>ZN298</t>
  </si>
  <si>
    <t>Hadička spojovací Gamaplus 1,8 x 1800 LL NO DOP 606304-ND</t>
  </si>
  <si>
    <t>ZN297</t>
  </si>
  <si>
    <t>Hadička spojovací Gamaplus 1,8 x 450 LL NO DOP 606301-ND</t>
  </si>
  <si>
    <t>ZD809</t>
  </si>
  <si>
    <t>Kanyla vasofix 20G růžová safety 4269110S-01</t>
  </si>
  <si>
    <t>ZD808</t>
  </si>
  <si>
    <t>Kanyla vasofix 22G modrá safety 4269098S-01</t>
  </si>
  <si>
    <t>ZJ310</t>
  </si>
  <si>
    <t>Katetr močový foley CH12 180605-000120</t>
  </si>
  <si>
    <t>ZH816</t>
  </si>
  <si>
    <t>Katetr močový foley CH14 180605-000140</t>
  </si>
  <si>
    <t>ZH493</t>
  </si>
  <si>
    <t>Katetr močový foley CH16 180605-000160</t>
  </si>
  <si>
    <t>ZH817</t>
  </si>
  <si>
    <t>Katetr močový foley CH18 180605-000180</t>
  </si>
  <si>
    <t>ZK884</t>
  </si>
  <si>
    <t>Kohout trojcestný discofix modrý 4095111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</si>
  <si>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</si>
  <si>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</si>
  <si>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</si>
  <si>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</si>
  <si>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ZB102</t>
  </si>
  <si>
    <t>Láhev k odsávačce flovac 1l hadice 1,8 m á 45 ks 000-036-020</t>
  </si>
  <si>
    <t>ZA728</t>
  </si>
  <si>
    <t>Lopatka ústní dřevěná lékařská nesterilní bal. á 100 ks 1320100655</t>
  </si>
  <si>
    <t>ZL881</t>
  </si>
  <si>
    <t>Manžeta TK k tonometru Omron CW dospělá prodloužená délka 22 - 42 cm CW 101 00049</t>
  </si>
  <si>
    <t>ZE159</t>
  </si>
  <si>
    <t>Nádoba na kontaminovaný odpad 2 l 15-0003</t>
  </si>
  <si>
    <t>ZL105</t>
  </si>
  <si>
    <t>Nástavec pro odběr moče ke zkumavce vacuete 450251</t>
  </si>
  <si>
    <t>ZJ672</t>
  </si>
  <si>
    <t>Pohár na moč 250 ml UH GAMA204809</t>
  </si>
  <si>
    <t>ZL688</t>
  </si>
  <si>
    <t>Proužky Accu-Check Inform IIStrip 50 EU1 á 50 ks 05942861041</t>
  </si>
  <si>
    <t>ZB804</t>
  </si>
  <si>
    <t>Regulátor průtoku infúze dosicair DF 100</t>
  </si>
  <si>
    <t>ZB249</t>
  </si>
  <si>
    <t>Sáček močový s křížovou výpustí 2000 ml ZAR-TNU201601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</si>
  <si>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</si>
  <si>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</si>
  <si>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</si>
  <si>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</si>
  <si>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</si>
  <si>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</si>
  <si>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</si>
  <si>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</si>
  <si>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ZA746</t>
  </si>
  <si>
    <t>Stříkačka injekční 3-dílná 1 ml L tuberculin Omnifix Solo 9161406V</t>
  </si>
  <si>
    <t>ZH491</t>
  </si>
  <si>
    <t>Stříkačka injekční 3-dílná 50 - 60 ml LL MRG00711</t>
  </si>
  <si>
    <t>ZB893</t>
  </si>
  <si>
    <t>Stříkačka inzulinová omnican 0,5 ml 100j s jehlou 30 G 9151125S</t>
  </si>
  <si>
    <t>ZH845</t>
  </si>
  <si>
    <t>Tyčinka vatová medcomfort + glyc. citónová příchuť bal. á 75 ks 09157-100</t>
  </si>
  <si>
    <t>ZA812</t>
  </si>
  <si>
    <t>Uzávěr do katetrů 4435001</t>
  </si>
  <si>
    <t>ZK798</t>
  </si>
  <si>
    <t>Zátka combi modrá 4495152</t>
  </si>
  <si>
    <t>ZO932</t>
  </si>
  <si>
    <t>Zkumavka 13 ml PP 101/16,5 mm bílý uzávěr sterilní 60.540.012</t>
  </si>
  <si>
    <t>ZB756</t>
  </si>
  <si>
    <t>Zkumavka 3 ml K3 edta fialová 454086</t>
  </si>
  <si>
    <t>ZB757</t>
  </si>
  <si>
    <t>Zkumavka 6 ml K3 edta fialová 456036</t>
  </si>
  <si>
    <t>ZB774</t>
  </si>
  <si>
    <t>Zkumavka červená 5 ml gel 456071</t>
  </si>
  <si>
    <t>ZB775</t>
  </si>
  <si>
    <t>Zkumavka koagulace 4 ml modrá 454329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</si>
  <si>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</si>
  <si>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</si>
  <si>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</si>
  <si>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</si>
  <si>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</si>
  <si>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490CE.A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</si>
  <si>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</si>
  <si>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</si>
  <si>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</si>
  <si>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</si>
  <si>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</si>
  <si>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</si>
  <si>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50115065</t>
  </si>
  <si>
    <t>ZPr - vpichovací materiál (Z530)</t>
  </si>
  <si>
    <t>ZA999</t>
  </si>
  <si>
    <t>Jehla injekční 0,5 x 16 mm oranžová 4657853</t>
  </si>
  <si>
    <t>ZA832</t>
  </si>
  <si>
    <t>Jehla injekční 0,9 x 40 mm žlutá 4657519</t>
  </si>
  <si>
    <t>ZB556</t>
  </si>
  <si>
    <t>Jehla injekční 1,2 x 40 mm růžová 4665120</t>
  </si>
  <si>
    <t>ZB767</t>
  </si>
  <si>
    <t>Jehla vakuová 226/38 mm černá 450075</t>
  </si>
  <si>
    <t>50115067</t>
  </si>
  <si>
    <t>ZPr - rukavice (Z532)</t>
  </si>
  <si>
    <t>ZM292</t>
  </si>
  <si>
    <t>Rukavice nitril sempercare bez p. M bal. á 200 ks 30803</t>
  </si>
  <si>
    <t>50115079</t>
  </si>
  <si>
    <t>ZPr - internzivní péče (Z542)</t>
  </si>
  <si>
    <t>ZB751</t>
  </si>
  <si>
    <t>Hadice PVC 8/12 á 30 m P00468</t>
  </si>
  <si>
    <t>ZG708</t>
  </si>
  <si>
    <t>Bandáž evelína pod sádru 1321303123</t>
  </si>
  <si>
    <t>ZA561</t>
  </si>
  <si>
    <t>Kompresa AB 20 x 40 cm/1 ks sterilní NT savá 1230114051</t>
  </si>
  <si>
    <t>ZD668</t>
  </si>
  <si>
    <t>Kompresa gáza 10 x 10 cm/5 ks sterilní 1325019275</t>
  </si>
  <si>
    <t>ZA557</t>
  </si>
  <si>
    <t>Kompresa gáza 10 x 20 cm/5 ks sterilní 26013</t>
  </si>
  <si>
    <t>ZD740</t>
  </si>
  <si>
    <t>Kompresa gáza sterilkompres 7,5 x 7,5 cm/5 ks sterilní 1325019265(1230119225)</t>
  </si>
  <si>
    <t>ZN808</t>
  </si>
  <si>
    <t>Krytí gelové hydrokoloidní Flamigel 50 ml FLAM050</t>
  </si>
  <si>
    <t>ZA645</t>
  </si>
  <si>
    <t>Krytí s mastí atrauman 5 x 5 cm bal. á 10 ks 499571</t>
  </si>
  <si>
    <t>ZI600</t>
  </si>
  <si>
    <t>Náplast curapor 10 x 15 cm 32914 ( náhrada za cosmopor )</t>
  </si>
  <si>
    <t>ZA540</t>
  </si>
  <si>
    <t>Náplast omnifix E 15 cm x 10 m 9006513</t>
  </si>
  <si>
    <t>ZA450</t>
  </si>
  <si>
    <t>Náplast omniplast 1,25 cm x 9,1 m 9004520</t>
  </si>
  <si>
    <t>ZN475</t>
  </si>
  <si>
    <t>Obinadlo elastické universal   8 cm x 5 m 1323100312</t>
  </si>
  <si>
    <t>ZN476</t>
  </si>
  <si>
    <t>Obinadlo elastické universal 15 cm x 5 m 1323100315</t>
  </si>
  <si>
    <t>ZA426</t>
  </si>
  <si>
    <t>Obinadlo hydrofilní 16 cm x 10 m 13014</t>
  </si>
  <si>
    <t>ZA430</t>
  </si>
  <si>
    <t>Obinadlo sádrové gipsan 10 cm x 3 m bal. á 60 ks 1321701103</t>
  </si>
  <si>
    <t>ZA538</t>
  </si>
  <si>
    <t>Obinadlo sádrové gipsan 12 cm x 3 m bal. á 48 ks 1321701104</t>
  </si>
  <si>
    <t>ZA555</t>
  </si>
  <si>
    <t>Obinadlo sádrové gipsan 14 cm x 3 m bal. á 40 ks 1321701105</t>
  </si>
  <si>
    <t>ZC848</t>
  </si>
  <si>
    <t>Obvaz ortho-pad 10 cm x 3 m pod sádru á 6 ks karton á 120 ks 1320105004</t>
  </si>
  <si>
    <t>ZC725</t>
  </si>
  <si>
    <t>Obvaz ortho-pad 15 cm x 3 m pod sádru á 6 ks 1320105005</t>
  </si>
  <si>
    <t>ZB068</t>
  </si>
  <si>
    <t>Obvaz ortho-pad 5 cm x 3 m 1320105001</t>
  </si>
  <si>
    <t>ZA590</t>
  </si>
  <si>
    <t>Obvaz sádrový safix plus   6 cm x 2 m bal.á 56 ks 3327300</t>
  </si>
  <si>
    <t>ZA592</t>
  </si>
  <si>
    <t>Obvaz sádrový safix plus   8 cm x 3 m bal. á 30 ks 3327400</t>
  </si>
  <si>
    <t>ZA556</t>
  </si>
  <si>
    <t>Obvaz sádrový safix plus 10 cm x 3 m bal. á 24 ks 3327410</t>
  </si>
  <si>
    <t>ZA431</t>
  </si>
  <si>
    <t>Obvaz sádrový safix plus 12 cm x 3 m bal. á 20 ks 3327420</t>
  </si>
  <si>
    <t>ZA432</t>
  </si>
  <si>
    <t>Obvaz sádrový safix plus 14 cm x 3 m bal. á 20 ks 3327430</t>
  </si>
  <si>
    <t>ZD545</t>
  </si>
  <si>
    <t>Safix longeta sádrová 4 vrstvá 10 x 20 m (332790) 1324702316</t>
  </si>
  <si>
    <t>ZD551</t>
  </si>
  <si>
    <t>Safix longeta sádrová 4 vrstvá 12 x 20 m (332791) 1324702317</t>
  </si>
  <si>
    <t>ZA527</t>
  </si>
  <si>
    <t>Set sterilní pro malé chir.výkony Mediset bal. á 27 ks 4709673</t>
  </si>
  <si>
    <t>ZA440</t>
  </si>
  <si>
    <t>Steh náplasťový Steri-strip 3 x 75 mm bal. á 50 ks R1540</t>
  </si>
  <si>
    <t>ZA783</t>
  </si>
  <si>
    <t>Drén Easy Flow 40 mm/30 cm, á 10 ks, 97.816.92.224</t>
  </si>
  <si>
    <t>ZF159</t>
  </si>
  <si>
    <t>Nádoba na kontaminovaný odpad 1 l 15-0002</t>
  </si>
  <si>
    <t>ZA897</t>
  </si>
  <si>
    <t>Nůž na stehy sterilní  krátký bal. á 100 ks 11.000.00.010</t>
  </si>
  <si>
    <t>ZB066</t>
  </si>
  <si>
    <t>Stříkačka janett 3-dílná 100 ml sterilní vyplachovací adaptér TS-100ML( PLS1710)</t>
  </si>
  <si>
    <t>ZB759</t>
  </si>
  <si>
    <t>Zkumavka červená 8 ml gel 455071</t>
  </si>
  <si>
    <t>50115064</t>
  </si>
  <si>
    <t>ZPr - šicí materiál (Z529)</t>
  </si>
  <si>
    <t>ZB979</t>
  </si>
  <si>
    <t>Šití dafilon modrý 4/0 (1.5) bal. á 36 ks C0932205</t>
  </si>
  <si>
    <t>ZA975</t>
  </si>
  <si>
    <t>Šití safil fialový 4/0 (1.5) bal. á 36 ks C1048220</t>
  </si>
  <si>
    <t>ZM293</t>
  </si>
  <si>
    <t>Rukavice nitril sempercare bez p. L bal. á 200 ks 30804</t>
  </si>
  <si>
    <t>ZM291</t>
  </si>
  <si>
    <t>Rukavice nitril sempercare bez p. S bal. á 200 ks 30802</t>
  </si>
  <si>
    <t>ZK678</t>
  </si>
  <si>
    <t>Rukavice operační ansell dipos-a-glove vel. M ( 7-8) bal. á 50 párů kopolymerové MDG751EU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</si>
  <si>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</si>
  <si>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</si>
  <si>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</si>
  <si>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</si>
  <si>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</si>
  <si>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</si>
  <si>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</si>
  <si>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</si>
  <si>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50115020</t>
  </si>
  <si>
    <t>laboratorní diagnostika-LEK (Z501)</t>
  </si>
  <si>
    <t>DH759</t>
  </si>
  <si>
    <t>Bactec Lytic/ 10 Anaerobic- plastic</t>
  </si>
  <si>
    <t>DG382</t>
  </si>
  <si>
    <t>Bactec Plus Aerobic</t>
  </si>
  <si>
    <t>DH758</t>
  </si>
  <si>
    <t>Bactec Plus Aerobic-plastic</t>
  </si>
  <si>
    <t>DG385</t>
  </si>
  <si>
    <t>Bactec Plus Anaerobic</t>
  </si>
  <si>
    <t>DH594</t>
  </si>
  <si>
    <t>Cartridge complete</t>
  </si>
  <si>
    <t>DG395</t>
  </si>
  <si>
    <t>Diagnostická souprava AB0 set monoklonální na 30</t>
  </si>
  <si>
    <t>50115040</t>
  </si>
  <si>
    <t>laboratorní materiál (Z505)</t>
  </si>
  <si>
    <t>ZC048</t>
  </si>
  <si>
    <t>Miska třecí drsná 211a/0 6,0 cm JIZE211A/0</t>
  </si>
  <si>
    <t>ZC052</t>
  </si>
  <si>
    <t>Tlouček drsný 24 x 115 mm JIZE213A/1</t>
  </si>
  <si>
    <t>ZN478</t>
  </si>
  <si>
    <t>Obinadlo elastické universal 10 cm x 5 m 1323100313</t>
  </si>
  <si>
    <t>ZK693</t>
  </si>
  <si>
    <t>Aquapak - sterilní voda 1070 ml + adaptér 404128</t>
  </si>
  <si>
    <t>ZK977</t>
  </si>
  <si>
    <t>Cévka odsávací CH14 s přerušovačem sání P01173a</t>
  </si>
  <si>
    <t>ZB770</t>
  </si>
  <si>
    <t>Držák jehly excentrický Holdex 450263</t>
  </si>
  <si>
    <t>ZC648</t>
  </si>
  <si>
    <t>Elektroda EKG pěnová pr. 55 mm pro dospělé H-108002</t>
  </si>
  <si>
    <t>ZN646</t>
  </si>
  <si>
    <t>Fonendoskop oboustranný různé barvy 710045-s</t>
  </si>
  <si>
    <t>ZD730</t>
  </si>
  <si>
    <t>Kanyla ET 7,5 s manžetou bal. á 10 ks 112482-000075</t>
  </si>
  <si>
    <t>ZB389</t>
  </si>
  <si>
    <t>Kanyla ET 9,0 s manžetou bal. á 10 ks 9590E</t>
  </si>
  <si>
    <t>ZD980</t>
  </si>
  <si>
    <t>Kanyla vasofix 18G zelená safety 4269136S-01</t>
  </si>
  <si>
    <t>ZO372</t>
  </si>
  <si>
    <t>Konektor bezjehlový OptiSyte JIM:JSM4001</t>
  </si>
  <si>
    <t>ZA713</t>
  </si>
  <si>
    <t>Měřič žilního tlaku 01 646992</t>
  </si>
  <si>
    <t>ZA691</t>
  </si>
  <si>
    <t>Rampa 3 kohouty discofix 16600C/4085434/</t>
  </si>
  <si>
    <t>ZL689</t>
  </si>
  <si>
    <t>Roztok Accu-Check Performa Int´l Controls 1+2 level 04861736</t>
  </si>
  <si>
    <t>ZD748</t>
  </si>
  <si>
    <t>Set sterilní pro žilní katetrizaci a rouškování bal. á 10 ks Kit CVK</t>
  </si>
  <si>
    <t>ZD995</t>
  </si>
  <si>
    <t>Spojka symetrická 4-4 nest. bal. á 50 ks 881,44D (86051572)</t>
  </si>
  <si>
    <t>ZB598</t>
  </si>
  <si>
    <t>Spojka symetrická přímá 7 x 7 mm 60.23.00 (120 430)</t>
  </si>
  <si>
    <t>ZH168</t>
  </si>
  <si>
    <t>Stříkačka injekční 3-dílná 1 ml L tuberculin s jehlou KD-JECT III 26G x 1/2" 0,45 x 12 mm 831786</t>
  </si>
  <si>
    <t>ZN854</t>
  </si>
  <si>
    <t>Stříkačka injekční arteriální 3 ml bez jehly s heparinem bal. á 100 ks safePICO Aspirator 956-622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</si>
  <si>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</si>
  <si>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</si>
  <si>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</si>
  <si>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EM3513576- přechodně uzavřena , cena</t>
  </si>
  <si>
    <t>ZK799</t>
  </si>
  <si>
    <t>Zátka combi červená 4495101</t>
  </si>
  <si>
    <t>ZB777</t>
  </si>
  <si>
    <t>Zkumavka červená 4 ml gel 454071</t>
  </si>
  <si>
    <t>ZB762</t>
  </si>
  <si>
    <t>Zkumavka červená 6 ml 456092</t>
  </si>
  <si>
    <t>ZG139</t>
  </si>
  <si>
    <t>Set infuzní VL ST 00 PVC, silikon 285 cm mod standard bal. á 70 ks; k Agilii  M46441000S</t>
  </si>
  <si>
    <t>ZB209</t>
  </si>
  <si>
    <t>Set transfúzní BLLP pro přetlakovou transfuzi bez vzdušného filtru hemomed 05123</t>
  </si>
  <si>
    <t>ZA834</t>
  </si>
  <si>
    <t>Jehla injekční 0,7 x 40 mm černá 4660021</t>
  </si>
  <si>
    <t>ZA833</t>
  </si>
  <si>
    <t>Jehla injekční 0,8 x 40 mm zelená 4657527</t>
  </si>
  <si>
    <t>50115070</t>
  </si>
  <si>
    <t>ZPr - katetry ostatní (Z513)</t>
  </si>
  <si>
    <t>ZE027</t>
  </si>
  <si>
    <t>Katetr CVC 1 lumen 5 Fr x 30 cm certofix mono ECO 330 bal. á 10 ks 4160282E</t>
  </si>
  <si>
    <t>ZO538</t>
  </si>
  <si>
    <t>Kohout trojcestný bílý bal. á 50 ks E0500</t>
  </si>
  <si>
    <t>ZN620</t>
  </si>
  <si>
    <t>Maska kyslíková dospělá s nebulizací a hadičkou 2 m bal. á 100 ks A0400</t>
  </si>
  <si>
    <t>ZN621</t>
  </si>
  <si>
    <t>Nos umělý s portem pro odsávání bal. á 30 ks B0300(6000)</t>
  </si>
  <si>
    <t>50115003</t>
  </si>
  <si>
    <t>TEP (Z518)</t>
  </si>
  <si>
    <t>KK398</t>
  </si>
  <si>
    <t>náhrada loketního kloubu Coonrad/Morrey komponenta ulnární pravá 4" XS 32-8105-027-04</t>
  </si>
  <si>
    <t>KK397</t>
  </si>
  <si>
    <t>náhrada loketního kloubu Coonrad/Morrey komponenta ulnární pravá XS 32-8105-043-02</t>
  </si>
  <si>
    <t>KI363</t>
  </si>
  <si>
    <t>náhrada ramenního kloubu adaptér neutrální 0 mm standard Ti6A/4V 1330.15.270</t>
  </si>
  <si>
    <t>KI225</t>
  </si>
  <si>
    <t>náhrada ramenního kloubu dřík konický cement. průměr 16 mm délka 80 mm Ti6A/4V 1306.15.160</t>
  </si>
  <si>
    <t>KJ211</t>
  </si>
  <si>
    <t>náhrada ramenního kloubu hlavice humerální prům 50 mm CoCrMo  1322.09.500</t>
  </si>
  <si>
    <t>KI269</t>
  </si>
  <si>
    <t>náhrada ramenního kloubu trauma tělo humerální s blokačním šroubem TI6A/4V 1350.15.010</t>
  </si>
  <si>
    <t>50115004</t>
  </si>
  <si>
    <t>IUTN - kovové (Z506)</t>
  </si>
  <si>
    <t>ZA071</t>
  </si>
  <si>
    <t>Čep zajišťovací 3.9 mm L26 258.260</t>
  </si>
  <si>
    <t>ZF836</t>
  </si>
  <si>
    <t>Čep zajišťovací 3.9 mm L32 258.320</t>
  </si>
  <si>
    <t>ZG251</t>
  </si>
  <si>
    <t>Čep zajišťovací 3.9 mm L34 258.340</t>
  </si>
  <si>
    <t>ZA072</t>
  </si>
  <si>
    <t>Čep zajišťovací 3.9 mm L36 258.360</t>
  </si>
  <si>
    <t>ZA073</t>
  </si>
  <si>
    <t>Čep zajišťovací 3.9 mm L38 258.380</t>
  </si>
  <si>
    <t>ZG120</t>
  </si>
  <si>
    <t>Čep zajišťovací 3.9 mm L40 258.400</t>
  </si>
  <si>
    <t>ZA105</t>
  </si>
  <si>
    <t>Čep zajišťovací 3.9 mm L42 258.420</t>
  </si>
  <si>
    <t>ZG260</t>
  </si>
  <si>
    <t>Čep zajišťovací 3.9 mm L44 258.440</t>
  </si>
  <si>
    <t>ZC988</t>
  </si>
  <si>
    <t>Čep zajišťovací 3.9 mm L46 258.460</t>
  </si>
  <si>
    <t>ZF845</t>
  </si>
  <si>
    <t>Čep zajišťovací 3.9 mm L50 258.500</t>
  </si>
  <si>
    <t>ZC276</t>
  </si>
  <si>
    <t>Čep zajišťovací 4.9 mm 459.300</t>
  </si>
  <si>
    <t>ZI311</t>
  </si>
  <si>
    <t>Čep zajišťovací 4.9 mm 459.320</t>
  </si>
  <si>
    <t>ZA104</t>
  </si>
  <si>
    <t>Čep zajišťovací 4.9 mm 459.340</t>
  </si>
  <si>
    <t>ZB897</t>
  </si>
  <si>
    <t>Čep zajišťovací 4.9 mm 459.360</t>
  </si>
  <si>
    <t>ZB601</t>
  </si>
  <si>
    <t>Čep zajišťovací 4.9 mm 459.380</t>
  </si>
  <si>
    <t>ZF846</t>
  </si>
  <si>
    <t>Čep zajišťovací 4.9 mm 459.400</t>
  </si>
  <si>
    <t>ZF847</t>
  </si>
  <si>
    <t>Čep zajišťovací 4.9 mm 459.460</t>
  </si>
  <si>
    <t>ZH162</t>
  </si>
  <si>
    <t>Čep zajišťovací 4.9 mm 459.560</t>
  </si>
  <si>
    <t>ZF414</t>
  </si>
  <si>
    <t>Čep zajišťovací 4.9 mm 459.600</t>
  </si>
  <si>
    <t>KG192</t>
  </si>
  <si>
    <t>čep zajišťovací pr. 4,9 samořezný 259.320</t>
  </si>
  <si>
    <t>KG193</t>
  </si>
  <si>
    <t>čep zajišťovací pr. 4,9 samořezný 259.340</t>
  </si>
  <si>
    <t>KG194</t>
  </si>
  <si>
    <t>čep zajišťovací pr. 4,9 samořezný 259.360</t>
  </si>
  <si>
    <t>KG195</t>
  </si>
  <si>
    <t>čep zajišťovací pr. 4,9 samořezný 259.380</t>
  </si>
  <si>
    <t>ZO921</t>
  </si>
  <si>
    <t>Čepel spinální pro DFN 450.885</t>
  </si>
  <si>
    <t>ZI288</t>
  </si>
  <si>
    <t>Čepel spinální pro DFN 450.887</t>
  </si>
  <si>
    <t>ZH334</t>
  </si>
  <si>
    <t>Čepel spinální pro DFN 450.889</t>
  </si>
  <si>
    <t>ZA026</t>
  </si>
  <si>
    <t>Dlaha adaptační 1.5 mm 12 otv. 246.191</t>
  </si>
  <si>
    <t>ZC206</t>
  </si>
  <si>
    <t>Dlaha adaptační T 1.5 mm 3 otv. 246.231</t>
  </si>
  <si>
    <t>ZA027</t>
  </si>
  <si>
    <t>Dlaha adaptační T 1.5 mm 4 otv. 246.241</t>
  </si>
  <si>
    <t>ZK659</t>
  </si>
  <si>
    <t>Dlaha adaptační T 4.0 mm 8 otv. 243.241</t>
  </si>
  <si>
    <t>ZA022</t>
  </si>
  <si>
    <t>Dlaha adaptační Y 1.3 mm 221.335</t>
  </si>
  <si>
    <t>ZC169</t>
  </si>
  <si>
    <t>Dlaha adaptační Y 1.5 mm 246.242</t>
  </si>
  <si>
    <t>ZD921</t>
  </si>
  <si>
    <t>Dlaha anatomická DVR ext DVRAXL</t>
  </si>
  <si>
    <t>ZD450</t>
  </si>
  <si>
    <t>Dlaha anatomická DVR narw DVRANL</t>
  </si>
  <si>
    <t>ZD595</t>
  </si>
  <si>
    <t>Dlaha anatomická DVR short DVRASL</t>
  </si>
  <si>
    <t>ZD274</t>
  </si>
  <si>
    <t>Dlaha anatomická DVR short DVRASR</t>
  </si>
  <si>
    <t>ZD265</t>
  </si>
  <si>
    <t>Dlaha anatomická DVR standard DVRAL</t>
  </si>
  <si>
    <t>ZA745</t>
  </si>
  <si>
    <t>Dlaha anatomická DVR wide DVRAWL</t>
  </si>
  <si>
    <t>ZD398</t>
  </si>
  <si>
    <t>Dlaha anatomická DVR wide DVRAWR</t>
  </si>
  <si>
    <t>ZI502</t>
  </si>
  <si>
    <t>Dlaha DCS 95° 12 otv. L210 281.925</t>
  </si>
  <si>
    <t>KG483</t>
  </si>
  <si>
    <t>dlaha DHP 2,7/3,5 dorso-lat levá 3 otv. 441.263</t>
  </si>
  <si>
    <t>KG485</t>
  </si>
  <si>
    <t>dlaha DHP 2,7/3,5 dorso-lat levá 5 otv. 441.265</t>
  </si>
  <si>
    <t>KG484</t>
  </si>
  <si>
    <t>dlaha DHP 2,7/3,5 dorso-lat pravá 5 otv. 441.264</t>
  </si>
  <si>
    <t>KG486</t>
  </si>
  <si>
    <t>dlaha DHP 2,7/3,5 dorso-lat pravá 7 otv. 441.266</t>
  </si>
  <si>
    <t>KG493</t>
  </si>
  <si>
    <t>dlaha DHP 2,7/3,5 dorso-lat s/laterální 441.275</t>
  </si>
  <si>
    <t>KG501</t>
  </si>
  <si>
    <t>dlaha DHP 2,7/3,5 mediální levá 5 otv T 441.285</t>
  </si>
  <si>
    <t>KG503</t>
  </si>
  <si>
    <t>dlaha DHP 2,7/3,5 mediální levá 7 otv T 441.287</t>
  </si>
  <si>
    <t>KG498</t>
  </si>
  <si>
    <t>dlaha DHP 2,7/3,5 mediální pravá 3 otv T 441.282</t>
  </si>
  <si>
    <t>KG500</t>
  </si>
  <si>
    <t>dlaha DHP 2,7/3,5 mediální pravá 5 otv T 441.284</t>
  </si>
  <si>
    <t>KG502</t>
  </si>
  <si>
    <t>dlaha DHP 2,7/3,5 mediální pravá 7 otv T 441.286</t>
  </si>
  <si>
    <t>KJ205</t>
  </si>
  <si>
    <t>dlaha humerální distální LCP etraartikulární levá 6 otv. délka 158 mm, titan 04.104.026</t>
  </si>
  <si>
    <t>KJ204</t>
  </si>
  <si>
    <t>dlaha humerální distální LCP etraartikulární pravá 6 otv. délka 158 mm, titan 04.104.006</t>
  </si>
  <si>
    <t>KI842</t>
  </si>
  <si>
    <t>dlaha humerální distální LCP etraartikulární pravá 8 otv. 04.104.008</t>
  </si>
  <si>
    <t>ZE657</t>
  </si>
  <si>
    <t>Dlaha LC-DCP 3.5 mm 10 otvorů 223.600 již se nedodává</t>
  </si>
  <si>
    <t>ZA010</t>
  </si>
  <si>
    <t>Dlaha LC-DCP 3.5 mm 8 otvorů 223.580 již se nedodává</t>
  </si>
  <si>
    <t>KG479</t>
  </si>
  <si>
    <t>dlaha LCP 2,4 vol n/dist-rad prod 441.145</t>
  </si>
  <si>
    <t>ZH690</t>
  </si>
  <si>
    <t>Dlaha LCP 2,7 / 3,5 mm na laterální distální fibulu 04.112.137</t>
  </si>
  <si>
    <t>KG476</t>
  </si>
  <si>
    <t>dlaha LCP 3,5 na olekranon levá 4 otv. D 436.505</t>
  </si>
  <si>
    <t>KG478</t>
  </si>
  <si>
    <t>dlaha LCP 3,5 na olekranon levá 8 otv. D 436.509</t>
  </si>
  <si>
    <t>KG475</t>
  </si>
  <si>
    <t>dlaha LCP 3,5 na olekranon pravá 4 otv. D 436.504</t>
  </si>
  <si>
    <t>ZD320</t>
  </si>
  <si>
    <t>Dlaha LCP 4.5 / 5.0 mm 226.581</t>
  </si>
  <si>
    <t>ZD319</t>
  </si>
  <si>
    <t>Dlaha LCP 4.5 / 5.0 mm 226.601</t>
  </si>
  <si>
    <t>ZK398</t>
  </si>
  <si>
    <t>Dlaha LCP 4.5 / 5.0 mm 226.651</t>
  </si>
  <si>
    <t>ZG315</t>
  </si>
  <si>
    <t>Dlaha LCP 4.5 / 5.0 mm 229.411</t>
  </si>
  <si>
    <t>ZL281</t>
  </si>
  <si>
    <t>Dlaha LCP distální tibie 3.5 mm anterolaterální 241.441</t>
  </si>
  <si>
    <t>ZF863</t>
  </si>
  <si>
    <t>Dlaha LCP distální tibie 3.5 mm anterolaterální 241.444</t>
  </si>
  <si>
    <t>ZK392</t>
  </si>
  <si>
    <t>Dlaha LCP distální tibie 3.5 mm mediální bez výběžku 02.112.515</t>
  </si>
  <si>
    <t>ZI704</t>
  </si>
  <si>
    <t>Dlaha LCP distální tibie 3.5 mm mediální bez výběžku 02.112.519</t>
  </si>
  <si>
    <t>ZH146</t>
  </si>
  <si>
    <t>Dlaha LCP distální tibie 3.5 mm mediální bez výběžku 02.112.526</t>
  </si>
  <si>
    <t>ZG783</t>
  </si>
  <si>
    <t>Dlaha LCP distální tibie 3.5 mm mediální bez výběžku 02.112.531</t>
  </si>
  <si>
    <t>ZK689</t>
  </si>
  <si>
    <t>Dlaha LCP metafyzální distální bérec 3,5 / 4,5 / 5,0 mm 224.776</t>
  </si>
  <si>
    <t>ZK686</t>
  </si>
  <si>
    <t>Dlaha LCP metafyzální distální bérec 3,5 / 4,5 / 5,0 mm 224.814</t>
  </si>
  <si>
    <t>ZJ072</t>
  </si>
  <si>
    <t>Dlaha LCP na diafízu klíční kosti 3,5 mm 04.112.029</t>
  </si>
  <si>
    <t>ZC287</t>
  </si>
  <si>
    <t>Dlaha LCP proximální tibie 4.5/5.0 240.045</t>
  </si>
  <si>
    <t>ZI329</t>
  </si>
  <si>
    <t>Dlaha LCP proximální tibie laterální 4.5/5.0 mm 240.037</t>
  </si>
  <si>
    <t>ZO035</t>
  </si>
  <si>
    <t>Dlaha LCP tibie proximální dorzální mediální 3,5 mm 02.120.702</t>
  </si>
  <si>
    <t>ZP016</t>
  </si>
  <si>
    <t>Dlaha LCP tibie proximální posteromediální tibiální 3,5 mm 02.120.704</t>
  </si>
  <si>
    <t>ZF288</t>
  </si>
  <si>
    <t>Dlaha LCP tvaru třetiny válce 3.5 mm 241.361</t>
  </si>
  <si>
    <t>ZF287</t>
  </si>
  <si>
    <t>Dlaha LCP tvaru třetiny válce 3.5 mm 241.371</t>
  </si>
  <si>
    <t>ZN838</t>
  </si>
  <si>
    <t>Dlaha LCP tvaru třetiny válce 3.5 mm 241.381</t>
  </si>
  <si>
    <t>ZF503</t>
  </si>
  <si>
    <t>Dlaha LCP-DF 4.5/5.0 mm 222.255</t>
  </si>
  <si>
    <t>ZE757</t>
  </si>
  <si>
    <t>Dlaha LCP-DF 4.5/5.0 mm 222.259</t>
  </si>
  <si>
    <t>ZJ595</t>
  </si>
  <si>
    <t>Dlaha LCP-PLT 4.5/5.0 mm 222.221</t>
  </si>
  <si>
    <t>ZI228</t>
  </si>
  <si>
    <t>Dlaha LCP-PLT 4.5/5.0 mm 222.225</t>
  </si>
  <si>
    <t>ZO554</t>
  </si>
  <si>
    <t>Dlaha metakarpální a falangeální linos ti, anatomická, variabilní úhel, 2/5 otv. T-tvar, tl. 0,8 mm, d. 31,5 mm 26-108-08-09</t>
  </si>
  <si>
    <t>ZO574</t>
  </si>
  <si>
    <t>Dlaha metakarpální a falangeální linos ti, anatomická, variabilní úhel, 2/5 otv., Y-tvar, tl. 1,2 mm, d. 36,5 mm 26-112-05-09</t>
  </si>
  <si>
    <t>ZO588</t>
  </si>
  <si>
    <t>Dlaha metakarpální a falangeální linos ti, anatomická, variabilní úhel, 2/6 otv., mřížkový tvar, tl. 1,2 mm, d. 37,5 mm 26-112-19-09</t>
  </si>
  <si>
    <t>ZO596</t>
  </si>
  <si>
    <t>Dlaha metakarpální a falangeální linos ti, anatomická, variabilní úhel, 7 otv., rovná, tl. 1,2 mm, d. 45 mm 26-112-27-09</t>
  </si>
  <si>
    <t>ZO415</t>
  </si>
  <si>
    <t>Dlaha na dézu zápěstí 2,5 mm rovná A-4760.11</t>
  </si>
  <si>
    <t>ZL391</t>
  </si>
  <si>
    <t>Dlaha na distální ulnu 2.5 mm Y 2/5 otvorů A-4750.91</t>
  </si>
  <si>
    <t>ZE437</t>
  </si>
  <si>
    <t>Dlaha na klíční kost 11 otv. 750-100-011-011</t>
  </si>
  <si>
    <t>ZN381</t>
  </si>
  <si>
    <t>Dlaha na symfýzu 3,5 s koaxiálními kombi otvory a 2 DCP 02.100.016</t>
  </si>
  <si>
    <t>ZA063</t>
  </si>
  <si>
    <t>Dlaha philos proximální humerus 3,5 3 otv. 241.901</t>
  </si>
  <si>
    <t>ZP088</t>
  </si>
  <si>
    <t>Dlaha pro dézu hlezna ANKLE FIX standard levá 28.14.101</t>
  </si>
  <si>
    <t>ZE913</t>
  </si>
  <si>
    <t>Dlaha pro fibulu 11 otvorová 798-110-101-011</t>
  </si>
  <si>
    <t>ZG700</t>
  </si>
  <si>
    <t>Dlaha pro fibulu 9 otvorová s háčkem LA09 798-110-101-009</t>
  </si>
  <si>
    <t>ZI499</t>
  </si>
  <si>
    <t>Dlaha přímá LCP 3,5 mm 10 otvorů 223.601 již se nedodává</t>
  </si>
  <si>
    <t>ZI702</t>
  </si>
  <si>
    <t>Dlaha přímá LCP 3,5 mm 12 otvorů 223.621</t>
  </si>
  <si>
    <t>ZI505</t>
  </si>
  <si>
    <t>Dlaha přímá LCP 3,5 mm 7 otvorů 223.571 již se nedodává</t>
  </si>
  <si>
    <t>ZH539</t>
  </si>
  <si>
    <t>Dlaha přímá LCP 3,5 mm 8 otvorů 223.581</t>
  </si>
  <si>
    <t>ZI498</t>
  </si>
  <si>
    <t>Dlaha přímá LCP 3,5 mm 9 otvorů 223.591 již se nedodává</t>
  </si>
  <si>
    <t>ZP094</t>
  </si>
  <si>
    <t>Dlaha radiální distální Medin 6 x 2 otv. pravá 397129788793</t>
  </si>
  <si>
    <t>ZP128</t>
  </si>
  <si>
    <t>Dlaha radiální distální Medin 7 x 2 otv. levá 397129788733</t>
  </si>
  <si>
    <t>ZP129</t>
  </si>
  <si>
    <t>Dlaha radiální distální Medin 7 x 2 otv. pravá 397129788823</t>
  </si>
  <si>
    <t>ZM978</t>
  </si>
  <si>
    <t>Dlaha radiální distální volární 6 x 3 otvory 55 mm levá 397129788713</t>
  </si>
  <si>
    <t>ZN053</t>
  </si>
  <si>
    <t>Dlaha radiální distální volární 6 x 3 otvory 55 mm pravá 397129788803</t>
  </si>
  <si>
    <t>ZP048</t>
  </si>
  <si>
    <t>Dlaha radiální distální volární 6 x 4 otvory pravá 397129788813</t>
  </si>
  <si>
    <t>ZK990</t>
  </si>
  <si>
    <t>Dlaha radiální IXOS P4 úhlově stabilní 26-914-11-09</t>
  </si>
  <si>
    <t>ZF898</t>
  </si>
  <si>
    <t>Dlaha radiální IXOS P4 wave 26-914-21-09</t>
  </si>
  <si>
    <t>ZF951</t>
  </si>
  <si>
    <t>Dlaha radiální IXOS P4 wave 26-914-22-09</t>
  </si>
  <si>
    <t>ZL048</t>
  </si>
  <si>
    <t>Dlaha radiální IXOS P4 wave 26-914-23-09</t>
  </si>
  <si>
    <t>ZM847</t>
  </si>
  <si>
    <t>Dlaha radiální korekční Recos TI uhl.stabilní 26-166-43-09</t>
  </si>
  <si>
    <t>ZG300</t>
  </si>
  <si>
    <t>Dlaha rekonstrukční 3,5 rovná 245.000 již nedodávají</t>
  </si>
  <si>
    <t>ZE379</t>
  </si>
  <si>
    <t>Dlaha rekonstrukční 3,5 s nízkým profilem 245.908</t>
  </si>
  <si>
    <t>ZP184</t>
  </si>
  <si>
    <t>Dlaha rekonstrukční 3,5 s nízkým profilem 245.910</t>
  </si>
  <si>
    <t>ZP185</t>
  </si>
  <si>
    <t>Dlaha rekonstrukční 3,5 s nízkým profilem 245.914</t>
  </si>
  <si>
    <t>ZN800</t>
  </si>
  <si>
    <t>Dlaha rekonstrukční J 3,5 s nízkým profilem levá 14 otv. 02.100.365</t>
  </si>
  <si>
    <t>ZH794</t>
  </si>
  <si>
    <t>Dlaha rekonstrukční J 3.5 mm 245.934</t>
  </si>
  <si>
    <t>ZA062</t>
  </si>
  <si>
    <t>Dlaha rekonstrukční LCP 3,5 rovná s kombinovaným otvorem 10 otv. 245.101</t>
  </si>
  <si>
    <t>ZA120</t>
  </si>
  <si>
    <t>Dlaha rekonstrukční LCP 3,5 rovná s kombinovaným otvorem 12 otv. 245.121</t>
  </si>
  <si>
    <t>ZH019</t>
  </si>
  <si>
    <t>Dlaha rekonstrukční LCP 3,5 rovná s kombinovaným otvorem 8 otv. 245.081</t>
  </si>
  <si>
    <t>ZH556</t>
  </si>
  <si>
    <t>Dlaha rekonstrukční na pánev pr. 3,5 mm 245.880</t>
  </si>
  <si>
    <t>ZJ226</t>
  </si>
  <si>
    <t>Dlaha targon FN dlaha 130° KO802T</t>
  </si>
  <si>
    <t>ZP058</t>
  </si>
  <si>
    <t>Dlaha TI ankle fix standard pravá 28.14.102</t>
  </si>
  <si>
    <t>ZP036</t>
  </si>
  <si>
    <t>Dlaha tibiální proximální mediální LCP 3,5 239.964</t>
  </si>
  <si>
    <t>ZF265</t>
  </si>
  <si>
    <t>Dlaha tibie proximální LCP laterální 4.5/5.0 8 otv. 240.040</t>
  </si>
  <si>
    <t>ZA151</t>
  </si>
  <si>
    <t>Dlaha uzamykatelná 3.5 mm patní kost 241.622</t>
  </si>
  <si>
    <t>ZD339</t>
  </si>
  <si>
    <t>Dlaha uzamykatelná 3.5 mm patní kost 241.623</t>
  </si>
  <si>
    <t>ZO982</t>
  </si>
  <si>
    <t>Dlaha VA-LCP 3,5 mm proximální tibie 02.127.320</t>
  </si>
  <si>
    <t>ZH784</t>
  </si>
  <si>
    <t>Dlaha volární 2.5 mm adaptivní A-4750.61</t>
  </si>
  <si>
    <t>ZI393</t>
  </si>
  <si>
    <t>Dlaha volární 2.5 mm adaptivní A-4750.62</t>
  </si>
  <si>
    <t>ZK573</t>
  </si>
  <si>
    <t>Dlaha volární na distální radius 2.5 korekční  A-4750.17</t>
  </si>
  <si>
    <t>ZI301</t>
  </si>
  <si>
    <t>Dlaha volární na distální radius 2.5 korekční  A-4750.18</t>
  </si>
  <si>
    <t>ZK791</t>
  </si>
  <si>
    <t>Dlaha volární na distální radius 2.5 korekční A-4750.11</t>
  </si>
  <si>
    <t>ZN460</t>
  </si>
  <si>
    <t>Drát K 1,5 mm L230 mm originální ke KIT ULTIMA EVO 4,5 BR150</t>
  </si>
  <si>
    <t>ZM853</t>
  </si>
  <si>
    <t>Drát K Medin 1,5 x 160 mm bal. á 10 ks 397129092480</t>
  </si>
  <si>
    <t>ZM854</t>
  </si>
  <si>
    <t>Drát K Medin 1,8 x 160 mm á 10 ks 397129092490</t>
  </si>
  <si>
    <t>ZM855</t>
  </si>
  <si>
    <t>Drát K Medin 2,0 x 160 mm bal. á 10 ks 397129092500</t>
  </si>
  <si>
    <t>ZM856</t>
  </si>
  <si>
    <t>Drát K Medin 2,5 x 160 mm á 10 ks 397129092510</t>
  </si>
  <si>
    <t>ZO361</t>
  </si>
  <si>
    <t>Drát K originál k Dartfire 150x9mm NO2228209</t>
  </si>
  <si>
    <t>ZO252</t>
  </si>
  <si>
    <t>Drát K se závitovou špičkou 1,6 mm délka 150 mm 292.720</t>
  </si>
  <si>
    <t>ZA491</t>
  </si>
  <si>
    <t>Drát Kirschnerův 1.00 mm á 10 ks 292.100.10</t>
  </si>
  <si>
    <t>ZG307</t>
  </si>
  <si>
    <t>Drát Kirschnerův 1.60 mm á 10 ks 292.160.10</t>
  </si>
  <si>
    <t>ZF851</t>
  </si>
  <si>
    <t>Drát Kirschnerův 2.00 mm á 10 ks 292.210.10</t>
  </si>
  <si>
    <t>ZD961</t>
  </si>
  <si>
    <t>Drát K-Wire 1.60 mm 492.160</t>
  </si>
  <si>
    <t>ZA288</t>
  </si>
  <si>
    <t>Drát repoziční 2,0 mm se špičkou 292.410</t>
  </si>
  <si>
    <t>ZD050</t>
  </si>
  <si>
    <t>Drát vodící 3.20 mm 357.399</t>
  </si>
  <si>
    <t>ZP096</t>
  </si>
  <si>
    <t>Drát vodící Charlotte 2,5 mm x 230 mm 44182523</t>
  </si>
  <si>
    <t>ZI857</t>
  </si>
  <si>
    <t>Hlava expert zaslepovací 12.0 mm 04.003.000</t>
  </si>
  <si>
    <t>ZI861</t>
  </si>
  <si>
    <t>Hlava expert zaslepovací 12.0 mm 04.003.001</t>
  </si>
  <si>
    <t>ZA306</t>
  </si>
  <si>
    <t>Hlava zaslepovací DFN pro vrtulku 451.895</t>
  </si>
  <si>
    <t>ZA307</t>
  </si>
  <si>
    <t>Hlava zaslepovací DFN pro zajišťovací šrouby 6.0 mm 451.896</t>
  </si>
  <si>
    <t>ZA155</t>
  </si>
  <si>
    <t>Hlava zaslepovací expert pro hřeby tibiální   5 mm 04.004.000</t>
  </si>
  <si>
    <t>ZA156</t>
  </si>
  <si>
    <t>Hlava zaslepovací expert pro hřeby tibiální   5 mm 04.004.001</t>
  </si>
  <si>
    <t>ZA157</t>
  </si>
  <si>
    <t>Hlava zaslepovací expert pro hřeby tibiální 10 mm 04.004.002</t>
  </si>
  <si>
    <t>ZG785</t>
  </si>
  <si>
    <t>Hlava zaslepovací Gamma3 3005-1100S</t>
  </si>
  <si>
    <t>ZH743</t>
  </si>
  <si>
    <t>Hlava zaslepovací Gamma3 3005-1105S</t>
  </si>
  <si>
    <t>ZO768</t>
  </si>
  <si>
    <t>Hlava zaslepovací pro Targon PH a H KB615T</t>
  </si>
  <si>
    <t>ZP064</t>
  </si>
  <si>
    <t>Hlava zaslepovací tibie úhlově stabilní  Expert pro hřeb pro artrodézu hlezna, pro spirální čepel, slitina titanu (TAN), zlatá, sterilní 04.008.000S</t>
  </si>
  <si>
    <t>ZA103</t>
  </si>
  <si>
    <t>Hlava zaslepovací UFN pro zajišťění 12,0 mm 459.014</t>
  </si>
  <si>
    <t>ZE651</t>
  </si>
  <si>
    <t>Hřeb DFN femorální distální 10.0 mm L300 451.725</t>
  </si>
  <si>
    <t>ZG811</t>
  </si>
  <si>
    <t>Hřeb DFN femorální distální 10.0 mm L340 451.727</t>
  </si>
  <si>
    <t>ZD123</t>
  </si>
  <si>
    <t>Hřeb DFN femorální distální 10.0 mm L380 451.729</t>
  </si>
  <si>
    <t>ZD028</t>
  </si>
  <si>
    <t>Hřeb DFN femorální distální 12,0 mm L300 451.825</t>
  </si>
  <si>
    <t>ZE997</t>
  </si>
  <si>
    <t>Hřeb DFN femorální distální 12,0 mm L340 451.827</t>
  </si>
  <si>
    <t>ZI287</t>
  </si>
  <si>
    <t>Hřeb DFN femorální distální 9.0 mm L300 451.705</t>
  </si>
  <si>
    <t>ZM007</t>
  </si>
  <si>
    <t>Hřeb DFN femorální distální 9.0 mm L340 451.707</t>
  </si>
  <si>
    <t>ZF303</t>
  </si>
  <si>
    <t>Hřeb dlouhý Gamma3 R2.0 pravý 11 x 380 mm x 125° sada 3325-0380S</t>
  </si>
  <si>
    <t>ZM312</t>
  </si>
  <si>
    <t>Hřeb dlouhý Gamma3 R2.0 pravý 11 x 400 mm x 125° sada 3225-0400S</t>
  </si>
  <si>
    <t>ZK734</t>
  </si>
  <si>
    <t>Hřeb expert femorální laterální 10.0 mm 04.003.257</t>
  </si>
  <si>
    <t>ZK512</t>
  </si>
  <si>
    <t>Hřeb expert femorální laterální 10.0 mm 04.003.361</t>
  </si>
  <si>
    <t>ZP204</t>
  </si>
  <si>
    <t>Hřeb expert femorální laterální 10.0 mm délka 460 mm levý 04.003.373</t>
  </si>
  <si>
    <t>ZM944</t>
  </si>
  <si>
    <t>Hřeb expert femorální laterální 9.0 mm 04.003.256</t>
  </si>
  <si>
    <t>ZP066</t>
  </si>
  <si>
    <t>Hřeb Expert pro artrodézu hlezna úhlově stabilní pr. 12,0 mm, pravý, kanylovaný, délka 240 mm, slitina titanu (TAN), světle zelený, sterilní 04.008.228S</t>
  </si>
  <si>
    <t>ZA164</t>
  </si>
  <si>
    <t>Hřeb expert tibiální 8.0 mm 04.024.246</t>
  </si>
  <si>
    <t>ZC910</t>
  </si>
  <si>
    <t>Hřeb expert tibiální 8.0 mm 04.024.249</t>
  </si>
  <si>
    <t>ZD044</t>
  </si>
  <si>
    <t>Hřeb expert tibiální 8.0 mm 04.024.255</t>
  </si>
  <si>
    <t>ZD165</t>
  </si>
  <si>
    <t>Hřeb expert tibiální 9.0 mm 04.024.349</t>
  </si>
  <si>
    <t>KG236</t>
  </si>
  <si>
    <t>hřeb expert TN pr. 10 kanylovaný D330 TAN 04.004.446</t>
  </si>
  <si>
    <t>ZH049</t>
  </si>
  <si>
    <t>Hřeb expert TN pr. 10 mm 04.004.449</t>
  </si>
  <si>
    <t>ZO418</t>
  </si>
  <si>
    <t>Hřeb humerální H 8 mm 240 mm KE312T</t>
  </si>
  <si>
    <t>ZK383</t>
  </si>
  <si>
    <t>Hřeb na patu c-nail pravý 397129784160</t>
  </si>
  <si>
    <t>KG213</t>
  </si>
  <si>
    <t>hřeb PFN pr. 11 130° D240 ocel 273.131</t>
  </si>
  <si>
    <t>KG214</t>
  </si>
  <si>
    <t>hřeb PFN pr. 12 130° D240 ocel 273.132</t>
  </si>
  <si>
    <t>ZF105</t>
  </si>
  <si>
    <t>Hřeb PH nagel 10/7 Targon KE023T</t>
  </si>
  <si>
    <t>ZE105</t>
  </si>
  <si>
    <t>Hřeb PH nagel 10/7 Targon KE026T</t>
  </si>
  <si>
    <t>ZC227</t>
  </si>
  <si>
    <t>Hřeb PH nagel 10/7 Targon KE071T</t>
  </si>
  <si>
    <t>ZA311</t>
  </si>
  <si>
    <t>Hřeb PH nagel 10/7 Targon KE074T</t>
  </si>
  <si>
    <t>ZC209</t>
  </si>
  <si>
    <t>Hřeb PH nagel 10/8 Targon KE004T</t>
  </si>
  <si>
    <t>ZC224</t>
  </si>
  <si>
    <t>Hřeb PH nagel 10/8 Targon KE054T</t>
  </si>
  <si>
    <t>ZD514</t>
  </si>
  <si>
    <t>Hřeb se závity zamykatelný 2,5 x 16 mm TP16000</t>
  </si>
  <si>
    <t>ZD535</t>
  </si>
  <si>
    <t>Hřeb se závity zamykatelný 2,5 x 18 mm TP18000</t>
  </si>
  <si>
    <t>ZD305</t>
  </si>
  <si>
    <t>Hřeb se závity zamykatelný 2,5 x 20 mm TP20000</t>
  </si>
  <si>
    <t>ZD269</t>
  </si>
  <si>
    <t>Hřeb se závity zamykatelný 2,5 x 22 mm TP22000</t>
  </si>
  <si>
    <t>ZD297</t>
  </si>
  <si>
    <t>Hřeb se závity zamykatelný 2,5 x 24 mm TP24000</t>
  </si>
  <si>
    <t>ZB938</t>
  </si>
  <si>
    <t>Hřeb se závity zamykatelný 2,5 x 26 mm TP26000</t>
  </si>
  <si>
    <t>ZD298</t>
  </si>
  <si>
    <t>Hřeb se závity zamykatelný 2,5 x 28 mm TP28000</t>
  </si>
  <si>
    <t>ZE024</t>
  </si>
  <si>
    <t>Hřeb se závity zamykatelný 2,5 x 30 mm TP30000</t>
  </si>
  <si>
    <t>ZC180</t>
  </si>
  <si>
    <t>Hřeb targon PF 10 x 220 mm 135° KD014T</t>
  </si>
  <si>
    <t>ZA296</t>
  </si>
  <si>
    <t>Hřeb targon PF 12 x 220 mm 135° KD034T</t>
  </si>
  <si>
    <t>ZC996</t>
  </si>
  <si>
    <t>Hřeb targon PF nagel 10 x 180 mm 135° KD004T</t>
  </si>
  <si>
    <t>ZA297</t>
  </si>
  <si>
    <t>Hřeb targon PF nagel 12 x 180 mm 135° KD024T</t>
  </si>
  <si>
    <t>ZC707</t>
  </si>
  <si>
    <t>Hřeb targon PF nagel 14 x 180 mm 135° KD044T</t>
  </si>
  <si>
    <t>ZH846</t>
  </si>
  <si>
    <t>Hřeb targon PF-L 10 x 420 mm 130° KD089T</t>
  </si>
  <si>
    <t>KG261</t>
  </si>
  <si>
    <t>hřeb TN pr. 9 masivní D330 TAN 04.024.346</t>
  </si>
  <si>
    <t>KG265</t>
  </si>
  <si>
    <t>hřeb TN pr. 9 masivní D390 TAN 04.024.358</t>
  </si>
  <si>
    <t>ZG601</t>
  </si>
  <si>
    <t>Hřeb trochanterický 180 O11 x 180 mm x 120° sada 3120-1180S</t>
  </si>
  <si>
    <t>ZG598</t>
  </si>
  <si>
    <t>Hřeb trochanterický 180 O11 x 180 mm x 125° sada 3125-1180S</t>
  </si>
  <si>
    <t>ZG784</t>
  </si>
  <si>
    <t>Hřeb trochanterický 180 O11 x 180 mm x 130° sada 3130-1180S</t>
  </si>
  <si>
    <t>ZG660</t>
  </si>
  <si>
    <t>Hřeb UTN tibiální 8.0 mm kompletní se zaslepovací hlavou plný 278.630</t>
  </si>
  <si>
    <t>ZE004</t>
  </si>
  <si>
    <t>Hřeb UTN tibiální 8.0 mm kompletní se zaslepovací hlavou plný 278.660</t>
  </si>
  <si>
    <t>ZG898</t>
  </si>
  <si>
    <t>Hřeb UTN tibiální 9.0 mm kompletní se zaslepovací havou plný 279.640</t>
  </si>
  <si>
    <t>ZF605</t>
  </si>
  <si>
    <t>Hřeb UTN tibiální 9.0 mm kompletní se zaslepovací havou plný 279.660</t>
  </si>
  <si>
    <t>ZA080</t>
  </si>
  <si>
    <t>Hřeb UTN tibiální 9.0 mm kompletní se zaslepovací havou plný 279.680</t>
  </si>
  <si>
    <t>ZI878</t>
  </si>
  <si>
    <t>Hřeb UTN tibiální 9.0 mm kompletní se zaslepovací hlavou plný 279.630</t>
  </si>
  <si>
    <t>ZH631</t>
  </si>
  <si>
    <t>Hřeb UTN tibiální 9.0 mm kompletní se zaslepovací hlavou plný 279.700</t>
  </si>
  <si>
    <t>ZH795</t>
  </si>
  <si>
    <t>Hřeb wurzburger ulna/radius 4,0 x 210 mm 1-3604</t>
  </si>
  <si>
    <t>ZH337</t>
  </si>
  <si>
    <t>Hřeb wurzburger ulna/radius 4,0 x 240 mm 1-3607</t>
  </si>
  <si>
    <t>ZF571</t>
  </si>
  <si>
    <t>Kotouč s cerklážním drátem 0,80 mm L10 291.090</t>
  </si>
  <si>
    <t>ZF572</t>
  </si>
  <si>
    <t>Kotouč s cerklážním drátem 1,00 mm L10 291.050</t>
  </si>
  <si>
    <t>ZB189</t>
  </si>
  <si>
    <t>Kotva lupine loop+ancho 210709</t>
  </si>
  <si>
    <t>ZO157</t>
  </si>
  <si>
    <t>Kotva ramenní FASTak s držadlem Suture Anchor 2,8 a 11,7 mm AR-1324HF</t>
  </si>
  <si>
    <t>ZO111</t>
  </si>
  <si>
    <t>Kotva ramenní vstřebatelná Swive Lock pro Tenodesis 7 mm AR-1662BC-7</t>
  </si>
  <si>
    <t>ZA115</t>
  </si>
  <si>
    <t>Kotvička mitek easy s návlekem GII 212450</t>
  </si>
  <si>
    <t>ZD555</t>
  </si>
  <si>
    <t>Kotvička mitek mini 2/0 TMplus 212033</t>
  </si>
  <si>
    <t>ZE780</t>
  </si>
  <si>
    <t>Kotvička mitek mini 4/0 212866</t>
  </si>
  <si>
    <t>ZP263</t>
  </si>
  <si>
    <t>Kotvička zavrtávací na suturu rotátorové manžety 222334</t>
  </si>
  <si>
    <t>ZH227</t>
  </si>
  <si>
    <t>Kotvička zavrtávací vstřebatelná 5,5 mm 222233</t>
  </si>
  <si>
    <t>ZD649</t>
  </si>
  <si>
    <t>Pásek cerklážní + plomba 1,8 x 24 173928000</t>
  </si>
  <si>
    <t>ZF547</t>
  </si>
  <si>
    <t>Podložka 13.0/6.6 mm pro šrouby 4,5 - 7,3 mm 219.990</t>
  </si>
  <si>
    <t>ZG338</t>
  </si>
  <si>
    <t>Podložka 13.0/6.6 mm pro šrouby 4.5 - 7.3 mm 419.990</t>
  </si>
  <si>
    <t>ZC221</t>
  </si>
  <si>
    <t>Podložka 7.0/3.6 mm pro šrouby 2.7-4.0 mm 219.980</t>
  </si>
  <si>
    <t>ZJ739</t>
  </si>
  <si>
    <t>Podložka pod kanylovaný šroub Canos pr. 2.3/2.7 mm 26-423-99-09</t>
  </si>
  <si>
    <t>ZD793</t>
  </si>
  <si>
    <t>Podložka TI 3,5 mm 26-435-99-09</t>
  </si>
  <si>
    <t>ZC168</t>
  </si>
  <si>
    <t>Pouzdro skluzné PF Targon KD183T</t>
  </si>
  <si>
    <t>ZC160</t>
  </si>
  <si>
    <t>Pouzdro skluzné PF Targon KD185T</t>
  </si>
  <si>
    <t>ZC170</t>
  </si>
  <si>
    <t>Pouzdro skluzné PF Targon KD186T</t>
  </si>
  <si>
    <t>ZC172</t>
  </si>
  <si>
    <t>Pouzdro skluzné PF Targon KD187T</t>
  </si>
  <si>
    <t>ZC874</t>
  </si>
  <si>
    <t>Pouzdro skluzné PF Targon KD188T</t>
  </si>
  <si>
    <t>KG537</t>
  </si>
  <si>
    <t>prut prevotový ten pr 2,0 D440 TAN zelený 475.920</t>
  </si>
  <si>
    <t>KG538</t>
  </si>
  <si>
    <t>prut prevotový ten pr 2,5 D440 TAN růžový 475.925</t>
  </si>
  <si>
    <t>KG539</t>
  </si>
  <si>
    <t>prut prevotový ten pr 3,0 D440 TAN zlatý 475.930</t>
  </si>
  <si>
    <t>KG540</t>
  </si>
  <si>
    <t>prut prevotový ten pr 3,5 D440 TAN světlemodrý 475.935</t>
  </si>
  <si>
    <t>ZK996</t>
  </si>
  <si>
    <t>Systém fixační AC TIGHTROPE na AC luxace titan P03AR-2257</t>
  </si>
  <si>
    <t>ZA308</t>
  </si>
  <si>
    <t>Systém kotvící pro koleno RIGIDFIX 210133</t>
  </si>
  <si>
    <t>KJ736</t>
  </si>
  <si>
    <t>systém kotvící pro koleno TOOGLELOC ZIPLoop nastavitelná smyčka 904755</t>
  </si>
  <si>
    <t>KG183</t>
  </si>
  <si>
    <t>šroub antirotační pr. 6,5 samořezný 234.075</t>
  </si>
  <si>
    <t>KG184</t>
  </si>
  <si>
    <t>šroub antirotační pr. 6,5 samořezný 234.080</t>
  </si>
  <si>
    <t>KG185</t>
  </si>
  <si>
    <t>šroub antirotační pr. 6,5 samořezný 234.085</t>
  </si>
  <si>
    <t>KG186</t>
  </si>
  <si>
    <t>šroub antirotační pr. 6,5 samořezný 234.090</t>
  </si>
  <si>
    <t>ZC187</t>
  </si>
  <si>
    <t>Šroub antirotační Targon KD205T</t>
  </si>
  <si>
    <t>ZC282</t>
  </si>
  <si>
    <t>Šroub antirotační Targon KD206T</t>
  </si>
  <si>
    <t>ZC182</t>
  </si>
  <si>
    <t>Šroub antirotační Targon KD207T</t>
  </si>
  <si>
    <t>ZC171</t>
  </si>
  <si>
    <t>Šroub antirotační Targon KD208T</t>
  </si>
  <si>
    <t>ZD197</t>
  </si>
  <si>
    <t>Šroub antirotační Targon KD209T</t>
  </si>
  <si>
    <t>ZA078</t>
  </si>
  <si>
    <t>Šroub DHS-DCS kompresní 280.990</t>
  </si>
  <si>
    <t>ZC211</t>
  </si>
  <si>
    <t>Šroub fixační PH 4,5 mm Targon KB070T</t>
  </si>
  <si>
    <t>ZA313</t>
  </si>
  <si>
    <t>Šroub fixační PH 4,5 mm Targon KB072T</t>
  </si>
  <si>
    <t>ZC213</t>
  </si>
  <si>
    <t>Šroub fixační PH 4,5 mm Targon KB074T</t>
  </si>
  <si>
    <t>ZC229</t>
  </si>
  <si>
    <t>Šroub fixační PH 4,5 mm Targon KB076T</t>
  </si>
  <si>
    <t>ZC223</t>
  </si>
  <si>
    <t>Šroub fixační PH 4,5 mm Targon KB078T</t>
  </si>
  <si>
    <t>ZC230</t>
  </si>
  <si>
    <t>Šroub fixační PH 4,5 mm Targon KB080T</t>
  </si>
  <si>
    <t>ZC231</t>
  </si>
  <si>
    <t>Šroub fixační PH 4,5 mm Targon KB082T</t>
  </si>
  <si>
    <t>ZC226</t>
  </si>
  <si>
    <t>Šroub fixační PH 4,5 mm Targon KB084T</t>
  </si>
  <si>
    <t>ZD142</t>
  </si>
  <si>
    <t>Šroub kanylovaný 3.5 mm 205.250</t>
  </si>
  <si>
    <t>ZA386</t>
  </si>
  <si>
    <t>Šroub kanylovaný 3.5 x 36 mm 26-433-36-09</t>
  </si>
  <si>
    <t>ZA387</t>
  </si>
  <si>
    <t>Šroub kanylovaný 3.5 x 38 mm 26-433-38-09</t>
  </si>
  <si>
    <t>ZF720</t>
  </si>
  <si>
    <t>Šroub kanylovaný 3.5 x 40 mm 26-433-40-09</t>
  </si>
  <si>
    <t>ZA389</t>
  </si>
  <si>
    <t>Šroub kanylovaný 3.5 x 42 mm 26-433-42-09</t>
  </si>
  <si>
    <t>ZA390</t>
  </si>
  <si>
    <t>Šroub kanylovaný 3.5 x 44 mm 26-433-44-09</t>
  </si>
  <si>
    <t>ZH724</t>
  </si>
  <si>
    <t>Šroub kanylovaný 3.5 x 46 mm 26-433-46-09</t>
  </si>
  <si>
    <t>ZA391</t>
  </si>
  <si>
    <t>Šroub kanylovaný 3.5 x 48 mm 26-433-48-09</t>
  </si>
  <si>
    <t>ZA392</t>
  </si>
  <si>
    <t>Šroub kanylovaný 3.5 x 50 mm 26-433-50-09</t>
  </si>
  <si>
    <t>ZK576</t>
  </si>
  <si>
    <t>Šroub kanylovaný 4.5 mm 214.452</t>
  </si>
  <si>
    <t>ZE057</t>
  </si>
  <si>
    <t>Šroub kanylovaný 4.5 mm 214.472</t>
  </si>
  <si>
    <t>ZH718</t>
  </si>
  <si>
    <t>Šroub kanylovaný canos 2.7 x 34 mm 26-427-34-09</t>
  </si>
  <si>
    <t>ZF094</t>
  </si>
  <si>
    <t>Šroub kanylovaný canos 3,5 x 20 mm 26-433-20-09</t>
  </si>
  <si>
    <t>ZE094</t>
  </si>
  <si>
    <t>Šroub kanylovaný canos 3,5 x 22 mm 26-433-22-09</t>
  </si>
  <si>
    <t>ZF095</t>
  </si>
  <si>
    <t>Šroub kanylovaný canos 3,5 x 24 mm 26-433-24-09</t>
  </si>
  <si>
    <t>ZE095</t>
  </si>
  <si>
    <t>Šroub kanylovaný canos 3,5 x 26 mm 26-433-26-09</t>
  </si>
  <si>
    <t>ZA383</t>
  </si>
  <si>
    <t>Šroub kanylovaný canos 3,5 x 30 mm 26-433-30-09</t>
  </si>
  <si>
    <t>ZA384</t>
  </si>
  <si>
    <t>Šroub kanylovaný canos 3,5 x 32 mm 26-433-32-09</t>
  </si>
  <si>
    <t>ZA385</t>
  </si>
  <si>
    <t>Šroub kanylovaný canos 3,5 x 34 mm 26-433-34-09</t>
  </si>
  <si>
    <t>ZP095</t>
  </si>
  <si>
    <t>Šroub kompresní 7,0mm Charlotte 70 mm x 16 mm závit 44177016</t>
  </si>
  <si>
    <t>ZP253</t>
  </si>
  <si>
    <t>Šroub kompresní 7,0mm Charlotte 80 mm x 16 mm závit 44178016</t>
  </si>
  <si>
    <t>ZP227</t>
  </si>
  <si>
    <t>Šroub kompresní 7,0mm Charlotte 80 mm x 32 mm závit 44178032</t>
  </si>
  <si>
    <t>ZP254</t>
  </si>
  <si>
    <t>Šroub kompresní 7,0mm Charlotte 85 mm x 16 mm závit 44178516</t>
  </si>
  <si>
    <t>ZP228</t>
  </si>
  <si>
    <t>Šroub kompresní 7,0mm Charlotte 85 mm x 32 mm závit 44178532</t>
  </si>
  <si>
    <t>ZN732</t>
  </si>
  <si>
    <t>Šroub kompresní DartFire 2,5 mm x 18 mm D2N250-18</t>
  </si>
  <si>
    <t>ZO330</t>
  </si>
  <si>
    <t>Šroub kompresní DartFire 2,5 mm x 22 mm D2N250-22</t>
  </si>
  <si>
    <t>ZO359</t>
  </si>
  <si>
    <t>Šroub kompresní DartFire 2,5 mm x 24 mm D2N250-24</t>
  </si>
  <si>
    <t>ZN738</t>
  </si>
  <si>
    <t>Šroub kompresní DartFire 2,5 mm x 28 mm D2N250-28</t>
  </si>
  <si>
    <t>ZK878</t>
  </si>
  <si>
    <t>Šroub kompresní HBS2 midi 17 mm 26-800-17-09</t>
  </si>
  <si>
    <t>ZK879</t>
  </si>
  <si>
    <t>Šroub kompresní HBS2 midi 18 mm 26-800-18-09</t>
  </si>
  <si>
    <t>ZK881</t>
  </si>
  <si>
    <t>Šroub kompresní HBS2 midi 20 mm 26-800-20-09</t>
  </si>
  <si>
    <t>ZK935</t>
  </si>
  <si>
    <t>Šroub kompresní HBS2 midi 20 mm 26-810-20-09</t>
  </si>
  <si>
    <t>ZK904</t>
  </si>
  <si>
    <t>Šroub kompresní HBS2 midi 22 mm 26-800-22-09</t>
  </si>
  <si>
    <t>ZK905</t>
  </si>
  <si>
    <t>Šroub kompresní HBS2 midi 23 mm 26-800-23-09</t>
  </si>
  <si>
    <t>ZK906</t>
  </si>
  <si>
    <t>Šroub kompresní HBS2 midi 24 mm 26-800-24-09</t>
  </si>
  <si>
    <t>ZK924</t>
  </si>
  <si>
    <t>Šroub kompresní HBS2 midi 24 mm 26-810-24-09</t>
  </si>
  <si>
    <t>ZK988</t>
  </si>
  <si>
    <t>Šroub kompresní HBS2 midi 28 mm 26-810-28-09</t>
  </si>
  <si>
    <t>ZK934</t>
  </si>
  <si>
    <t>Šroub kompresní HBS2 midi 30 mm 26-800-30-09</t>
  </si>
  <si>
    <t>ZB810</t>
  </si>
  <si>
    <t>Šroub kompresní HBS2 mini 17 mm 26-820-17-09</t>
  </si>
  <si>
    <t>ZM303</t>
  </si>
  <si>
    <t>Šroub kompresní HBS2 mini 18 mm 26-820-18-09</t>
  </si>
  <si>
    <t>ZF877</t>
  </si>
  <si>
    <t>Šroub kompresní HBS2 mini 20 mm 26-820-20-09</t>
  </si>
  <si>
    <t>ZH494</t>
  </si>
  <si>
    <t>Šroub kompresní HBS2 mini 20 mm 26-830-20-09</t>
  </si>
  <si>
    <t>ZF884</t>
  </si>
  <si>
    <t>Šroub kompresní HBS2 mini 21 mm 26-820-21-09</t>
  </si>
  <si>
    <t>ZF887</t>
  </si>
  <si>
    <t>Šroub kompresní HBS2 mini 22 mm 26-820-22-09</t>
  </si>
  <si>
    <t>ZB346</t>
  </si>
  <si>
    <t>Šroub kompresní HBS2 mini 22 mm 26-830-22-09</t>
  </si>
  <si>
    <t>ZF895</t>
  </si>
  <si>
    <t>Šroub kompresní HBS2 mini 23 mm 26-820-23-09</t>
  </si>
  <si>
    <t>ZL050</t>
  </si>
  <si>
    <t>Šroub kompresní HBS2 mini 24 mm 26-820-24-09</t>
  </si>
  <si>
    <t>ZL051</t>
  </si>
  <si>
    <t>Šroub kompresní HBS2 mini 25 mm 26-820-25-09</t>
  </si>
  <si>
    <t>ZL052</t>
  </si>
  <si>
    <t>Šroub kompresní HBS2 mini 26 mm 26-820-26-09</t>
  </si>
  <si>
    <t>ZH000</t>
  </si>
  <si>
    <t>Šroub kompresní HBS2 mini 30 mm 26-820-30-09</t>
  </si>
  <si>
    <t>ZA300</t>
  </si>
  <si>
    <t>Šroub kompresní KO535S</t>
  </si>
  <si>
    <t>ZG686</t>
  </si>
  <si>
    <t>Šroub kompresní proximální 1-3680</t>
  </si>
  <si>
    <t>ZG383</t>
  </si>
  <si>
    <t>Šroub kortikální 1.3 mm 200.688</t>
  </si>
  <si>
    <t>ZF539</t>
  </si>
  <si>
    <t>Šroub kortikální 1.3 mm 200.689</t>
  </si>
  <si>
    <t>ZA013</t>
  </si>
  <si>
    <t>Šroub kortikální 1.3 mm 200.690</t>
  </si>
  <si>
    <t>ZC099</t>
  </si>
  <si>
    <t>Šroub kortikální 1.3 mm 200.691</t>
  </si>
  <si>
    <t>ZF540</t>
  </si>
  <si>
    <t>Šroub kortikální 1.3 mm 200.692</t>
  </si>
  <si>
    <t>ZA014</t>
  </si>
  <si>
    <t>Šroub kortikální 1.5 mm 200.806</t>
  </si>
  <si>
    <t>ZA015</t>
  </si>
  <si>
    <t>Šroub kortikální 1.5 mm 200.808</t>
  </si>
  <si>
    <t>ZA011</t>
  </si>
  <si>
    <t>Šroub kortikální 1.5 mm 200.809</t>
  </si>
  <si>
    <t>ZA012</t>
  </si>
  <si>
    <t>Šroub kortikální 1.5 mm 200.810</t>
  </si>
  <si>
    <t>ZC208</t>
  </si>
  <si>
    <t>Šroub kortikální 1.5 mm 200.811</t>
  </si>
  <si>
    <t>ZA016</t>
  </si>
  <si>
    <t>Šroub kortikální 1.5 mm 200.812</t>
  </si>
  <si>
    <t>ZC207</t>
  </si>
  <si>
    <t>Šroub kortikální 1.5 mm 200.813</t>
  </si>
  <si>
    <t>ZC270</t>
  </si>
  <si>
    <t>Šroub kortikální 1.5 mm 200.814</t>
  </si>
  <si>
    <t>ZC274</t>
  </si>
  <si>
    <t>Šroub kortikální 1.5 mm 200.820</t>
  </si>
  <si>
    <t>ZF840</t>
  </si>
  <si>
    <t>Šroub kortikální 1.5 mm 200.822</t>
  </si>
  <si>
    <t>ZH234</t>
  </si>
  <si>
    <t>Šroub kortikální 1.5 mm 200.824</t>
  </si>
  <si>
    <t>ZC144</t>
  </si>
  <si>
    <t>Šroub kortikální 2,0 mm 201.810</t>
  </si>
  <si>
    <t>ZA019</t>
  </si>
  <si>
    <t>Šroub kortikální 2,0 mm 201.812</t>
  </si>
  <si>
    <t>ZC684</t>
  </si>
  <si>
    <t>Šroub kortikální 2,0 mm 201.816</t>
  </si>
  <si>
    <t>ZC146</t>
  </si>
  <si>
    <t>Šroub kortikální 2,0 mm 201.820</t>
  </si>
  <si>
    <t>ZP264</t>
  </si>
  <si>
    <t>Šroub kortikální 2,0 mm 28 mm A-5400.28</t>
  </si>
  <si>
    <t>ZP265</t>
  </si>
  <si>
    <t>Šroub kortikální 2,0 mm 30 mm A-5400.30</t>
  </si>
  <si>
    <t>ZE440</t>
  </si>
  <si>
    <t>Šroub kortikální 3 mm/12 mm stabilní 716-110-030-012</t>
  </si>
  <si>
    <t>ZE333</t>
  </si>
  <si>
    <t>Šroub kortikální 3 mm/14 mm stabilní 716-110-030-014</t>
  </si>
  <si>
    <t>ZE299</t>
  </si>
  <si>
    <t>Šroub kortikální 3 mm/16 mm nestabilní 716-115-030-016</t>
  </si>
  <si>
    <t>ZE297</t>
  </si>
  <si>
    <t>Šroub kortikální 3 mm/16 mm stabilní 716-110-030-016</t>
  </si>
  <si>
    <t>ZE300</t>
  </si>
  <si>
    <t>Šroub kortikální 3 mm/18 mm nestabilní 716-115-030-018</t>
  </si>
  <si>
    <t>ZE296</t>
  </si>
  <si>
    <t>Šroub kortikální 3 mm/18 mm stabilní 716-110-030-018</t>
  </si>
  <si>
    <t>ZE301</t>
  </si>
  <si>
    <t>Šroub kortikální 3 mm/20 mm nestabilní 716-115-030-020</t>
  </si>
  <si>
    <t>ZG606</t>
  </si>
  <si>
    <t>Šroub kortikální 3 mm/22 mm nestabilní 716-115-030-022</t>
  </si>
  <si>
    <t>ZG041</t>
  </si>
  <si>
    <t>Šroub kortikální 3 mm/24 mm nestabilní 716-115-030-024</t>
  </si>
  <si>
    <t>ZG802</t>
  </si>
  <si>
    <t>Šroub kortikální 3,5 mm 204.660</t>
  </si>
  <si>
    <t>ZH018</t>
  </si>
  <si>
    <t>Šroub kortikální 3,5 mm 204.665</t>
  </si>
  <si>
    <t>ZF573</t>
  </si>
  <si>
    <t>Šroub kortikální 3,5 mm 404.840</t>
  </si>
  <si>
    <t>ZH429</t>
  </si>
  <si>
    <t>Šroub kortikální 3,5 mm 404.850</t>
  </si>
  <si>
    <t>ZH020</t>
  </si>
  <si>
    <t>Šroub kortikální 3,5 mm pánevní 204.670</t>
  </si>
  <si>
    <t>ZD451</t>
  </si>
  <si>
    <t>Šroub kortikální 3,5 x 10 mm CS10000</t>
  </si>
  <si>
    <t>ZD327</t>
  </si>
  <si>
    <t>Šroub kortikální 3,5 x 12 mm CS12000</t>
  </si>
  <si>
    <t>ZD266</t>
  </si>
  <si>
    <t>Šroub kortikální 3,5 x 14 mm CS14000</t>
  </si>
  <si>
    <t>ZD267</t>
  </si>
  <si>
    <t>Šroub kortikální 3,5 x 16 mm CS16000</t>
  </si>
  <si>
    <t>ZD304</t>
  </si>
  <si>
    <t>Šroub kortikální 3,5 x 18 mm CS18000</t>
  </si>
  <si>
    <t>ZB887</t>
  </si>
  <si>
    <t>Šroub kortikální 3.5 mm 204.812</t>
  </si>
  <si>
    <t>ZA732</t>
  </si>
  <si>
    <t>Šroub kortikální 3.5 mm 204.814</t>
  </si>
  <si>
    <t>ZB397</t>
  </si>
  <si>
    <t>Šroub kortikální 3.5 mm 204.816</t>
  </si>
  <si>
    <t>ZB375</t>
  </si>
  <si>
    <t>Šroub kortikální 3.5 mm 204.818</t>
  </si>
  <si>
    <t>ZC421</t>
  </si>
  <si>
    <t>Šroub kortikální 3.5 mm 204.820</t>
  </si>
  <si>
    <t>ZC437</t>
  </si>
  <si>
    <t>Šroub kortikální 3.5 mm 204.822</t>
  </si>
  <si>
    <t>ZF645</t>
  </si>
  <si>
    <t>Šroub kortikální 3.5 mm 204.824</t>
  </si>
  <si>
    <t>ZC349</t>
  </si>
  <si>
    <t>Šroub kortikální 3.5 mm 204.826</t>
  </si>
  <si>
    <t>ZC007</t>
  </si>
  <si>
    <t>Šroub kortikální 3.5 mm 204.828</t>
  </si>
  <si>
    <t>ZC420</t>
  </si>
  <si>
    <t>Šroub kortikální 3.5 mm 204.830</t>
  </si>
  <si>
    <t>ZA984</t>
  </si>
  <si>
    <t>Šroub kortikální 3.5 mm 204.832</t>
  </si>
  <si>
    <t>ZF870</t>
  </si>
  <si>
    <t>Šroub kortikální 3.5 mm 204.834</t>
  </si>
  <si>
    <t>ZB716</t>
  </si>
  <si>
    <t>Šroub kortikální 3.5 mm 204.836</t>
  </si>
  <si>
    <t>ZF281</t>
  </si>
  <si>
    <t>Šroub kortikální 3.5 mm 204.838</t>
  </si>
  <si>
    <t>ZF268</t>
  </si>
  <si>
    <t>Šroub kortikální 3.5 mm 204.840</t>
  </si>
  <si>
    <t>ZC504</t>
  </si>
  <si>
    <t>Šroub kortikální 3.5 mm 204.842</t>
  </si>
  <si>
    <t>ZC503</t>
  </si>
  <si>
    <t>Šroub kortikální 3.5 mm 204.845</t>
  </si>
  <si>
    <t>ZF871</t>
  </si>
  <si>
    <t>Šroub kortikální 3.5 mm 204.848</t>
  </si>
  <si>
    <t>ZF282</t>
  </si>
  <si>
    <t>Šroub kortikální 3.5 mm 204.850</t>
  </si>
  <si>
    <t>ZC505</t>
  </si>
  <si>
    <t>Šroub kortikální 3.5 mm 204.855</t>
  </si>
  <si>
    <t>ZF519</t>
  </si>
  <si>
    <t>Šroub kortikální 3.5 mm 204.860</t>
  </si>
  <si>
    <t>ZK660</t>
  </si>
  <si>
    <t>Šroub kortikální 3.5 mm 204.865</t>
  </si>
  <si>
    <t>ZA267</t>
  </si>
  <si>
    <t>Šroub kortikální 3.5 mm 404.818</t>
  </si>
  <si>
    <t>ZD565</t>
  </si>
  <si>
    <t>Šroub kortikální 3.5 mm 404.822</t>
  </si>
  <si>
    <t>ZH352</t>
  </si>
  <si>
    <t>Šroub kortikální 3.5 mm 404.824</t>
  </si>
  <si>
    <t>ZP092</t>
  </si>
  <si>
    <t>Šroub kortikální 4,0 x 26 mm pro ANKLE FIX 28.30.126</t>
  </si>
  <si>
    <t>ZH034</t>
  </si>
  <si>
    <t>Šroub kortikální 4.5 mm 214.830</t>
  </si>
  <si>
    <t>ZH180</t>
  </si>
  <si>
    <t>Šroub kortikální 4.5 mm 214.832</t>
  </si>
  <si>
    <t>ZG238</t>
  </si>
  <si>
    <t>Šroub kortikální 4.5 mm 214.834</t>
  </si>
  <si>
    <t>ZB262</t>
  </si>
  <si>
    <t>Šroub kortikální 4.5 mm 214.838</t>
  </si>
  <si>
    <t>ZB814</t>
  </si>
  <si>
    <t>Šroub kortikální 4.5 mm 214.840</t>
  </si>
  <si>
    <t>ZG240</t>
  </si>
  <si>
    <t>Šroub kortikální 4.5 mm 214.852</t>
  </si>
  <si>
    <t>ZF711</t>
  </si>
  <si>
    <t>Šroub kortikální 4.5 mm 214.856</t>
  </si>
  <si>
    <t>ZF712</t>
  </si>
  <si>
    <t>Šroub kortikální 4.5 mm 214.868</t>
  </si>
  <si>
    <t>ZH848</t>
  </si>
  <si>
    <t>Šroub kortikální HD7 2,5 x 12 mm A-5700.12</t>
  </si>
  <si>
    <t>ZH783</t>
  </si>
  <si>
    <t>Šroub kortikální HD7 2,5 x 14 mm A-5700.14</t>
  </si>
  <si>
    <t>ZH847</t>
  </si>
  <si>
    <t>Šroub kortikální HD7 2,5 x 16 mm A-5700.16/1</t>
  </si>
  <si>
    <t>ZJ309</t>
  </si>
  <si>
    <t>Šroub kortikální HD7 2,5 x 18 mm A-5700.18/1</t>
  </si>
  <si>
    <t>ZL031</t>
  </si>
  <si>
    <t>Šroub kortikální HD7 2,5 x 20 mm A-5700.20/1</t>
  </si>
  <si>
    <t>KG428</t>
  </si>
  <si>
    <t>šroub kortikální pr 3,5 samořezný D16 TI 404.816</t>
  </si>
  <si>
    <t>KG429</t>
  </si>
  <si>
    <t>šroub kortikální pr 3,5 samořezný D18 TI 404.818</t>
  </si>
  <si>
    <t>KG430</t>
  </si>
  <si>
    <t>šroub kortikální pr 3,5 samořezný D20 TI 404.820</t>
  </si>
  <si>
    <t>KG431</t>
  </si>
  <si>
    <t>šroub kortikální pr 3,5 samořezný D22 TI 404.822</t>
  </si>
  <si>
    <t>KG432</t>
  </si>
  <si>
    <t>šroub kortikální pr 3,5 samořezný D24 TI 404.824</t>
  </si>
  <si>
    <t>KG433</t>
  </si>
  <si>
    <t>šroub kortikální pr 3,5 samořezný D26 TI 404.826</t>
  </si>
  <si>
    <t>KH293</t>
  </si>
  <si>
    <t>šroub kortikální pr 3,5 samořezný D28 TI 404.828</t>
  </si>
  <si>
    <t>KG435</t>
  </si>
  <si>
    <t>šroub kortikální pr 3,5 samořezný D30 TI 404.830</t>
  </si>
  <si>
    <t>KG439</t>
  </si>
  <si>
    <t>šroub kortikální pr 3,5 samořezný D50 TI 404.850</t>
  </si>
  <si>
    <t>KG441</t>
  </si>
  <si>
    <t>šroub kortikální pr 3,5 samořezný D60 TI 404.860</t>
  </si>
  <si>
    <t>ZM961</t>
  </si>
  <si>
    <t>Šroub kortikální samořezný 2,7 x 14 mm 397129702544</t>
  </si>
  <si>
    <t>ZN056</t>
  </si>
  <si>
    <t>Šroub kortikální samořezný 2,7 x 16 mm 397129702554</t>
  </si>
  <si>
    <t>ZP039</t>
  </si>
  <si>
    <t>Šroub kortikální samořezný HA 3,5 x 14 mm 397129795231</t>
  </si>
  <si>
    <t>ZP040</t>
  </si>
  <si>
    <t>Šroub kortikální samořezný HA 3,5 x 16 mm 397129795241</t>
  </si>
  <si>
    <t>ZK385</t>
  </si>
  <si>
    <t>Šroub kortikální samořezný HA 3,5 x 30 mm 397129785691</t>
  </si>
  <si>
    <t>ZK386</t>
  </si>
  <si>
    <t>Šroub kortikální samořezný HA 3,5 x 34 mm 397129785711</t>
  </si>
  <si>
    <t>ZK494</t>
  </si>
  <si>
    <t>Šroub kortikální samořezný HA 3,5 x 36 mm 397129785721</t>
  </si>
  <si>
    <t>ZK387</t>
  </si>
  <si>
    <t>Šroub kortikální samořezný HA 3,5 x 40 mm 397129785741</t>
  </si>
  <si>
    <t>ZP213</t>
  </si>
  <si>
    <t>Šroub kortikální samořezný HA 3,5 x 42 mm 397129785751</t>
  </si>
  <si>
    <t>ZP041</t>
  </si>
  <si>
    <t>Šroub kortikální samořezný HA 3,5 x 46 mm 397129795451</t>
  </si>
  <si>
    <t>ZP045</t>
  </si>
  <si>
    <t>Šroub kortikální samořezný HA 3,5 x 48 mm 397129795461</t>
  </si>
  <si>
    <t>ZK495</t>
  </si>
  <si>
    <t>Šroub kortikální samořezný HA 3,5 x 50 mm 397129785791</t>
  </si>
  <si>
    <t>ZP101</t>
  </si>
  <si>
    <t>Šroub kortikální samořezný HA 3,5 x 50 mm 397129795391</t>
  </si>
  <si>
    <t>ZP047</t>
  </si>
  <si>
    <t>Šroub kortikální samořezný HA 3,5 x 60 mm 397129795411</t>
  </si>
  <si>
    <t>ZI804</t>
  </si>
  <si>
    <t>Šroub kortikální schanzův  70/30 mm R37101</t>
  </si>
  <si>
    <t>ZC238</t>
  </si>
  <si>
    <t>Šroub kortikální smart-drive 2.5 x 12 mm 26-906-12-09</t>
  </si>
  <si>
    <t>ZF858</t>
  </si>
  <si>
    <t>Šroub kortikální smart-drive 2.5 x 14 mm 26-906-14-09</t>
  </si>
  <si>
    <t>ZF899</t>
  </si>
  <si>
    <t>Šroub kortikální smart-drive 2.5 x 15 mm 26-906-15-09</t>
  </si>
  <si>
    <t>ZD607</t>
  </si>
  <si>
    <t>Šroub kortikální smart-drive 2.5 x 18 mm 26-906-18-09</t>
  </si>
  <si>
    <t>KG419</t>
  </si>
  <si>
    <t>šroub kortikální stardrive 2,7 mm, délka 14 402.874</t>
  </si>
  <si>
    <t>ZM114</t>
  </si>
  <si>
    <t>Šroub kortikální stardrive 2.7 mm 202.876</t>
  </si>
  <si>
    <t>ZP027</t>
  </si>
  <si>
    <t>Šroub kortikální stardrive 2.7 mm 202.884</t>
  </si>
  <si>
    <t>ZD252</t>
  </si>
  <si>
    <t>Šroub kortikální stardrive 2.7 mm 402.880</t>
  </si>
  <si>
    <t>ZP061</t>
  </si>
  <si>
    <t>Šroub kortikální TI pr. 4,0 mm délka 36 mm 28.30.136</t>
  </si>
  <si>
    <t>ZO609</t>
  </si>
  <si>
    <t>Šroub kortikální ti smart - drive dvouzávitový 1,5 x 10 mm standard, samořezný 26-015-10-91</t>
  </si>
  <si>
    <t>ZO610</t>
  </si>
  <si>
    <t>Šroub kortikální ti smart - drive dvouzávitový 1,5 x 11 mm standard, samořezný 26-015-11-91</t>
  </si>
  <si>
    <t>ZO611</t>
  </si>
  <si>
    <t>Šroub kortikální ti smart - drive dvouzávitový 1,5 x 12 mm standard, samořezný 26-015-12-91</t>
  </si>
  <si>
    <t>ZO612</t>
  </si>
  <si>
    <t>Šroub kortikální ti smart - drive dvouzávitový 1,5 x 13 mm standard, samořezný 26-015-13-91</t>
  </si>
  <si>
    <t>ZO613</t>
  </si>
  <si>
    <t>Šroub kortikální ti smart - drive dvouzávitový 1,5 x 14 mm standard, samořezný 26-015-14-91</t>
  </si>
  <si>
    <t>ZO615</t>
  </si>
  <si>
    <t>Šroub kortikální ti smart - drive dvouzávitový 1,5 x 16 mm standard, samořezný 26-015-16-91</t>
  </si>
  <si>
    <t>ZO607</t>
  </si>
  <si>
    <t>Šroub kortikální ti smart - drive dvouzávitový 1,5 x 8 mm standard, samořezný 26-015-08-91</t>
  </si>
  <si>
    <t>ZO608</t>
  </si>
  <si>
    <t>Šroub kortikální ti smart - drive dvouzávitový 1,5 x 9 mm standard, samořezný 26-015-09-91</t>
  </si>
  <si>
    <t>ZO642</t>
  </si>
  <si>
    <t>Šroub kortikální ti smart - drive dvouzávitový 2,0 x 10 mm standard, samořezný 26-020-10-91</t>
  </si>
  <si>
    <t>ZO643</t>
  </si>
  <si>
    <t>Šroub kortikální ti smart - drive dvouzávitový 2,0 x 11 mm standard, samořezný 26-020-11-91</t>
  </si>
  <si>
    <t>ZO641</t>
  </si>
  <si>
    <t>Šroub kortikální ti smart - drive dvouzávitový 2,0 x 9 mm standard, samořezný 26-020-09-91</t>
  </si>
  <si>
    <t>ZM979</t>
  </si>
  <si>
    <t>Šroub kortikální uzamykatelný 2,7 x 12 mm 397129701934</t>
  </si>
  <si>
    <t>ZN054</t>
  </si>
  <si>
    <t>Šroub kortikální uzamykatelný 2,7 x 14 mm 397129701944</t>
  </si>
  <si>
    <t>ZM995</t>
  </si>
  <si>
    <t>Šroub kortikální uzamykatelný 2,7 x 16 mm 397129701954</t>
  </si>
  <si>
    <t>ZM958</t>
  </si>
  <si>
    <t>Šroub kortikální uzamykatelný 2,7 x 20 mm 397129701974</t>
  </si>
  <si>
    <t>ZO130</t>
  </si>
  <si>
    <t>Šroub kortikální uzamykatelný 2,7 x 22 mm 397129701984</t>
  </si>
  <si>
    <t>ZK903</t>
  </si>
  <si>
    <t>Šroub kortikální uzamykatelný smart-drive 2.5 x 15 mm 26-905-15-09</t>
  </si>
  <si>
    <t>ZK985</t>
  </si>
  <si>
    <t>Šroub kortikální uzamykatelný smart-drive 2.5 x 18 mm 26-905-18-09</t>
  </si>
  <si>
    <t>ZK993</t>
  </si>
  <si>
    <t>Šroub kortikální uzamykatelný smart-drive 2.5 x 20 mm 26-905-20-09</t>
  </si>
  <si>
    <t>ZL009</t>
  </si>
  <si>
    <t>Šroub kortikální uzamykatelný smart-drive 2.5 x 22 mm 26-905-22-09</t>
  </si>
  <si>
    <t>ZL024</t>
  </si>
  <si>
    <t>Šroub kortikální uzamykatelný smart-drive 2.5 x 24 mm 26-905-24-09</t>
  </si>
  <si>
    <t>ZF856</t>
  </si>
  <si>
    <t>Šroub kortikální uzamykatelný smart-drive 2.5 x 26 mm 26-905-26-09</t>
  </si>
  <si>
    <t>ZK867</t>
  </si>
  <si>
    <t>Šroub kortikální XC, HA 6,0 mm R99612640</t>
  </si>
  <si>
    <t>ZM616</t>
  </si>
  <si>
    <t>Šroub kortikální XC, HA 6,0 mm R99612660</t>
  </si>
  <si>
    <t>ZL209</t>
  </si>
  <si>
    <t>Šroub kortikální XC, HA 6,0 mm R99612680</t>
  </si>
  <si>
    <t>ZH178</t>
  </si>
  <si>
    <t>Šroub kotrikální 4.5 mm 214.826</t>
  </si>
  <si>
    <t>ZP057</t>
  </si>
  <si>
    <t>Šroub kyčelní stardrive pr. 6.5 mm pro Expert LFN 115 mm 04.003.033</t>
  </si>
  <si>
    <t>ZN243</t>
  </si>
  <si>
    <t>Šroub Milagro interferenční vstřebatelný 7 x 23 mm pro rekonstrukci křížového vazu 231800</t>
  </si>
  <si>
    <t>ZK738</t>
  </si>
  <si>
    <t>Šroub Milagro interferenční vstřebatelný 9 x 30 mm pro rekonstrukci křížového vazu 231825 (mitek)</t>
  </si>
  <si>
    <t>ZG899</t>
  </si>
  <si>
    <t>Šroub nosný O10,5 x 100 mm 3060-0100S</t>
  </si>
  <si>
    <t>ZG748</t>
  </si>
  <si>
    <t>Šroub nosný O10,5 x 105 mm 3060-0105S</t>
  </si>
  <si>
    <t>ZI504</t>
  </si>
  <si>
    <t>Šroub nosný O10,5 x 110 mm 3060-0110S</t>
  </si>
  <si>
    <t>ZG602</t>
  </si>
  <si>
    <t>Šroub nosný O10,5 x 85 mm 3060-0085S</t>
  </si>
  <si>
    <t>ZG897</t>
  </si>
  <si>
    <t>Šroub nosný O10,5 x 90 mm 3060-0090S</t>
  </si>
  <si>
    <t>ZG599</t>
  </si>
  <si>
    <t>Šroub nosný O10,5 x 95 mm 3060-0095S</t>
  </si>
  <si>
    <t>KG209</t>
  </si>
  <si>
    <t>šroub nosný pr. 11 samořezný D110 273.110</t>
  </si>
  <si>
    <t>KG210</t>
  </si>
  <si>
    <t>šroub nosný pr. 11 samořezný D115 273.115</t>
  </si>
  <si>
    <t>KG211</t>
  </si>
  <si>
    <t>šroub nosný pr. 11 samořezný D120 273.120</t>
  </si>
  <si>
    <t>KG206</t>
  </si>
  <si>
    <t>šroub nosný pr. 11 samořezný D95 o 273.095</t>
  </si>
  <si>
    <t>ZA292</t>
  </si>
  <si>
    <t>Šroub schanzův 5.0 mm L175/50 294.550</t>
  </si>
  <si>
    <t>ZH346</t>
  </si>
  <si>
    <t>Šroub schanzův seldrill 4.0/3.0 mm 294.772</t>
  </si>
  <si>
    <t>ZG039</t>
  </si>
  <si>
    <t>Šroub schanzův seldrill 5.0 mm 294.784</t>
  </si>
  <si>
    <t>ZE818</t>
  </si>
  <si>
    <t>Šroub schanzův seldrill 5.0 mm 294.785</t>
  </si>
  <si>
    <t>ZE819</t>
  </si>
  <si>
    <t>Šroub schanzův seldrill 5.0 mm 294.786</t>
  </si>
  <si>
    <t>ZC173</t>
  </si>
  <si>
    <t>Šroub skluzný PF 10,5 x 70 mm Targon KD115T</t>
  </si>
  <si>
    <t>ZD959</t>
  </si>
  <si>
    <t>Šroub spojovací pro UTN 356.542</t>
  </si>
  <si>
    <t>ZF827</t>
  </si>
  <si>
    <t>Šroub spongiózní 3 mm/14 mm stabilní 716-100-030-014</t>
  </si>
  <si>
    <t>ZF828</t>
  </si>
  <si>
    <t>Šroub spongiózní 3 mm/16 mm stabilní 716-100-030-016</t>
  </si>
  <si>
    <t>ZG603</t>
  </si>
  <si>
    <t>Šroub spongiózní 3 mm/18 mm stabilní 716-100-030-018</t>
  </si>
  <si>
    <t>ZG580</t>
  </si>
  <si>
    <t>Šroub spongiózní 4.0 mm 207.014</t>
  </si>
  <si>
    <t>ZG118</t>
  </si>
  <si>
    <t>Šroub spongiózní 4.0 mm 207.016</t>
  </si>
  <si>
    <t>ZG119</t>
  </si>
  <si>
    <t>Šroub spongiózní 4.0 mm 207.018</t>
  </si>
  <si>
    <t>ZF875</t>
  </si>
  <si>
    <t>Šroub spongiózní 4.0 mm 207.020</t>
  </si>
  <si>
    <t>ZH657</t>
  </si>
  <si>
    <t>Šroub spongiózní 4.0 mm 207.022</t>
  </si>
  <si>
    <t>ZG099</t>
  </si>
  <si>
    <t>Šroub spongiózní 4.0 mm 207.024</t>
  </si>
  <si>
    <t>ZD160</t>
  </si>
  <si>
    <t>Šroub spongiózní 4.0 mm 207.026</t>
  </si>
  <si>
    <t>ZG578</t>
  </si>
  <si>
    <t>Šroub spongiózní 4.0 mm 207.030</t>
  </si>
  <si>
    <t>ZN315</t>
  </si>
  <si>
    <t>Šroub spongiózní 6.5 mm 216.045</t>
  </si>
  <si>
    <t>ZL127</t>
  </si>
  <si>
    <t>Šroub teleskopický targon FN 100 mm KO826T</t>
  </si>
  <si>
    <t>ZN703</t>
  </si>
  <si>
    <t>Šroub teleskopický Targon FN 110 + 10 mm KO828T</t>
  </si>
  <si>
    <t>ZJ228</t>
  </si>
  <si>
    <t>Šroub teleskopický targon FN 90 mm KO824T</t>
  </si>
  <si>
    <t>ZP252</t>
  </si>
  <si>
    <t>Šroub Unima Evo 4,5 mm L50 mm dlouhý závit AA45AH050</t>
  </si>
  <si>
    <t>ZO625</t>
  </si>
  <si>
    <t>Šroub uzamykatelný kortikální ti smart - drive dvouzávitový 1,5 x 11 mm multisměrový do 15°, samořezný 26-014-11-91</t>
  </si>
  <si>
    <t>ZO669</t>
  </si>
  <si>
    <t>Šroub uzamykatelný kortikální ti smart - drive dvouzávitový 2,0 x 16 mm multisměrový do 15°, samořezný 26-019-16-91</t>
  </si>
  <si>
    <t>ZO673</t>
  </si>
  <si>
    <t>Šroub uzamykatelný kortikální ti smart - drive dvouzávitový 2,0 x 20 mm multisměrový do 15°, samořezný 26-019-20-91</t>
  </si>
  <si>
    <t>ZP130</t>
  </si>
  <si>
    <t>Šroub uzamykatelný samořezný 2,4 x 12 mm 397129701334</t>
  </si>
  <si>
    <t>ZM980</t>
  </si>
  <si>
    <t>Šroub uzamykatelný samořezný 2,4 x 14 mm 397129701344</t>
  </si>
  <si>
    <t>ZM959</t>
  </si>
  <si>
    <t>Šroub uzamykatelný samořezný 2,4 x 16 mm 397129701354</t>
  </si>
  <si>
    <t>ZM981</t>
  </si>
  <si>
    <t>Šroub uzamykatelný samořezný 2,4 x 18 mm 397129701364</t>
  </si>
  <si>
    <t>ZM960</t>
  </si>
  <si>
    <t>Šroub uzamykatelný samořezný 2,4 x 20 mm 397129701374</t>
  </si>
  <si>
    <t>ZN055</t>
  </si>
  <si>
    <t>Šroub uzamykatelný samořezný 2,4 x 22 mm 397129701384</t>
  </si>
  <si>
    <t>ZH923</t>
  </si>
  <si>
    <t>Šroub wurzburger distální ulna/rádius 2,7 x 12 mm 1-3672</t>
  </si>
  <si>
    <t>ZH339</t>
  </si>
  <si>
    <t>Šroub wurzburger distální ulna/radius 2,7 x 16 mm 1-3674</t>
  </si>
  <si>
    <t>ZH500</t>
  </si>
  <si>
    <t>Šroub wurzburger proximální ulna/radius 2,7 x 22 mm 1-3654</t>
  </si>
  <si>
    <t>ZC214</t>
  </si>
  <si>
    <t>Šroub zajišťovací 3,5 mm Targon KB521T</t>
  </si>
  <si>
    <t>ZC215</t>
  </si>
  <si>
    <t>Šroub zajišťovací 3,5 mm Targon KB524T</t>
  </si>
  <si>
    <t>ZC225</t>
  </si>
  <si>
    <t>Šroub zajišťovací 3,5 mm Targon KB527T</t>
  </si>
  <si>
    <t>ZA295</t>
  </si>
  <si>
    <t>Šroub zajištovací 4,5 mm Targon KB332T</t>
  </si>
  <si>
    <t>ZC240</t>
  </si>
  <si>
    <t>Šroub zajišťovací 4,5 mm Targon KB336T</t>
  </si>
  <si>
    <t>ZC241</t>
  </si>
  <si>
    <t>Šroub zajišťovací 4,5 mm Targon KB340T</t>
  </si>
  <si>
    <t>ZD073</t>
  </si>
  <si>
    <t>Šroub zajišťovací 4,5 mm Targon KB344T</t>
  </si>
  <si>
    <t>ZD509</t>
  </si>
  <si>
    <t>Šroub zajišťovací 4,5 mm Targon KB348T</t>
  </si>
  <si>
    <t>ZD510</t>
  </si>
  <si>
    <t>Šroub zajišťovací 4,5 mm Targon KB352T</t>
  </si>
  <si>
    <t>ZE082</t>
  </si>
  <si>
    <t>Šroub zajišťovací 45 mm Targon KB545t</t>
  </si>
  <si>
    <t>ZK917</t>
  </si>
  <si>
    <t>Šroub zajišťovací 5.0 mm 02.221.510</t>
  </si>
  <si>
    <t>ZK918</t>
  </si>
  <si>
    <t>Šroub zajišťovací 5.0 mm 02.221.512</t>
  </si>
  <si>
    <t>ZC204</t>
  </si>
  <si>
    <t>Šroub zajišťovací DFN 6.0 mm L60 450.864</t>
  </si>
  <si>
    <t>ZA301</t>
  </si>
  <si>
    <t>Šroub zajišťovací DFN 6.0 mm L65 450.865</t>
  </si>
  <si>
    <t>ZA302</t>
  </si>
  <si>
    <t>Šroub zajišťovací DFN 6.0 mm L70 450.866</t>
  </si>
  <si>
    <t>ZG243</t>
  </si>
  <si>
    <t>Šroub zajišťovací DFN 6.0 mm L75 450.867</t>
  </si>
  <si>
    <t>ZA303</t>
  </si>
  <si>
    <t>Šroub zajišťovací DFN 6.0 mm L80 450.868</t>
  </si>
  <si>
    <t>ZD278</t>
  </si>
  <si>
    <t>Šroub zajišťovací DFN 6.0 mm L85 450.869</t>
  </si>
  <si>
    <t>ZG253</t>
  </si>
  <si>
    <t>Šroub zajišťovací DFN 6.0 mm L90 450.870</t>
  </si>
  <si>
    <t>ZG786</t>
  </si>
  <si>
    <t>Šroub zajišťovací plný závit O5 x 35 mm 1896-5035</t>
  </si>
  <si>
    <t>ZG746</t>
  </si>
  <si>
    <t>Šroub zajišťovací plný závit O5 x 40 mm 1896-5040</t>
  </si>
  <si>
    <t>ZO108</t>
  </si>
  <si>
    <t>Šroub zajišťovací plný závit O5 x 45 mm 1896-5045</t>
  </si>
  <si>
    <t>ZM767</t>
  </si>
  <si>
    <t>Šroub zajišťovací plný závit O5 x 50 mm 1896-5050</t>
  </si>
  <si>
    <t>ZN847</t>
  </si>
  <si>
    <t>Šroub zajišťovací plný závit O5 x 70 mm 1896-5070S</t>
  </si>
  <si>
    <t>KG468</t>
  </si>
  <si>
    <t>šroub zajišťovací pr 2,4 samořezný D18 412.818</t>
  </si>
  <si>
    <t>KG469</t>
  </si>
  <si>
    <t>šroub zajišťovací pr 2,4 samořezný D20 412.820</t>
  </si>
  <si>
    <t>KG443</t>
  </si>
  <si>
    <t>šroub zajišťovací pr 3,5 samořezný D12 412.102</t>
  </si>
  <si>
    <t>KG444</t>
  </si>
  <si>
    <t>šroub zajišťovací pr 3,5 samořezný D14 412.103</t>
  </si>
  <si>
    <t>KG445</t>
  </si>
  <si>
    <t>šroub zajišťovací pr 3,5 samořezný D16 412.104</t>
  </si>
  <si>
    <t>KG446</t>
  </si>
  <si>
    <t>šroub zajišťovací pr 3,5 samořezný D18 412.105</t>
  </si>
  <si>
    <t>KG447</t>
  </si>
  <si>
    <t>šroub zajišťovací pr 3,5 samořezný D20 412.106</t>
  </si>
  <si>
    <t>KG448</t>
  </si>
  <si>
    <t>šroub zajišťovací pr 3,5 samořezný D22 412.107</t>
  </si>
  <si>
    <t>KG449</t>
  </si>
  <si>
    <t>šroub zajišťovací pr 3,5 samořezný D24 412.108</t>
  </si>
  <si>
    <t>KG450</t>
  </si>
  <si>
    <t>šroub zajišťovací pr 3,5 samořezný D26 412.109</t>
  </si>
  <si>
    <t>KG451</t>
  </si>
  <si>
    <t>šroub zajišťovací pr 3,5 samořezný D28 412.110</t>
  </si>
  <si>
    <t>KG452</t>
  </si>
  <si>
    <t>šroub zajišťovací pr 3,5 samořezný D30 412.111</t>
  </si>
  <si>
    <t>KG453</t>
  </si>
  <si>
    <t>šroub zajišťovací pr 3,5 samořezný D35 412.114</t>
  </si>
  <si>
    <t>KG454</t>
  </si>
  <si>
    <t>šroub zajišťovací pr 3,5 samořezný D40 412.117</t>
  </si>
  <si>
    <t>KG458</t>
  </si>
  <si>
    <t>šroub zajišťovací pr 3,5 samořezný D60 412.124</t>
  </si>
  <si>
    <t>ZE459</t>
  </si>
  <si>
    <t>Šroub zajišťovací sponginózní 5.0 mm 04.015.560</t>
  </si>
  <si>
    <t>KG395</t>
  </si>
  <si>
    <t>šroub zajišťovací stardrive 2,7 mm ( hlava LCP 2.4), délka 12 402.212</t>
  </si>
  <si>
    <t>KG396</t>
  </si>
  <si>
    <t>šroub zajišťovací stardrive 2,7 mm ( hlava LCP 2.4), délka 14 402.214</t>
  </si>
  <si>
    <t>KG397</t>
  </si>
  <si>
    <t>šroub zajišťovací stardrive 2,7 mm ( hlava LCP 2.4), délka 16 402.216</t>
  </si>
  <si>
    <t>KG399</t>
  </si>
  <si>
    <t>šroub zajišťovací stardrive 2,7 mm ( hlava LCP 2.4), délka 20 402.220</t>
  </si>
  <si>
    <t>KG400</t>
  </si>
  <si>
    <t>šroub zajišťovací stardrive 2,7 mm ( hlava LCP 2.4), délka 22 402.222</t>
  </si>
  <si>
    <t>KG401</t>
  </si>
  <si>
    <t>šroub zajišťovací stardrive 2,7 mm ( hlava LCP 2.4), délka 24 402.224</t>
  </si>
  <si>
    <t>KG402</t>
  </si>
  <si>
    <t>šroub zajišťovací stardrive 2,7 mm ( hlava LCP 2.4), délka 26 402.226</t>
  </si>
  <si>
    <t>KG403</t>
  </si>
  <si>
    <t>šroub zajišťovací stardrive 2,7 mm ( hlava LCP 2.4), délka 28 402.228</t>
  </si>
  <si>
    <t>KG404</t>
  </si>
  <si>
    <t>šroub zajišťovací stardrive 2,7 mm ( hlava LCP 2.4), délka 30 402.230</t>
  </si>
  <si>
    <t>KG405</t>
  </si>
  <si>
    <t>šroub zajišťovací stardrive 2,7 mm ( hlava LCP 2.4), délka 32 402.232</t>
  </si>
  <si>
    <t>KG406</t>
  </si>
  <si>
    <t>šroub zajišťovací stardrive 2,7 mm ( hlava LCP 2.4), délka 34 402.234</t>
  </si>
  <si>
    <t>KG409</t>
  </si>
  <si>
    <t>šroub zajišťovací stardrive 2,7 mm ( hlava LCP 2.4), délka 40 402.240</t>
  </si>
  <si>
    <t>KG410</t>
  </si>
  <si>
    <t>šroub zajišťovací stardrive 2,7 mm ( hlava LCP 2.4), délka 42 402.242</t>
  </si>
  <si>
    <t>KG411</t>
  </si>
  <si>
    <t>šroub zajišťovací stardrive 2,7 mm ( hlava LCP 2.4), délka 44 402.244</t>
  </si>
  <si>
    <t>KG414</t>
  </si>
  <si>
    <t>šroub zajišťovací stardrive 2,7 mm ( hlava LCP 2.4), délka 50 402.250</t>
  </si>
  <si>
    <t>KG415</t>
  </si>
  <si>
    <t>šroub zajišťovací stardrive 2,7 mm ( hlava LCP 2.4), délka 55 402.255</t>
  </si>
  <si>
    <t>ZF567</t>
  </si>
  <si>
    <t>Šroub zajišťovací stardrive 2.7 mm 402.206</t>
  </si>
  <si>
    <t>ZI285</t>
  </si>
  <si>
    <t>Šroub zajišťovací stardrive 2.7 mm 402.210</t>
  </si>
  <si>
    <t>ZD646</t>
  </si>
  <si>
    <t>Šroub zajišťovací stardrive 2.7 mm 402.214</t>
  </si>
  <si>
    <t>ZD379</t>
  </si>
  <si>
    <t>Šroub zajišťovací stardrive 2.7 mm 402.216</t>
  </si>
  <si>
    <t>ZD438</t>
  </si>
  <si>
    <t>Šroub zajišťovací stardrive 2.7 mm 402.218</t>
  </si>
  <si>
    <t>ZA150</t>
  </si>
  <si>
    <t>Šroub zajišťovací stardrive 2.7 mm 402.220</t>
  </si>
  <si>
    <t>ZD022</t>
  </si>
  <si>
    <t>Šroub zajišťovací stardrive 2.7 mm 402.222</t>
  </si>
  <si>
    <t>ZD343</t>
  </si>
  <si>
    <t>Šroub zajišťovací stardrive 2.7 mm 402.224</t>
  </si>
  <si>
    <t>ZF545</t>
  </si>
  <si>
    <t>Šroub zajišťovací stardrive 2.7 mm 402.244</t>
  </si>
  <si>
    <t>ZD648</t>
  </si>
  <si>
    <t>Šroub zajišťovací stardrive 3,5 mm 412.102</t>
  </si>
  <si>
    <t>ZD628</t>
  </si>
  <si>
    <t>Šroub zajišťovací stardrive 3,5 mm 412.103</t>
  </si>
  <si>
    <t>ZD329</t>
  </si>
  <si>
    <t>Šroub zajišťovací stardrive 3,5 mm 412.104</t>
  </si>
  <si>
    <t>ZD302</t>
  </si>
  <si>
    <t>Šroub zajišťovací stardrive 3,5 mm 412.106</t>
  </si>
  <si>
    <t>ZD303</t>
  </si>
  <si>
    <t>Šroub zajišťovací stardrive 3,5 mm 412.107</t>
  </si>
  <si>
    <t>ZD501</t>
  </si>
  <si>
    <t>Šroub zajišťovací stardrive 3,5 mm 412.109</t>
  </si>
  <si>
    <t>ZD301</t>
  </si>
  <si>
    <t>Šroub zajišťovací stardrive 3.5 mm 412.108</t>
  </si>
  <si>
    <t>ZA159</t>
  </si>
  <si>
    <t>Šroub zajišťovací stardrive 4.0 mm 04.005.424</t>
  </si>
  <si>
    <t>ZC807</t>
  </si>
  <si>
    <t>Šroub zajišťovací stardrive 4.0 mm 04.005.426</t>
  </si>
  <si>
    <t>ZC138</t>
  </si>
  <si>
    <t>Šroub zajišťovací stardrive 4.0 mm 04.005.428</t>
  </si>
  <si>
    <t>ZC139</t>
  </si>
  <si>
    <t>Šroub zajišťovací stardrive 4.0 mm 04.005.430</t>
  </si>
  <si>
    <t>ZC909</t>
  </si>
  <si>
    <t>Šroub zajišťovací stardrive 4.0 mm 04.005.432</t>
  </si>
  <si>
    <t>ZC784</t>
  </si>
  <si>
    <t>Šroub zajišťovací stardrive 4.0 mm 04.005.434</t>
  </si>
  <si>
    <t>ZC141</t>
  </si>
  <si>
    <t>Šroub zajišťovací stardrive 4.0 mm 04.005.436</t>
  </si>
  <si>
    <t>ZC142</t>
  </si>
  <si>
    <t>Šroub zajišťovací stardrive 4.0 mm 04.005.438</t>
  </si>
  <si>
    <t>ZC140</t>
  </si>
  <si>
    <t>Šroub zajišťovací stardrive 4.0 mm 04.005.440</t>
  </si>
  <si>
    <t>ZM310</t>
  </si>
  <si>
    <t>Šroub zajišťovací stardrive 4.0 mm 04.005.452</t>
  </si>
  <si>
    <t>ZE704</t>
  </si>
  <si>
    <t>Šroub zajišťovací stardrive 5.0 mm 04.005.520</t>
  </si>
  <si>
    <t>ZH048</t>
  </si>
  <si>
    <t>Šroub zajišťovací stardrive 5.0 mm 04.005.522</t>
  </si>
  <si>
    <t>ZG584</t>
  </si>
  <si>
    <t>Šroub zajišťovací stardrive 5.0 mm 04.005.524</t>
  </si>
  <si>
    <t>ZH041</t>
  </si>
  <si>
    <t>Šroub zajišťovací stardrive 5.0 mm 04.005.526</t>
  </si>
  <si>
    <t>ZE705</t>
  </si>
  <si>
    <t>Šroub zajišťovací stardrive 5.0 mm 04.005.528</t>
  </si>
  <si>
    <t>ZG587</t>
  </si>
  <si>
    <t>Šroub zajišťovací stardrive 5.0 mm 04.005.530</t>
  </si>
  <si>
    <t>ZG588</t>
  </si>
  <si>
    <t>Šroub zajišťovací stardrive 5.0 mm 04.005.532</t>
  </si>
  <si>
    <t>ZI459</t>
  </si>
  <si>
    <t>Šroub zajišťovací stardrive 5.0 mm 04.005.534</t>
  </si>
  <si>
    <t>ZI460</t>
  </si>
  <si>
    <t>Šroub zajišťovací stardrive 5.0 mm 04.005.536</t>
  </si>
  <si>
    <t>ZI595</t>
  </si>
  <si>
    <t>Šroub zajišťovací stardrive 5.0 mm 04.005.538</t>
  </si>
  <si>
    <t>ZH006</t>
  </si>
  <si>
    <t>Šroub zajišťovací stardrive 5.0 mm 04.005.542</t>
  </si>
  <si>
    <t>ZF623</t>
  </si>
  <si>
    <t>Šroub zajišťovací stardrive 5.0 mm 04.005.544</t>
  </si>
  <si>
    <t>ZH016</t>
  </si>
  <si>
    <t>Šroub zajišťovací stardrive 5.0 mm 04.005.548</t>
  </si>
  <si>
    <t>ZH043</t>
  </si>
  <si>
    <t>Šroub zajišťovací stardrive 5.0 mm 04.005.550</t>
  </si>
  <si>
    <t>ZF921</t>
  </si>
  <si>
    <t>Šroub zajišťovací stardrive 5.0 mm 04.005.580</t>
  </si>
  <si>
    <t>ZA127</t>
  </si>
  <si>
    <t>Šroub zajišťovací stardrive 5.0 mm 212.203</t>
  </si>
  <si>
    <t>ZA053</t>
  </si>
  <si>
    <t>Šroub zajišťovací stardrive 5.0 mm 212.204</t>
  </si>
  <si>
    <t>ZA128</t>
  </si>
  <si>
    <t>Šroub zajišťovací stardrive 5.0 mm 212.205</t>
  </si>
  <si>
    <t>ZA129</t>
  </si>
  <si>
    <t>Šroub zajišťovací stardrive 5.0 mm 212.206</t>
  </si>
  <si>
    <t>ZA130</t>
  </si>
  <si>
    <t>Šroub zajišťovací stardrive 5.0 mm 212.207</t>
  </si>
  <si>
    <t>ZA131</t>
  </si>
  <si>
    <t>Šroub zajišťovací stardrive 5.0 mm 212.208</t>
  </si>
  <si>
    <t>ZA054</t>
  </si>
  <si>
    <t>Šroub zajišťovací stardrive 5.0 mm 212.209</t>
  </si>
  <si>
    <t>ZA132</t>
  </si>
  <si>
    <t>Šroub zajišťovací stardrive 5.0 mm 212.210</t>
  </si>
  <si>
    <t>ZA133</t>
  </si>
  <si>
    <t>Šroub zajišťovací stardrive 5.0 mm 212.211</t>
  </si>
  <si>
    <t>ZA134</t>
  </si>
  <si>
    <t>Šroub zajišťovací stardrive 5.0 mm 212.212</t>
  </si>
  <si>
    <t>ZA136</t>
  </si>
  <si>
    <t>Šroub zajišťovací stardrive 5.0 mm 212.214</t>
  </si>
  <si>
    <t>ZD155</t>
  </si>
  <si>
    <t>Šroub zajišťovací stardrive 5.0 mm 212.215</t>
  </si>
  <si>
    <t>ZA137</t>
  </si>
  <si>
    <t>Šroub zajišťovací stardrive 5.0 mm 212.216</t>
  </si>
  <si>
    <t>ZF252</t>
  </si>
  <si>
    <t>Šroub zajišťovací stardrive 5.0 mm 212.217</t>
  </si>
  <si>
    <t>ZI380</t>
  </si>
  <si>
    <t>Šroub zajišťovací stardrive 5.0 mm 212.218</t>
  </si>
  <si>
    <t>ZA138</t>
  </si>
  <si>
    <t>Šroub zajišťovací stardrive 5.0 mm 212.219</t>
  </si>
  <si>
    <t>ZA056</t>
  </si>
  <si>
    <t>Šroub zajišťovací stardrive 5.0 mm 212.221</t>
  </si>
  <si>
    <t>ZA057</t>
  </si>
  <si>
    <t>Šroub zajišťovací stardrive 5.0 mm 212.222</t>
  </si>
  <si>
    <t>ZA139</t>
  </si>
  <si>
    <t>Šroub zajišťovací stardrive 5.0 mm 212.223</t>
  </si>
  <si>
    <t>ZA140</t>
  </si>
  <si>
    <t>Šroub zajišťovací stardrive 5.0 mm 212.224</t>
  </si>
  <si>
    <t>ZA141</t>
  </si>
  <si>
    <t>Šroub zajišťovací stardrive 5.0 mm 212.225</t>
  </si>
  <si>
    <t>ZA142</t>
  </si>
  <si>
    <t>Šroub zajišťovací stardrive 5.0 mm 212.226</t>
  </si>
  <si>
    <t>ZA143</t>
  </si>
  <si>
    <t>Šroub zajišťovací stardrive 5.0 mm 212.227</t>
  </si>
  <si>
    <t>ZP063</t>
  </si>
  <si>
    <t>Šroub zajišťovací Stardrive pr. 6.0 mm, délka 80 mm, pro hřeby nitrodřeňové, slitina titanu (TAN), tyrkysový 04.005.670</t>
  </si>
  <si>
    <t>ZE029</t>
  </si>
  <si>
    <t>Šroub zajišťovací VA stardrive 3.5 mm 02.127.122</t>
  </si>
  <si>
    <t>ZE182</t>
  </si>
  <si>
    <t>Šroub zajišťovací VA stardrive 3.5 mm 02.127.124</t>
  </si>
  <si>
    <t>ZK741</t>
  </si>
  <si>
    <t>Šroub zajišťovací VA stardrive 3.5 mm 02.127.130</t>
  </si>
  <si>
    <t>ZL003</t>
  </si>
  <si>
    <t>Šroub zajišťovací VA stardrive 3.5 mm 02.127.134</t>
  </si>
  <si>
    <t>ZL479</t>
  </si>
  <si>
    <t>Šroub zajišťovací VA stardrive 3.5 mm 02.127.136</t>
  </si>
  <si>
    <t>ZL004</t>
  </si>
  <si>
    <t>Šroub zajišťovací VA stardrive 3.5 mm 02.127.140</t>
  </si>
  <si>
    <t>ZL191</t>
  </si>
  <si>
    <t>Šroub zajišťovací VA stardrive 3.5 mm 02.127.142</t>
  </si>
  <si>
    <t>ZE046</t>
  </si>
  <si>
    <t>Šroub zajišťovací VA stardrive 3.5 mm 02.127.146</t>
  </si>
  <si>
    <t>ZE279</t>
  </si>
  <si>
    <t>Šroub zajišťovací VA stardrive 3.5 mm 02.127.150</t>
  </si>
  <si>
    <t>ZL480</t>
  </si>
  <si>
    <t>Šroub zajišťovací VA stardrive 3.5 mm 02.127.160</t>
  </si>
  <si>
    <t>ZK743</t>
  </si>
  <si>
    <t>Šroub zajišťovací VA stardrive 3.5 mm 02.127.170</t>
  </si>
  <si>
    <t>ZK744</t>
  </si>
  <si>
    <t>Šroub zajišťovací VA stardrive 3.5 mm 02.127.175</t>
  </si>
  <si>
    <t>ZC094</t>
  </si>
  <si>
    <t>Šroub zajišťovací VA stardrive 3.5 mm 02.127.185</t>
  </si>
  <si>
    <t>ZD199</t>
  </si>
  <si>
    <t>Šroub zajišťovací VA stardrive 3.5 mm 02.127.190</t>
  </si>
  <si>
    <t>ZA058</t>
  </si>
  <si>
    <t>Šroub zajišťovací VA stardrive 3.5 mm 213.010</t>
  </si>
  <si>
    <t>ZA040</t>
  </si>
  <si>
    <t>Šroub zajišťovací VA stardrive 3.5 mm 213.012</t>
  </si>
  <si>
    <t>ZC269</t>
  </si>
  <si>
    <t>Šroub zajišťovací VA stardrive 3.5 mm 213.014</t>
  </si>
  <si>
    <t>ZA041</t>
  </si>
  <si>
    <t>Šroub zajišťovací VA stardrive 3.5 mm 213.016</t>
  </si>
  <si>
    <t>ZA042</t>
  </si>
  <si>
    <t>Šroub zajišťovací VA stardrive 3.5 mm 213.018</t>
  </si>
  <si>
    <t>ZA043</t>
  </si>
  <si>
    <t>Šroub zajišťovací VA stardrive 3.5 mm 213.020</t>
  </si>
  <si>
    <t>ZA044</t>
  </si>
  <si>
    <t>Šroub zajišťovací VA stardrive 3.5 mm 213.022</t>
  </si>
  <si>
    <t>ZH047</t>
  </si>
  <si>
    <t>Šroub zajišťovací VA stardrive 3.5 mm 213.024</t>
  </si>
  <si>
    <t>ZA045</t>
  </si>
  <si>
    <t>Šroub zajišťovací VA stardrive 3.5 mm 213.026</t>
  </si>
  <si>
    <t>ZA046</t>
  </si>
  <si>
    <t>Šroub zajišťovací VA stardrive 3.5 mm 213.028</t>
  </si>
  <si>
    <t>ZD025</t>
  </si>
  <si>
    <t>Šroub zajišťovací VA stardrive 3.5 mm 213.030</t>
  </si>
  <si>
    <t>ZD372</t>
  </si>
  <si>
    <t>Šroub zajišťovací VA stardrive 3.5 mm 213.032</t>
  </si>
  <si>
    <t>ZD074</t>
  </si>
  <si>
    <t>Šroub zajišťovací VA stardrive 3.5 mm 213.035</t>
  </si>
  <si>
    <t>ZA048</t>
  </si>
  <si>
    <t>Šroub zajišťovací VA stardrive 3.5 mm 213.038</t>
  </si>
  <si>
    <t>ZA049</t>
  </si>
  <si>
    <t>Šroub zajišťovací VA stardrive 3.5 mm 213.040</t>
  </si>
  <si>
    <t>ZD024</t>
  </si>
  <si>
    <t>Šroub zajišťovací VA stardrive 3.5 mm 213.042</t>
  </si>
  <si>
    <t>ZA050</t>
  </si>
  <si>
    <t>Šroub zajišťovací VA stardrive 3.5 mm 213.045</t>
  </si>
  <si>
    <t>ZA974</t>
  </si>
  <si>
    <t>Šroub zajišťovací VA stardrive 3.5 mm 213.048</t>
  </si>
  <si>
    <t>ZA051</t>
  </si>
  <si>
    <t>Šroub zajišťovací VA stardrive 3.5 mm 213.050</t>
  </si>
  <si>
    <t>ZB799</t>
  </si>
  <si>
    <t>Šroub zajišťovací VA stardrive 3.5 mm 213.052</t>
  </si>
  <si>
    <t>ZA052</t>
  </si>
  <si>
    <t>Šroub zajišťovací VA stardrive 3.5 mm 213.055</t>
  </si>
  <si>
    <t>ZF860</t>
  </si>
  <si>
    <t>Šroub zajišťovací VA stardrive 3.5 mm 213.060</t>
  </si>
  <si>
    <t>ZP089</t>
  </si>
  <si>
    <t>Šroub zamykací 4,0 x 28 mm pro ANKLE FIX 28.30.028</t>
  </si>
  <si>
    <t>ZP090</t>
  </si>
  <si>
    <t>Šroub zamykací 4,0 x mm x 32 mm pro ANKLE FIX 28.30.032</t>
  </si>
  <si>
    <t>ZP091</t>
  </si>
  <si>
    <t>Šroub zamykací 4,0 x mm x 34 mm pro ANKLE FIX 28.30.034</t>
  </si>
  <si>
    <t>ZB412</t>
  </si>
  <si>
    <t>Šroub zamykací HD7 2,5 x   8 mm A-5750.08/1</t>
  </si>
  <si>
    <t>ZJ772</t>
  </si>
  <si>
    <t>Šroub zamykací HD7 2,5 x 12 mm A-5750.12/1</t>
  </si>
  <si>
    <t>ZH779</t>
  </si>
  <si>
    <t>Šroub zamykací HD7 2,5 x 14 mm A-5750.14/1</t>
  </si>
  <si>
    <t>ZH780</t>
  </si>
  <si>
    <t>Šroub zamykací HD7 2,5 x 16 mm A-5750.16/1</t>
  </si>
  <si>
    <t>ZH781</t>
  </si>
  <si>
    <t>Šroub zamykací HD7 2,5 x 18 mm A-5750.18/1</t>
  </si>
  <si>
    <t>ZH849</t>
  </si>
  <si>
    <t>Šroub zamykací HD7 2,5 x 20 mm A-5750.20/1</t>
  </si>
  <si>
    <t>ZH782</t>
  </si>
  <si>
    <t>Šroub zamykací HD7 2,5 x 22 mm A-5750.22/1</t>
  </si>
  <si>
    <t>ZI218</t>
  </si>
  <si>
    <t>Šroub zamykací HD7 2,5 x 24 mm A-5750.24</t>
  </si>
  <si>
    <t>ZN871</t>
  </si>
  <si>
    <t>Šroub zamykací spongiozní TI rekonstrukční pr. 4,0 mm délka 30 mm 28.30.030</t>
  </si>
  <si>
    <t>ZN872</t>
  </si>
  <si>
    <t>Šroub zamykací spongiozní TI rekonstrukční pr. 4,0 mm délka 36 mm 28.30.036</t>
  </si>
  <si>
    <t>ZP059</t>
  </si>
  <si>
    <t>Šroub zamykací spongiozní TI rekonstrukční pr. 4,0 mm délka 38 mm 28.30.038</t>
  </si>
  <si>
    <t>ZP060</t>
  </si>
  <si>
    <t>Šroub zamykací spongiozní TI rekonstrukční pr. 4,0 mm délka 46 mm 28.30.046</t>
  </si>
  <si>
    <t>ZD687</t>
  </si>
  <si>
    <t>Šroub zamykatelný 2,5 x 10 mm FP10</t>
  </si>
  <si>
    <t>ZD277</t>
  </si>
  <si>
    <t>Šroub zamykatelný 2,5 x 24 mm FP24</t>
  </si>
  <si>
    <t>ZB629</t>
  </si>
  <si>
    <t>Šroub zaslepovací 10 mm Targon KB618T</t>
  </si>
  <si>
    <t>ZC659</t>
  </si>
  <si>
    <t>Šroub zaslepovací 5 mm Targon KB617T</t>
  </si>
  <si>
    <t>ZL094</t>
  </si>
  <si>
    <t>Šroub zaslepovací PH 0 mm Targon KB610T</t>
  </si>
  <si>
    <t>ZA294</t>
  </si>
  <si>
    <t>Šroub zaslepovací Targon KB200T</t>
  </si>
  <si>
    <t>ZI577</t>
  </si>
  <si>
    <t>Válec chronOS pr.14 mm délka 25 mm 07.720.035</t>
  </si>
  <si>
    <t>ZP017</t>
  </si>
  <si>
    <t>Vrták pr. 2,7 mm pro PH Targon KH183R</t>
  </si>
  <si>
    <t>ZP065</t>
  </si>
  <si>
    <t>Vrtulka jistící femur spirální čepel pro Expert hřeb femorální retrográdní, délka 80 mm, slitina titanu (TAN), zlatá 04.013.048</t>
  </si>
  <si>
    <t>ZK401</t>
  </si>
  <si>
    <t>Zátka pro hřeb humerální vel. 0; 397129772210</t>
  </si>
  <si>
    <t>50115011</t>
  </si>
  <si>
    <t>IUTN - ostat.nákl.PZT (Z515)</t>
  </si>
  <si>
    <t>ZI609</t>
  </si>
  <si>
    <t>ChronOS strips   50 x 25 x 3 mm 07.801.100S</t>
  </si>
  <si>
    <t>ZH588</t>
  </si>
  <si>
    <t>ChronOS strips 100 x 25 x 6 mm 07.801.111S</t>
  </si>
  <si>
    <t>ZD953</t>
  </si>
  <si>
    <t>Implantát šlachový tendon spacer TCTU1</t>
  </si>
  <si>
    <t>ZL171</t>
  </si>
  <si>
    <t>Kotva Omnispan na meniscus 0° 228140</t>
  </si>
  <si>
    <t>ZL298</t>
  </si>
  <si>
    <t>Kotva Omnispan na meniscus 12° 228141</t>
  </si>
  <si>
    <t>ZO217</t>
  </si>
  <si>
    <t>Kotvička nevstřebatelná  healix advance 5,5 mm pro suturu RC na manžetu uzlící 2223307</t>
  </si>
  <si>
    <t>KJ731</t>
  </si>
  <si>
    <t>krytí hemostatické SEPTOCOLLE houbička kolagenní vstřebatelná s ATB 5 x 8 cm 3020020001</t>
  </si>
  <si>
    <t>ZK789</t>
  </si>
  <si>
    <t>PerOssal 1 x 50 mm baleno po 50 ks granule 03-0102</t>
  </si>
  <si>
    <t>ZK794</t>
  </si>
  <si>
    <t>PerOssal 1 x 6 mm baleno po 6 ks 03-01031</t>
  </si>
  <si>
    <t>ZL170</t>
  </si>
  <si>
    <t>Aplikátor na kotvy Omnispan jednorázový  228143</t>
  </si>
  <si>
    <t>ZA095</t>
  </si>
  <si>
    <t>Cement kostní palacos R + G 2 x 40 g á 2 ks 66017569</t>
  </si>
  <si>
    <t>ZJ528</t>
  </si>
  <si>
    <t>Cement kostní vancogenx 40 g ( vancomycin + gentamicin ) 12A2520</t>
  </si>
  <si>
    <t>ZG574</t>
  </si>
  <si>
    <t>Cílič na vrtáky pr. 3,5 pro úhlově stabilní šroub 323.027</t>
  </si>
  <si>
    <t>ZK953</t>
  </si>
  <si>
    <t>Dávkovač K-drátů 1,1 mm HBS2 midi 26-850-13-07</t>
  </si>
  <si>
    <t>ZF637</t>
  </si>
  <si>
    <t>Drát vodící 2.80 mm guide wire 292.680</t>
  </si>
  <si>
    <t>ZJ154</t>
  </si>
  <si>
    <t>Drát vodící 3,20 mm kalibrovaný 357.129</t>
  </si>
  <si>
    <t>ZM448</t>
  </si>
  <si>
    <t>Elektroda VAPR 2,3 mm 227213</t>
  </si>
  <si>
    <t>ZI283</t>
  </si>
  <si>
    <t>Elektroda VAPR Premiere 90 DEPuy 227204</t>
  </si>
  <si>
    <t>ZL549</t>
  </si>
  <si>
    <t>Elektroda VAPR radiofrekvenční 2,3 mm 227211</t>
  </si>
  <si>
    <t>KH905</t>
  </si>
  <si>
    <t>extraktor kožních svorek PSX-X</t>
  </si>
  <si>
    <t>ZF260</t>
  </si>
  <si>
    <t>Fixatér na ruku mini LTX</t>
  </si>
  <si>
    <t>ZO394</t>
  </si>
  <si>
    <t>Fixátor zevní cylindr sférický pro Pennig 37005</t>
  </si>
  <si>
    <t>ZO395</t>
  </si>
  <si>
    <t>Fixátor zevní válec excentrický pro Pennig 37004</t>
  </si>
  <si>
    <t>ZL901</t>
  </si>
  <si>
    <t>Hlava frézovací nitrodřeňová RIA pr. 13.0 mm sterilní 352.252S</t>
  </si>
  <si>
    <t>ZH187</t>
  </si>
  <si>
    <t>Jehelec hloubkový rovný tvrdokovový 165 mm 397132060610</t>
  </si>
  <si>
    <t>ZK378</t>
  </si>
  <si>
    <t>Kolejnice LRS long 40 cm 50560</t>
  </si>
  <si>
    <t>ZK676</t>
  </si>
  <si>
    <t>List pilový 42/27 x 10,0 x 0,6/0,4 mm 532.062</t>
  </si>
  <si>
    <t>ZK675</t>
  </si>
  <si>
    <t>List pilový 42/27 x 6,00 x 0,6/0,4 mm 532.061</t>
  </si>
  <si>
    <t>ZK674</t>
  </si>
  <si>
    <t>List pilový 46/31 x 6,00 x 0,4/0,3 mm 532.047</t>
  </si>
  <si>
    <t>ZK671</t>
  </si>
  <si>
    <t>Pila oscilační pro vrtačku Colibri 30 / 15 x 6,0 x 0,4 mm 532.041</t>
  </si>
  <si>
    <t>ZK673</t>
  </si>
  <si>
    <t>Pila oscilační pro vrtačku Colibri 37 / 22 x  12 x 0,4 mm 532.046</t>
  </si>
  <si>
    <t>ZK672</t>
  </si>
  <si>
    <t>Pila oscilační pro vrtačku Colibri 37 / 22 x 8,0 x 0,4 mm 532.045</t>
  </si>
  <si>
    <t>ZN217</t>
  </si>
  <si>
    <t>Pouzdro na K- dráty pr. 1.2 x 330 mm pro 10 ks drátů resterilizovatelné 34 470-12</t>
  </si>
  <si>
    <t>ZG052</t>
  </si>
  <si>
    <t>Pouzdro na K- dráty pr. 1.6 mm resterilizovatelné 308.206</t>
  </si>
  <si>
    <t>ZE889</t>
  </si>
  <si>
    <t>Síťka vicrylová VM106</t>
  </si>
  <si>
    <t>ZM480</t>
  </si>
  <si>
    <t>Souprava jednorázová pro vakuové míchání cementu 2Mix ASA0320</t>
  </si>
  <si>
    <t>ZK380</t>
  </si>
  <si>
    <t>Svorka LRS přímá centrální 50540</t>
  </si>
  <si>
    <t>ZK379</t>
  </si>
  <si>
    <t>Svorka LRS přímá vnější krajní 50530</t>
  </si>
  <si>
    <t>ZM390</t>
  </si>
  <si>
    <t>Svorka na cévy mosquito - halsted zahnutá jemná 120 mm 397115081020</t>
  </si>
  <si>
    <t>ZI709</t>
  </si>
  <si>
    <t>Svorka rovná na cévy rochester - Ochsner 160 mm 397115080561</t>
  </si>
  <si>
    <t>ZP183</t>
  </si>
  <si>
    <t>Svorka úchopová pro podložky obdélník 1 x 2 cm 319.440</t>
  </si>
  <si>
    <t>ZI421</t>
  </si>
  <si>
    <t>Svorka zajišťovací  pro RIA sterilní 352.260S</t>
  </si>
  <si>
    <t>ZI418</t>
  </si>
  <si>
    <t>Systém trubek RIA pro hnací hřídel RIA pro číslo 314.743 sterilní 314.746S</t>
  </si>
  <si>
    <t>ZF874</t>
  </si>
  <si>
    <t>Šablona pro dlahu LC-DCP 3,5 mm 329.870</t>
  </si>
  <si>
    <t>ZF873</t>
  </si>
  <si>
    <t>Šablona pro dlahu LC-DCP 3,5 mm 329.890</t>
  </si>
  <si>
    <t>ZI898</t>
  </si>
  <si>
    <t>Šroub spojovací pro vrtulku pro DFN 357.132</t>
  </si>
  <si>
    <t>ZI419</t>
  </si>
  <si>
    <t>Těsnění pro hnací hřídel RIA sterilní á 2 ks 351.718.02S</t>
  </si>
  <si>
    <t>ZL745</t>
  </si>
  <si>
    <t>Vložka šroubováku šestihranná malá pr. 2.5 mm 314.030</t>
  </si>
  <si>
    <t>ZG593</t>
  </si>
  <si>
    <t>Vrták 2,0 mm 310.534</t>
  </si>
  <si>
    <t>ZF625</t>
  </si>
  <si>
    <t>Vrták 2,5 mm 3-drážkový pro rychlospojku 315.250</t>
  </si>
  <si>
    <t>ZH416</t>
  </si>
  <si>
    <t>Vrták 3.2 mm 315.310</t>
  </si>
  <si>
    <t>ZD617</t>
  </si>
  <si>
    <t>Vrták 4.3 mm 310.430</t>
  </si>
  <si>
    <t>ZJ598</t>
  </si>
  <si>
    <t>Vrták kanylovaný canos mini na  kortikalis 2,6 mm 26-451-26-09</t>
  </si>
  <si>
    <t>ZD484</t>
  </si>
  <si>
    <t>Vrták pr. 2,0 FDB20</t>
  </si>
  <si>
    <t>ZK958</t>
  </si>
  <si>
    <t>Vrták se zarážkou 2,3 mm HBS2 midi kanylovaný AO koncovka 26-850-19-09</t>
  </si>
  <si>
    <t>ZK959</t>
  </si>
  <si>
    <t>Vrták se zarážkou 2,3 mm HBS2 midi kanylovaný cylindrická koncovka 26-850-09-09</t>
  </si>
  <si>
    <t>ZO462</t>
  </si>
  <si>
    <t>Systém kotvící pro koleno ACL šití Fiber Wire 0 (3,5 metric) bal. á 12 ks AR-7250</t>
  </si>
  <si>
    <t>ZE197</t>
  </si>
  <si>
    <t>Šití mopylen monofil modrý 4/0 USP bal. á 36 ks 7148</t>
  </si>
  <si>
    <t>ZF055</t>
  </si>
  <si>
    <t>Šití vicryl plus vi 2-0 bal. á 36 ks VCP466H</t>
  </si>
  <si>
    <t>ZD307</t>
  </si>
  <si>
    <t>Šití vicryl plus vi 2-0 bal. á 36 ks VCP969H</t>
  </si>
  <si>
    <t>50115080</t>
  </si>
  <si>
    <t>ZPr - staplery, extraktory, endoskop.mat. (Z523)</t>
  </si>
  <si>
    <t>ZO955</t>
  </si>
  <si>
    <t>Grasper artroskopický úchopový rovný úchopová plocha 3,5 x 7 mm 14 cm 225700825</t>
  </si>
  <si>
    <t>ZP032</t>
  </si>
  <si>
    <t>Obturátor pro artroskopický trokar (AR-3373-0302) 3,0 mm (Obturator Conical w/handle for 3,0 mm HF Scope Sheath System) AR-3375-0311</t>
  </si>
  <si>
    <t>ZP030</t>
  </si>
  <si>
    <t>Optika artroskopická na loket Arthrex úhel pohledu 30° průměr 3 mm délka 138 mm  HD autoklávovatelná AR-3350-3030</t>
  </si>
  <si>
    <t>ZO956</t>
  </si>
  <si>
    <t>Punch artroskopický rovný duckling střižná plocha 3,2 x 4,9 mm délka 14 cm 225800402</t>
  </si>
  <si>
    <t>KH904</t>
  </si>
  <si>
    <t>stapler kožní PMR35-X</t>
  </si>
  <si>
    <t>KI081</t>
  </si>
  <si>
    <t>stapler kožní, široké svorky PMW35-X</t>
  </si>
  <si>
    <t>ZP031</t>
  </si>
  <si>
    <t>Trokar artroskopický 3,0 mm 2 kohouty (Sheath, HF, TAP/FEN, 2 Stopcock for 3,0 mm Scope) AR-3372-0302</t>
  </si>
  <si>
    <t>Spotřeba zdravotnického materiálu - orientační přehled</t>
  </si>
  <si>
    <t>ON Data</t>
  </si>
  <si>
    <t>Specializovaná ambulantní péče</t>
  </si>
  <si>
    <t>503 - Pracoviště úrazové chirurgie</t>
  </si>
  <si>
    <t>5F3 - Pracov. standard. úst. lůž. péče úrazové chirurgie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</si>
  <si>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</si>
  <si>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</si>
  <si>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</si>
  <si>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</si>
  <si>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</si>
  <si>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Vomáčková Katherine</t>
  </si>
  <si>
    <t>Xinopulos Pavel</t>
  </si>
  <si>
    <t>Zdravotní výkony vykázané na pracovišti v rámci ambulantní péče dle lékařů *</t>
  </si>
  <si>
    <t>5F3</t>
  </si>
  <si>
    <t>V</t>
  </si>
  <si>
    <t>53022</t>
  </si>
  <si>
    <t>CÍLENÉ VYŠETŘENÍ TRAUMATOLOGEM</t>
  </si>
  <si>
    <t>06</t>
  </si>
  <si>
    <t>503</t>
  </si>
  <si>
    <t>1</t>
  </si>
  <si>
    <t>0000502</t>
  </si>
  <si>
    <t>MESOCAIN 1%</t>
  </si>
  <si>
    <t>0055824</t>
  </si>
  <si>
    <t>0067547</t>
  </si>
  <si>
    <t>0089869</t>
  </si>
  <si>
    <t>0192143</t>
  </si>
  <si>
    <t>0146684</t>
  </si>
  <si>
    <t>10% GLUCOSE IN WATER FOR INJECTION FRESENIUS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</si>
  <si>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</si>
  <si>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</si>
  <si>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</si>
  <si>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</si>
  <si>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</si>
  <si>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</si>
  <si>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</si>
  <si>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</si>
  <si>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</si>
  <si>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</si>
  <si>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51023</t>
  </si>
  <si>
    <t>KONTROLNÍ VYŠETŘENÍ CHIRURGEM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</si>
  <si>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</si>
  <si>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</si>
  <si>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</si>
  <si>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</si>
  <si>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</si>
  <si>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</si>
  <si>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51869</t>
  </si>
  <si>
    <t>SEJMUTÍ CIRKULÁRNÍ SÁDROVÉ FIXACE NA KONČETINÁCH</t>
  </si>
  <si>
    <t>51877</t>
  </si>
  <si>
    <t>PŘILOŽENÍ LÉČEBNÉ POMŮCKY - ORTÉZY</t>
  </si>
  <si>
    <t>53023</t>
  </si>
  <si>
    <t>KONTROLNÍ VYŠETŘENÍ TRAUMATOLOGEM</t>
  </si>
  <si>
    <t>57243</t>
  </si>
  <si>
    <t>HRUDNÍ PUNKCE</t>
  </si>
  <si>
    <t>61113</t>
  </si>
  <si>
    <t xml:space="preserve">REVIZE, EXCIZE A SUTURA PORANĚNÍ KŮŽE A PODKOŽÍ A </t>
  </si>
  <si>
    <t>61129</t>
  </si>
  <si>
    <t>EXCIZE KOŽNÍ LÉZE, SUTURA OD 2 DO 10 CM</t>
  </si>
  <si>
    <t>61209</t>
  </si>
  <si>
    <t>TENOLÝZA FLEXORU</t>
  </si>
  <si>
    <t>61219</t>
  </si>
  <si>
    <t>TENOLÝZA EXTENZORU</t>
  </si>
  <si>
    <t>61247</t>
  </si>
  <si>
    <t>OPERACE KARPÁLNÍHO TUNELU</t>
  </si>
  <si>
    <t>66813</t>
  </si>
  <si>
    <t>ODSTRANĚNÍ OSTEOSYNTETICKÉHO MATERIÁLU</t>
  </si>
  <si>
    <t>66823</t>
  </si>
  <si>
    <t>ODSTRANĚNÍ ZEVNÍHO FIXATÉRU</t>
  </si>
  <si>
    <t>66833</t>
  </si>
  <si>
    <t>ODSTRANĚNÍ CIZÍHO TĚLESA Z RÁNY</t>
  </si>
  <si>
    <t>66949</t>
  </si>
  <si>
    <t>PUNKCE KLOUBNÍ S APLIKACÍ LÉČIVA</t>
  </si>
  <si>
    <t>71653</t>
  </si>
  <si>
    <t>ZAVŘENÁ REPOZICE FRAKTURY KŮSTEK NOSNÍCH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</si>
  <si>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</si>
  <si>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</si>
  <si>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</si>
  <si>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</si>
  <si>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</si>
  <si>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</si>
  <si>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</si>
  <si>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</si>
  <si>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</si>
  <si>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</si>
  <si>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51861</t>
  </si>
  <si>
    <t>CIRKULÁRNÍ SÁDROVÝ OBVAZ - NOHA, BÉREC</t>
  </si>
  <si>
    <t>61115</t>
  </si>
  <si>
    <t>51851</t>
  </si>
  <si>
    <t>FIXAČNÍ SÁDROVÁ DLAHA - RUKA, PŘEDLOKTÍ</t>
  </si>
  <si>
    <t>09219</t>
  </si>
  <si>
    <t xml:space="preserve">INTRAVENÓZNÍ INJEKCE U DOSPĚLÉHO ČI DÍTĚTE NAD 10 </t>
  </si>
  <si>
    <t>53115</t>
  </si>
  <si>
    <t>ZAVŘENÁ REPOZICE LUXACE KARPU NEBO INTRAARTIKULÁRN</t>
  </si>
  <si>
    <t>61245</t>
  </si>
  <si>
    <t>FENESTRACE ŠLACHOVÉ POCHVY</t>
  </si>
  <si>
    <t>09239</t>
  </si>
  <si>
    <t>SUTURA RÁNY A PODKOŽÍ DO 5 CM</t>
  </si>
  <si>
    <t>09115</t>
  </si>
  <si>
    <t>ODBĚR BIOLOGICKÉHO MATERIÁLU JINÉHO NEŽ KREV NA KV</t>
  </si>
  <si>
    <t>51811</t>
  </si>
  <si>
    <t>ABSCES NEBO HEMATOM SUBKUTANNÍ, PILONIDÁLNÍ, INTRA</t>
  </si>
  <si>
    <t>51821</t>
  </si>
  <si>
    <t>CHIRURGICKÉ ODSTRANĚNÍ CIZÍHO TĚLESA</t>
  </si>
  <si>
    <t>51855</t>
  </si>
  <si>
    <t>FIXAČNÍ SÁDROVÁ DLAHA CELÉ HORNÍ KONČETINY</t>
  </si>
  <si>
    <t>66837</t>
  </si>
  <si>
    <t>EXSTIRPACE BURZY NEBO GANGLIA - POVRCHOVÁ</t>
  </si>
  <si>
    <t>53411</t>
  </si>
  <si>
    <t>NÁPLASŤOVÁ FIXACE ZLOMENINY KOSTNÍHO ČLÁNKU NEBO M</t>
  </si>
  <si>
    <t>51870</t>
  </si>
  <si>
    <t>DOTOČENÍ SÁDROVÉHO OBVAZU</t>
  </si>
  <si>
    <t>51817</t>
  </si>
  <si>
    <t>OŠETŘENÍ NEHTU NA RUCE, NOZE (FENESTRACE, PARCIÁLN</t>
  </si>
  <si>
    <t>53117</t>
  </si>
  <si>
    <t>ZAVŘENÁ REPOZICE LUXACE LOKETNÍHO KLOUBU NEBO HLAV</t>
  </si>
  <si>
    <t>51865</t>
  </si>
  <si>
    <t>CIRKULÁRNÍ SÁDROVÝ OBVAZ NA DOLNÍ KONČETINĚ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</si>
  <si>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</si>
  <si>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</si>
  <si>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</si>
  <si>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</si>
  <si>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</si>
  <si>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</si>
  <si>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66811</t>
  </si>
  <si>
    <t>INJEKCE DO BURZY, GANGLIA, POCHVY ŠLACHOVÉ</t>
  </si>
  <si>
    <t>51857</t>
  </si>
  <si>
    <t xml:space="preserve">CIRKULÁRNÍ SÁDROVÝ OBVAZ - CELÁ HORNÍ KONČETINA - </t>
  </si>
  <si>
    <t>66411</t>
  </si>
  <si>
    <t>AMPUTACE PRSTU RUKY NEBO ČLÁNKU PRSTU - ZA PRVNÍ P</t>
  </si>
  <si>
    <t>53111</t>
  </si>
  <si>
    <t>ZAVŘENÁ REPOZICE ZLOMENINY NEBO LUXACE JEDNÉ FALAN</t>
  </si>
  <si>
    <t>66825</t>
  </si>
  <si>
    <t>UPRAVENÍ ZEVNÍHO FIXATÉRU</t>
  </si>
  <si>
    <t>61211</t>
  </si>
  <si>
    <t>REKONSTRUKCE ŠLACHOVÉHO POUTKA</t>
  </si>
  <si>
    <t>09234</t>
  </si>
  <si>
    <t>OŠETŘENÍ NEHTU, INCIZE SUBKUTÁNNÍHO ABSCESU NEBO H</t>
  </si>
  <si>
    <t>53112</t>
  </si>
  <si>
    <t>ZAVŘENÁ REPOZICE ZLOMENINY NEBO LUXACE FALANGY - M</t>
  </si>
  <si>
    <t>52109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</si>
  <si>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</si>
  <si>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</si>
  <si>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</si>
  <si>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</si>
  <si>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</si>
  <si>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</si>
  <si>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</si>
  <si>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</si>
  <si>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</si>
  <si>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</si>
  <si>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</si>
  <si>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</si>
  <si>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</si>
  <si>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</si>
  <si>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</si>
  <si>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</si>
  <si>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</si>
  <si>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</si>
  <si>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</si>
  <si>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</si>
  <si>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</si>
  <si>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</si>
  <si>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</si>
  <si>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</si>
  <si>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</si>
  <si>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</si>
  <si>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</si>
  <si>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</si>
  <si>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</si>
  <si>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</si>
  <si>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</si>
  <si>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</si>
  <si>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</si>
  <si>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10</t>
  </si>
  <si>
    <t>66127</t>
  </si>
  <si>
    <t>MANIPULACE V CELKOVÉ NEBO LOKÁLNÍ ANESTÉZII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</si>
  <si>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</si>
  <si>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</si>
  <si>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</si>
  <si>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</si>
  <si>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</si>
  <si>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</si>
  <si>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</si>
  <si>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</si>
  <si>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</si>
  <si>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</si>
  <si>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</si>
  <si>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</si>
  <si>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501</t>
  </si>
  <si>
    <t>51423</t>
  </si>
  <si>
    <t>DIVULZE ANU EV. S VYNĚTÍM CIZÍHO TĚLESA A MANUÁLNÍ</t>
  </si>
  <si>
    <t>53021</t>
  </si>
  <si>
    <t>KOMPLEXNÍ VYŠETŘENÍ TRAUMATOLOGEM</t>
  </si>
  <si>
    <t>51111</t>
  </si>
  <si>
    <t>OPERACE CYSTY NEBO HEMANGIOMU NEBO LIPOMU NEBO PIL</t>
  </si>
  <si>
    <t>62310</t>
  </si>
  <si>
    <t>NEKREKTOMIE DO 1% POVRCHU TĚLA</t>
  </si>
  <si>
    <t>61225</t>
  </si>
  <si>
    <t>NEUROLÝZA</t>
  </si>
  <si>
    <t>62610</t>
  </si>
  <si>
    <t>ODBĚR DERMOEPIDERMÁLNÍHO ŠTĚPU DO 1 % POVRCHU TĚLA</t>
  </si>
  <si>
    <t>5F1</t>
  </si>
  <si>
    <t>51343</t>
  </si>
  <si>
    <t>LOKÁLNÍ EXCIZE JATER NEBO OŠETŘENÍ MALÉ TRHLINY JA</t>
  </si>
  <si>
    <t>51353</t>
  </si>
  <si>
    <t>PUNKCE, ODSÁTÍ TENKÉHO STŘEVA, MANIPULACE SE STŘEV</t>
  </si>
  <si>
    <t>51393</t>
  </si>
  <si>
    <t>EXPLORATIVNÍ LAPAROTOMIE</t>
  </si>
  <si>
    <t>51394</t>
  </si>
  <si>
    <t>UZÁVĚR STĚNY BŘIŠNÍ PO EVISCERACI</t>
  </si>
  <si>
    <t>51713</t>
  </si>
  <si>
    <t>DIAGNOSTICKÁ VIDEOLAPAROSKOPIE A VIDEOTORAKOSKOPIE</t>
  </si>
  <si>
    <t>07546</t>
  </si>
  <si>
    <t>(DRG) OTEVŘENÝ PŘÍSTUP</t>
  </si>
  <si>
    <t>07320</t>
  </si>
  <si>
    <t>(VZP) BYPASS NEBO NÁHRADA TEPEN HORNÍCH KONČETIN A</t>
  </si>
  <si>
    <t>07543</t>
  </si>
  <si>
    <t>(DRG) PRIMOOPERACE</t>
  </si>
  <si>
    <t>54990</t>
  </si>
  <si>
    <t>ODBĚR ŽILNÍHO ŠTĚPU</t>
  </si>
  <si>
    <t>57251</t>
  </si>
  <si>
    <t>KLÍNOVITÁ RESEKCE PLIC NEBO ENUKLEACE TUMORU</t>
  </si>
  <si>
    <t>54190</t>
  </si>
  <si>
    <t>OSTATNÍ REKONSTRUKCE TEPEN A BY-PASSY</t>
  </si>
  <si>
    <t>51386</t>
  </si>
  <si>
    <t>SUTURA EV. EXCIZE A SUTURA LÉZE STĚNY ŽALUDKU NEBO</t>
  </si>
  <si>
    <t>51367</t>
  </si>
  <si>
    <t>APENDEKTOMIE NEBO OPERAČNÍ DRENÁŽ PERIAPENDIKULÁRN</t>
  </si>
  <si>
    <t>07564</t>
  </si>
  <si>
    <t>(DRG) EMERGENTNÍ OPERACE KVCH</t>
  </si>
  <si>
    <t>07552</t>
  </si>
  <si>
    <t>(DRG) OPERAČNÍ VÝKON BEZ MIMOTĚLNÍHO OBĚHU</t>
  </si>
  <si>
    <t>57215</t>
  </si>
  <si>
    <t>RESEKCE HRUDNÍ STĚNY</t>
  </si>
  <si>
    <t>51391</t>
  </si>
  <si>
    <t>LAPAROTOMIE A OŠETŘENÍ VÍCEČETNÉHO VISCERÁLNÍHO PO</t>
  </si>
  <si>
    <t>57235</t>
  </si>
  <si>
    <t>TORAKOTOMIE PROSTÁ NEBO S BIOPSIÍ, EVAKUACÍ HEMATO</t>
  </si>
  <si>
    <t>57221</t>
  </si>
  <si>
    <t>OPERAČNÍ STABILIZACE HRUDNÍKU PO ÚRAZE - JEDNA STR</t>
  </si>
  <si>
    <t>57237</t>
  </si>
  <si>
    <t>SUTURA RUPTUTY BRÁNICE TORAKOTOMICKÝM PŘÍSTUPEM</t>
  </si>
  <si>
    <t>07536</t>
  </si>
  <si>
    <t>(VZP) ODBĚR A PŘÍPRAVA ARTERIÁLNÍHO ŠTĚPU</t>
  </si>
  <si>
    <t>0003708</t>
  </si>
  <si>
    <t>0003952</t>
  </si>
  <si>
    <t>AMIKIN 500 MG</t>
  </si>
  <si>
    <t>0006480</t>
  </si>
  <si>
    <t>0008807</t>
  </si>
  <si>
    <t>0011706</t>
  </si>
  <si>
    <t>0011785</t>
  </si>
  <si>
    <t>AMIKIN 1 G</t>
  </si>
  <si>
    <t>0016600</t>
  </si>
  <si>
    <t>0025746</t>
  </si>
  <si>
    <t>INVANZ</t>
  </si>
  <si>
    <t>0026127</t>
  </si>
  <si>
    <t>0053922</t>
  </si>
  <si>
    <t>CIPHIN PRO INFUSIONE 200 MG/100 ML</t>
  </si>
  <si>
    <t>0058092</t>
  </si>
  <si>
    <t>CEFAZOLIN SANDOZ</t>
  </si>
  <si>
    <t>0062464</t>
  </si>
  <si>
    <t>0068998</t>
  </si>
  <si>
    <t>AMPICILIN 1,0 BIOTIKA</t>
  </si>
  <si>
    <t>0072972</t>
  </si>
  <si>
    <t>AMOKSIKLAV 1,2 G</t>
  </si>
  <si>
    <t>0072973</t>
  </si>
  <si>
    <t>AMOKSIKLAV 600 MG</t>
  </si>
  <si>
    <t>0076354</t>
  </si>
  <si>
    <t>FORTUM</t>
  </si>
  <si>
    <t>0076360</t>
  </si>
  <si>
    <t>ZINACEF</t>
  </si>
  <si>
    <t>0083050</t>
  </si>
  <si>
    <t>SEFOTAK 1 G</t>
  </si>
  <si>
    <t>0087239</t>
  </si>
  <si>
    <t>0087240</t>
  </si>
  <si>
    <t>0092290</t>
  </si>
  <si>
    <t>EDICIN</t>
  </si>
  <si>
    <t>0094176</t>
  </si>
  <si>
    <t>CEFOTAXIME LEK</t>
  </si>
  <si>
    <t>0096414</t>
  </si>
  <si>
    <t>0097000</t>
  </si>
  <si>
    <t>0131656</t>
  </si>
  <si>
    <t>CEFTAZIDIM KABI</t>
  </si>
  <si>
    <t>0144328</t>
  </si>
  <si>
    <t>GARAMYCIN SCHWAMM</t>
  </si>
  <si>
    <t>0151458</t>
  </si>
  <si>
    <t>0154883</t>
  </si>
  <si>
    <t>MERONEM 1 G</t>
  </si>
  <si>
    <t>0156258</t>
  </si>
  <si>
    <t>VANCOMYCIN KABI</t>
  </si>
  <si>
    <t>0162187</t>
  </si>
  <si>
    <t>0164350</t>
  </si>
  <si>
    <t>TAZOCIN 4 G/0,5 G</t>
  </si>
  <si>
    <t>0164401</t>
  </si>
  <si>
    <t>0162496</t>
  </si>
  <si>
    <t>TAZIP</t>
  </si>
  <si>
    <t>0156835</t>
  </si>
  <si>
    <t>MEROPENEM KABI</t>
  </si>
  <si>
    <t>0202911</t>
  </si>
  <si>
    <t>DILIZOLEN</t>
  </si>
  <si>
    <t>0016982</t>
  </si>
  <si>
    <t>FLUCONAZOL ARDEZ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</si>
  <si>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</si>
  <si>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</si>
  <si>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</si>
  <si>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</si>
  <si>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</si>
  <si>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</si>
  <si>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</si>
  <si>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</si>
  <si>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</si>
  <si>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</si>
  <si>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</si>
  <si>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</si>
  <si>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</si>
  <si>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</si>
  <si>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</si>
  <si>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3</t>
  </si>
  <si>
    <t>0001018</t>
  </si>
  <si>
    <t>ŠROUB SAMOŘEZNÝ KORTIKÁLNÍ MALÝ FRAGMENTY OCEL</t>
  </si>
  <si>
    <t>0001027</t>
  </si>
  <si>
    <t>0001052</t>
  </si>
  <si>
    <t>DLAHA LC-DCP ROVNÁ MALÉ FRAGMENT OCEL</t>
  </si>
  <si>
    <t>0001054</t>
  </si>
  <si>
    <t>0001137</t>
  </si>
  <si>
    <t>ŠROUB SAMOŘEZNÝ KORTIKÁLNÍ RUKA OCEL</t>
  </si>
  <si>
    <t>0001154</t>
  </si>
  <si>
    <t>0001203</t>
  </si>
  <si>
    <t>0001288</t>
  </si>
  <si>
    <t>DLAHA ADAPTAČNÍ  MINI FRAGMENT OCEL TITAN</t>
  </si>
  <si>
    <t>0001291</t>
  </si>
  <si>
    <t>DLAHA LC-DCP ROVNÁ MINI FRAGMENT OCEL</t>
  </si>
  <si>
    <t>0001308</t>
  </si>
  <si>
    <t>DLAHA ADAPTAČNÍ  MINI FRAGMENT OCEL</t>
  </si>
  <si>
    <t>0001588</t>
  </si>
  <si>
    <t>ŠROUB SAMOŘEZNÝ KORTIKÁLNÍ MALÝ FRAGMENTY TITAN</t>
  </si>
  <si>
    <t>0001699</t>
  </si>
  <si>
    <t>DRÁT CERKLÁŽNÍ OCEL</t>
  </si>
  <si>
    <t>0001719</t>
  </si>
  <si>
    <t>0001739</t>
  </si>
  <si>
    <t>DRÁT KIRSCHNERŮV OCEL</t>
  </si>
  <si>
    <t>0001740</t>
  </si>
  <si>
    <t>0001948</t>
  </si>
  <si>
    <t>ŠROUB SAMOŘEZNÝ KANYLOVANÝ OCEL</t>
  </si>
  <si>
    <t>0002062</t>
  </si>
  <si>
    <t>ZASLEPOVACÍ HLAVA TIBIE OCEL</t>
  </si>
  <si>
    <t>0002264</t>
  </si>
  <si>
    <t>FIXÁTOR ZEVNÍ TRUBKOVÝ, SYNTHES</t>
  </si>
  <si>
    <t>0002370</t>
  </si>
  <si>
    <t>FIXÁTOR ZEVNÍ JEDNOROVINNÝ/DVOUROVINNÝ TRUBKOVÝ, S</t>
  </si>
  <si>
    <t>0002408</t>
  </si>
  <si>
    <t>0002425</t>
  </si>
  <si>
    <t>0002584</t>
  </si>
  <si>
    <t>ŠROUB SAMOŘEZNÝ KORTIKÁLNÍ PÁNEV OCEL</t>
  </si>
  <si>
    <t>0002968</t>
  </si>
  <si>
    <t>DLAHA ROVNÁ REKONSTRUKČNÍ PÁNEV MALÝ FRAGMENT OCEL</t>
  </si>
  <si>
    <t>0003008</t>
  </si>
  <si>
    <t>0004070</t>
  </si>
  <si>
    <t>ŠROUB LCP A VA-LCP SAMOŘEZNÝ MALÝ FRAGMENT OCEL</t>
  </si>
  <si>
    <t>0004073</t>
  </si>
  <si>
    <t>0004077</t>
  </si>
  <si>
    <t>0004080</t>
  </si>
  <si>
    <t>0004085</t>
  </si>
  <si>
    <t>0004614</t>
  </si>
  <si>
    <t>DLAHA LCP HUMERUS PROXIMÁLNÍ MALÝ FRAGMENT OCEL</t>
  </si>
  <si>
    <t>0006837</t>
  </si>
  <si>
    <t>ŠROUB KORTIKÁLNÍ SAMOVRTNÝ                 101XX</t>
  </si>
  <si>
    <t>0006853</t>
  </si>
  <si>
    <t>FIXÁTOR ZEVNÍ JEDNOROVINNÝ ZÁPĚSTÍ PENNIG II</t>
  </si>
  <si>
    <t>0006854</t>
  </si>
  <si>
    <t>0006881</t>
  </si>
  <si>
    <t>ŠROUB KORTIKÁLNÍ, SAMOVRT. HYDROXYAPATIT. 99-6014X</t>
  </si>
  <si>
    <t>0010457</t>
  </si>
  <si>
    <t>ČEP SAMOŘEZNÝ JISTÍCÍ OCEL</t>
  </si>
  <si>
    <t>0010484</t>
  </si>
  <si>
    <t>0010678</t>
  </si>
  <si>
    <t>HŘEB STANDARDNÍ TIBIE OCEL TITAN</t>
  </si>
  <si>
    <t>0010767</t>
  </si>
  <si>
    <t>0010768</t>
  </si>
  <si>
    <t>0017333</t>
  </si>
  <si>
    <t>DLAHA MALÝ FRAGMENT OCEL</t>
  </si>
  <si>
    <t>0017413</t>
  </si>
  <si>
    <t>ŠROUB SPONGIOZNÍ MALÝ FRAGMENT OCEL</t>
  </si>
  <si>
    <t>0017419</t>
  </si>
  <si>
    <t>PODLOŽKA OCEL</t>
  </si>
  <si>
    <t>0017422</t>
  </si>
  <si>
    <t>ŠROUB KORTIKÁLNÍ VELKÝ FRAGMENT OCEL</t>
  </si>
  <si>
    <t>0017424</t>
  </si>
  <si>
    <t>0017486</t>
  </si>
  <si>
    <t>ŠROUB VELKÝ FRAGMENT MALEOLÁRNÍ OCEL</t>
  </si>
  <si>
    <t>0017492</t>
  </si>
  <si>
    <t>ŠROUB KANYLOVANÝ MALÝ FRAGMENT OCEL</t>
  </si>
  <si>
    <t>0017735</t>
  </si>
  <si>
    <t>0017743</t>
  </si>
  <si>
    <t>0017745</t>
  </si>
  <si>
    <t>0017746</t>
  </si>
  <si>
    <t>0017748</t>
  </si>
  <si>
    <t>0017749</t>
  </si>
  <si>
    <t>0017751</t>
  </si>
  <si>
    <t>0017760</t>
  </si>
  <si>
    <t>DRÁT KIRSCHNERŮV ZÁVITOVÝ OCEL</t>
  </si>
  <si>
    <t>0018678</t>
  </si>
  <si>
    <t>CEMENT KOSTNÍ PALACOS R - 40 + GENTAMICINUM  2X40G</t>
  </si>
  <si>
    <t>0024855</t>
  </si>
  <si>
    <t>ZASLEPOVACÍ HLAVA FEMUR TITAN</t>
  </si>
  <si>
    <t>0024889</t>
  </si>
  <si>
    <t>HŘEB FEMUR TITAN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</si>
  <si>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</si>
  <si>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</si>
  <si>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</si>
  <si>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</si>
  <si>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0024993</t>
  </si>
  <si>
    <t>KOTVIČKA TITANOVÁ GII SNAP-PAK PRO STABILIZACI RAM</t>
  </si>
  <si>
    <t>0027737</t>
  </si>
  <si>
    <t>DLAHA LCP ROVNÁ MALÝ FRAGMENT OCEL</t>
  </si>
  <si>
    <t>0027766</t>
  </si>
  <si>
    <t>DLAHA LCP ROVNÁ VELKÝ FRAGMENT OCEL</t>
  </si>
  <si>
    <t>0027798</t>
  </si>
  <si>
    <t>DLAHA LCP MALÝ FRAGMENT OCEL</t>
  </si>
  <si>
    <t>0027807</t>
  </si>
  <si>
    <t>DLAHA ROVNÁ LCP REKONSTRUKČNÍ MALÝ FRAGMENT OCEL</t>
  </si>
  <si>
    <t>0027816</t>
  </si>
  <si>
    <t>0030400</t>
  </si>
  <si>
    <t>ŠROUB LCP SAMOŘEZNÝ VELKÝ FRAGMENT OCEL</t>
  </si>
  <si>
    <t>0030409</t>
  </si>
  <si>
    <t>0030415</t>
  </si>
  <si>
    <t>0030418</t>
  </si>
  <si>
    <t>0030454</t>
  </si>
  <si>
    <t>ŠROUB LCP SAMOŘEZNÝ MALÝ FRAGMENT TITAN</t>
  </si>
  <si>
    <t>0030458</t>
  </si>
  <si>
    <t>0030462</t>
  </si>
  <si>
    <t>0030466</t>
  </si>
  <si>
    <t>0030617</t>
  </si>
  <si>
    <t>STAPLER KOŽNÍ ROYAL - 35W</t>
  </si>
  <si>
    <t>0030647</t>
  </si>
  <si>
    <t>SÍŤKA SURGIPRO MESH</t>
  </si>
  <si>
    <t>0030724</t>
  </si>
  <si>
    <t>DLAHA LCP PATNÍ OCEL MALÝ FRAGMENT TITAN</t>
  </si>
  <si>
    <t>0030935</t>
  </si>
  <si>
    <t>DRÁT TI; VRTACÍ; VODÍCÍ</t>
  </si>
  <si>
    <t>0031337</t>
  </si>
  <si>
    <t>0031437</t>
  </si>
  <si>
    <t>DLAHA LCP A VA-LCP HUMERUS DISTÁLNÍ MALÝ FRAGMENT</t>
  </si>
  <si>
    <t>0031468</t>
  </si>
  <si>
    <t>DLAHA LCP TIBIE PROXIMÁLNÍ OCEL MALÝ FRAGMENT TITA</t>
  </si>
  <si>
    <t>0031469</t>
  </si>
  <si>
    <t>0031488</t>
  </si>
  <si>
    <t>ŠROUB LCP SAMOŘEZNÝ MINI FRAGMENT TITAN</t>
  </si>
  <si>
    <t>0031495</t>
  </si>
  <si>
    <t>DLAHA LCP FEMUR DISTÁLNÍ VELKÝ FRAGMENT OCEL TITAN</t>
  </si>
  <si>
    <t>0031591</t>
  </si>
  <si>
    <t>NÁHRADA RAMENNÍHO KLOUBU 1350.15.010 - 030</t>
  </si>
  <si>
    <t>0031597</t>
  </si>
  <si>
    <t>NÁHRADA RAMENNÍHO KLOUBU 1306.15.120 - 200</t>
  </si>
  <si>
    <t>0031604</t>
  </si>
  <si>
    <t>NÁHRADA RAM. KLOUBU 1330.15.270 A 1331.15.270</t>
  </si>
  <si>
    <t>0031605</t>
  </si>
  <si>
    <t>NÁHRADA RAM. KLOUBU 1330.15.27. A 1331.15.27.</t>
  </si>
  <si>
    <t>0031933</t>
  </si>
  <si>
    <t>ZASLEPOVACÍ HLAVA TIBIE ÚHLOVĚ STABILNÍ TITAN</t>
  </si>
  <si>
    <t>0031938</t>
  </si>
  <si>
    <t>HŘEB KANYLOVANÝ TIBIE UHLOVĚ STABILNÍ TITAN</t>
  </si>
  <si>
    <t>0031983</t>
  </si>
  <si>
    <t>ŠROUB STARDRIVE ZAJIŠŤOVACÍ TITAN</t>
  </si>
  <si>
    <t>0034884</t>
  </si>
  <si>
    <t>0035002</t>
  </si>
  <si>
    <t>ŠROUB STARDRIVE SAMOŘEZNÝ SPONGIOZNÍ ZAJIŠŤOVACÍ T</t>
  </si>
  <si>
    <t>0035016</t>
  </si>
  <si>
    <t>HŘEB TIBIE UHLOVĚ STABILNÍ TITAN</t>
  </si>
  <si>
    <t>0039430</t>
  </si>
  <si>
    <t>ŠROUB HERBERT, TI</t>
  </si>
  <si>
    <t>0042033</t>
  </si>
  <si>
    <t>DLAHA H, DORSÁLNÍ, APTUS RADIUS 2,5</t>
  </si>
  <si>
    <t>0042049</t>
  </si>
  <si>
    <t>DLAHA VOLÁRNÍ KOREKČNÍ,  APTUS RADIUS 2,5</t>
  </si>
  <si>
    <t>0042074</t>
  </si>
  <si>
    <t>ŠROUB KORTIKÁLNÍ HEXA DRIVE 6, APTUS HAND 2,0</t>
  </si>
  <si>
    <t>0042075</t>
  </si>
  <si>
    <t>0042076</t>
  </si>
  <si>
    <t>0042077</t>
  </si>
  <si>
    <t>0042090</t>
  </si>
  <si>
    <t>ŠROUB ZAMYKACÍ HEXA DRIVE 6, APTUS HAND 2,0</t>
  </si>
  <si>
    <t>0042092</t>
  </si>
  <si>
    <t>0042094</t>
  </si>
  <si>
    <t>0042393</t>
  </si>
  <si>
    <t>ŠROUB KORTIKÁLNÍ HEXA DRIVE 7, APTUS RADIUS 2,5</t>
  </si>
  <si>
    <t>0042394</t>
  </si>
  <si>
    <t>0043119</t>
  </si>
  <si>
    <t>ŠTĚP ALLOGENNÍ KOSTNÍ ZMRAZENÝ</t>
  </si>
  <si>
    <t>0043151</t>
  </si>
  <si>
    <t>ŠTĚP ALLOGENNÍ KOSTNÍ SPONGIOZNÍ ZMRAZENÝ  HLAVICE</t>
  </si>
  <si>
    <t>0056292</t>
  </si>
  <si>
    <t>KATETR BALÓNKOVÝ FOGARTY EMBOLEKTOMICKÝ - 120805F</t>
  </si>
  <si>
    <t>0066995</t>
  </si>
  <si>
    <t xml:space="preserve">IMPLANTÁT SPINÁLNÍ SYSTÉM CERVIFIX                </t>
  </si>
  <si>
    <t>0067020</t>
  </si>
  <si>
    <t>0067160</t>
  </si>
  <si>
    <t>IMPLANTÁT ORBITÁLNÍ PDS ZX3,ZX4,ZX7 VSTŘEBATELNÝ</t>
  </si>
  <si>
    <t>0068052</t>
  </si>
  <si>
    <t>IMPLANTÁT SPINÁLNÍ SYSTÉM FIXAČNÍ CONTROL CABLE  1</t>
  </si>
  <si>
    <t>0069290</t>
  </si>
  <si>
    <t>PIN VSTŘEBATELNÝ OTPS</t>
  </si>
  <si>
    <t>0069500</t>
  </si>
  <si>
    <t>KANYLA TRACHEOSTOMICKÁ  S NÍZKOTLAKOU  MANŽETOU</t>
  </si>
  <si>
    <t>0070576</t>
  </si>
  <si>
    <t xml:space="preserve">KOTVIČKA VSTŘEBATELNÁ LUPINE LOOP PRO STABILIZACI </t>
  </si>
  <si>
    <t>0070613</t>
  </si>
  <si>
    <t>NÁHRADA LOKETNÍHO KLOUBU EXPLOR</t>
  </si>
  <si>
    <t>0070614</t>
  </si>
  <si>
    <t>0070845</t>
  </si>
  <si>
    <t>DLAHA HÁČKOVÁ LCP KLÍČNÍ KOST TITAN</t>
  </si>
  <si>
    <t>0070875</t>
  </si>
  <si>
    <t>ČEP SAMOŘEZNÝ JISTÍCÍ TITAN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</si>
  <si>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</si>
  <si>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</si>
  <si>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</si>
  <si>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</si>
  <si>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</si>
  <si>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</si>
  <si>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0071586</t>
  </si>
  <si>
    <t>FIXÁTOR HYBRIDNÍ KRUHOVÝ</t>
  </si>
  <si>
    <t>0071591</t>
  </si>
  <si>
    <t>0071595</t>
  </si>
  <si>
    <t>0071596</t>
  </si>
  <si>
    <t>0071602</t>
  </si>
  <si>
    <t>FIXÁTOR ZEVNÍ JEDNOROVINNÝ/DVOUROVINNÝ TRUBKOVÝ SY</t>
  </si>
  <si>
    <t>0073578</t>
  </si>
  <si>
    <t>ŠROUB SAMOŘEZNÝ KORTIKÁLNÍ MINI FRAGMENT TITAN</t>
  </si>
  <si>
    <t>0073615</t>
  </si>
  <si>
    <t>DLAHA ADAPTAČNÍ  MINI FRAGMENT MINI FRAGMENT TITAN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</si>
  <si>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</si>
  <si>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</si>
  <si>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</si>
  <si>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</si>
  <si>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</si>
  <si>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</si>
  <si>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</si>
  <si>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</si>
  <si>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</si>
  <si>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</si>
  <si>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</si>
  <si>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</si>
  <si>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0074724</t>
  </si>
  <si>
    <t>DLAHA  FEMORÁLNÍ PROXIMÁLNÍ S DYN. KOMPRES. OTVORY</t>
  </si>
  <si>
    <t>0074784</t>
  </si>
  <si>
    <t>ŠROUB DO KOSTI FIXAČNÍ</t>
  </si>
  <si>
    <t>0074790</t>
  </si>
  <si>
    <t>MATKA</t>
  </si>
  <si>
    <t>0076890</t>
  </si>
  <si>
    <t>ŠROUB SAMOŘEZNÝ JISTÍCÍ FEMUR DISTÁLNÍ TITAN</t>
  </si>
  <si>
    <t>0076900</t>
  </si>
  <si>
    <t>VRTULKA JISTÍCÍ FEMUR DISTÁLNÍ TITAN</t>
  </si>
  <si>
    <t>0076910</t>
  </si>
  <si>
    <t>HŘEB FEMUR DISTÁLNÍ KANYLOVANÝ UHLOVĚ STABILNÍ TIT</t>
  </si>
  <si>
    <t>0076924</t>
  </si>
  <si>
    <t>0076929</t>
  </si>
  <si>
    <t>ZASLEPOVACÍ HLAVA FEMUR DISTÁLNÍ TITAN</t>
  </si>
  <si>
    <t>0077114</t>
  </si>
  <si>
    <t>KOTVIČKA PRO SUTURU MENISKU VSTŘEBATELNÁ MITEK OMN</t>
  </si>
  <si>
    <t>0077116</t>
  </si>
  <si>
    <t>ŠROUB INTERFERENČNÍ TITANOVÝ KUROSAKA PRO REKONSTR</t>
  </si>
  <si>
    <t>0077170</t>
  </si>
  <si>
    <t>HŘEBÍK PRO REKONSTRUKCI KŘÍŽOVÉHO VAZU RIGIDFIX VS</t>
  </si>
  <si>
    <t>0077759</t>
  </si>
  <si>
    <t>HŘEB HUMERÁLNÍ PROXIMÁLNÍ NITRODŘEŇOVÝ TITANOVÝ TA</t>
  </si>
  <si>
    <t>0077760</t>
  </si>
  <si>
    <t>HŘEB HUMERÁLNÍ NITRODŘEŇOVÝ TITANOVÝ TARGON H</t>
  </si>
  <si>
    <t>0077761</t>
  </si>
  <si>
    <t>ŠROUB ZAJIŠŤOVACÍ  TITANOVÝ TARGON PH/H</t>
  </si>
  <si>
    <t>0077762</t>
  </si>
  <si>
    <t>0081999</t>
  </si>
  <si>
    <t>NPWT-V.A.C. GRANUFOAM (PU PĚNA) VELIKOST S</t>
  </si>
  <si>
    <t>0082000</t>
  </si>
  <si>
    <t>NPWT-V.A.C. GRANUFOAM (PU PĚNA) VELIKOST M</t>
  </si>
  <si>
    <t>0082077</t>
  </si>
  <si>
    <t>KRYTÍ COM 30 OBVAZOVÁ TEXTÍLIE KOMBINOVANÁ</t>
  </si>
  <si>
    <t>0082079</t>
  </si>
  <si>
    <t>0083068</t>
  </si>
  <si>
    <t>DLAHA STERNÁLNÍ TITAN</t>
  </si>
  <si>
    <t>0083212</t>
  </si>
  <si>
    <t>DLAHA LCP NIZKOPROFILOVÁ  REKONSTRUKČNÍ PÁNEV OCEL</t>
  </si>
  <si>
    <t>0083217</t>
  </si>
  <si>
    <t>0083227</t>
  </si>
  <si>
    <t>DLAHA LCP TIBIE DISTÁLNÍ ANTEROLATERÁLNÍ MALÝ FRAG</t>
  </si>
  <si>
    <t>0083228</t>
  </si>
  <si>
    <t>DLAHA LCP TIBIE DISTÁLNÍ MEDIÁLNÍ MALÝ FRAGMENT OC</t>
  </si>
  <si>
    <t>0083233</t>
  </si>
  <si>
    <t>0083241</t>
  </si>
  <si>
    <t>DLAHA LCP A VA-LCP OLEKRANON MALÝ FRAGMENT OCEL TI</t>
  </si>
  <si>
    <t>0083242</t>
  </si>
  <si>
    <t>DLAHA LCP OLEKRANON MALÝ FRAGMENT OCEL TITAN</t>
  </si>
  <si>
    <t>0083525</t>
  </si>
  <si>
    <t>NÁSTAVEC K SHAVERU FRÉZA FMS NESTERILNÍ</t>
  </si>
  <si>
    <t>0083526</t>
  </si>
  <si>
    <t>NÁSTAVEC K SHAVERU FRÉZA FMS NESTERILNÍ KULATÝ</t>
  </si>
  <si>
    <t>0083991</t>
  </si>
  <si>
    <t>ŠROUB ZAMYKACÍ HEXA DRIVE 7, APTUS RADIUS 2,5</t>
  </si>
  <si>
    <t>0083992</t>
  </si>
  <si>
    <t>0083993</t>
  </si>
  <si>
    <t>0091802</t>
  </si>
  <si>
    <t>IMPLANTÁT KOSTNÍ UMĚLÁ NÁHRADA ŠTĚPU  CHRONOS STRI</t>
  </si>
  <si>
    <t>0091804</t>
  </si>
  <si>
    <t>0091805</t>
  </si>
  <si>
    <t>0096072</t>
  </si>
  <si>
    <t>IMPLANTÁT KOSTNÍ UMĚLÁ NÁHRADA TKÁNĚ  PEROSSAL  IN</t>
  </si>
  <si>
    <t>0097023</t>
  </si>
  <si>
    <t>DLAHA LCP METAFYZÁRNÍ MALÝ FRAGMENT OCEL TITAN</t>
  </si>
  <si>
    <t>0097029</t>
  </si>
  <si>
    <t>0097590</t>
  </si>
  <si>
    <t>ŠROUB INTERFERENČNÍ VSTŘEBATELNÝ MILAGRO PRO REKON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</si>
  <si>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</si>
  <si>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</si>
  <si>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</si>
  <si>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</si>
  <si>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</si>
  <si>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</si>
  <si>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</si>
  <si>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0098626</t>
  </si>
  <si>
    <t>PODLOŽKA TI</t>
  </si>
  <si>
    <t>0098648</t>
  </si>
  <si>
    <t>ŠROUB KANYLOVANÝ TI T-DRIVE</t>
  </si>
  <si>
    <t>0098656</t>
  </si>
  <si>
    <t>0098685</t>
  </si>
  <si>
    <t>0098686</t>
  </si>
  <si>
    <t>0099076</t>
  </si>
  <si>
    <t>HŘEB FEMORÁLNÍ PROXIMÁLNÍ, TI</t>
  </si>
  <si>
    <t>0099081</t>
  </si>
  <si>
    <t>ŠROUB KOTVÍCÍ, TI</t>
  </si>
  <si>
    <t>0099484</t>
  </si>
  <si>
    <t>ŠROUB ZAJIŠŤ.,PLNÝ ZÁVIT,PR. 5MM, TI</t>
  </si>
  <si>
    <t>0099754</t>
  </si>
  <si>
    <t>0099756</t>
  </si>
  <si>
    <t>HŘEB KANYLOVANÝ FEMUR LATERÁLNÍ TITAN</t>
  </si>
  <si>
    <t>0099934</t>
  </si>
  <si>
    <t>ŠROUB SAMOVRTNÝ KANYLOVANÝ VELKÝ FRAGMENT TITAN</t>
  </si>
  <si>
    <t>0105304</t>
  </si>
  <si>
    <t>DLAHA FIBULÁRNÍ, ÚHL.STAB.,TI</t>
  </si>
  <si>
    <t>0105308</t>
  </si>
  <si>
    <t>0105310</t>
  </si>
  <si>
    <t>0105312</t>
  </si>
  <si>
    <t>ŠROUB SPONGIÓZNÍ, HS3.0, SAMOŘEZNÝ, ÚHL.STAB.,TI</t>
  </si>
  <si>
    <t>0105325</t>
  </si>
  <si>
    <t>ŠROUB KORTIKÁLNÍ, HS3.0, SAMOŘEZNÝ, ÚHL.STAB.,TI</t>
  </si>
  <si>
    <t>0105326</t>
  </si>
  <si>
    <t>0105474</t>
  </si>
  <si>
    <t>NÁHRADA RAMENNÍ SMR HLAVICE HUMERÁLNÍ PR. 42,44,46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</si>
  <si>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</si>
  <si>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</si>
  <si>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</si>
  <si>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</si>
  <si>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</si>
  <si>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</si>
  <si>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</si>
  <si>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0105903</t>
  </si>
  <si>
    <t>DLAHA LCP RADIUS DISTÁLNÍ TITAN</t>
  </si>
  <si>
    <t>0106875</t>
  </si>
  <si>
    <t>ŠROUB KORTIKÁLNÍ, HS3.0, SAMOŘEZNÝ, TI</t>
  </si>
  <si>
    <t>0106876</t>
  </si>
  <si>
    <t>0106877</t>
  </si>
  <si>
    <t>0107118</t>
  </si>
  <si>
    <t>DLAHA LCP S/BEZ VARIABILNÍM ÚHLEM KLÍČNÍ KOST MALÝ</t>
  </si>
  <si>
    <t>0107120</t>
  </si>
  <si>
    <t>DLAHA LCP KLÍČNÍ KOST MALÝ FRAGMENT TITAN</t>
  </si>
  <si>
    <t>0107193</t>
  </si>
  <si>
    <t>NÁHRADA PRSTNÍHO KLOUBU NECEMENTOVANÁ MCP PYROKARB</t>
  </si>
  <si>
    <t>0107689</t>
  </si>
  <si>
    <t>KOTVA VSTŘEBATELNÁ PRO RM</t>
  </si>
  <si>
    <t>0108027</t>
  </si>
  <si>
    <t>KOTVIČKA VSTŘEBATELNÁ HEALIX BR PRO SUTURU RC</t>
  </si>
  <si>
    <t>0108056</t>
  </si>
  <si>
    <t>DESTIČKA FIXAČNÍ TITANOVÁ KLAVIKULÁRNÍ</t>
  </si>
  <si>
    <t>0108134</t>
  </si>
  <si>
    <t xml:space="preserve">ŠROUB VSTŘEBATELNÝ INTERFERENČNÍ PRO REKONSTRUKCI </t>
  </si>
  <si>
    <t>0108136</t>
  </si>
  <si>
    <t>DLAŽKA, TI, FEMORÁLNÍ FIXAČNÍ, NÁHRADA AC LIGAMENT</t>
  </si>
  <si>
    <t>0108142</t>
  </si>
  <si>
    <t>DLAHA VOLÁRNÍ WATERSHED, APTUS RADIUS 2,5</t>
  </si>
  <si>
    <t>0108764</t>
  </si>
  <si>
    <t>DLAHA LCP FIBULA DISTÁLNÍ MALÝ FRAGMENT OCEL TITAN</t>
  </si>
  <si>
    <t>0108768</t>
  </si>
  <si>
    <t>ŠROUB SAMOVRTNÝ STERNÁLNÍ TITAN</t>
  </si>
  <si>
    <t>0111454</t>
  </si>
  <si>
    <t>ŠROUB KORTIKÁLNÍ SAMOŘEZNÝ</t>
  </si>
  <si>
    <t>0111971</t>
  </si>
  <si>
    <t>ŠROUB KORTIKÁLNÍ TI SMART-DRIVE</t>
  </si>
  <si>
    <t>0111972</t>
  </si>
  <si>
    <t>ŠROUB UZAMYKATELNÝ KORTIKÁLNÍ TI SMART-DRIVE</t>
  </si>
  <si>
    <t>0111983</t>
  </si>
  <si>
    <t>ŠROUB KOMPRESNÍ HBS2 TI T-DRIVE</t>
  </si>
  <si>
    <t>0111995</t>
  </si>
  <si>
    <t>DLAHA RADIÁLNÍ IXOS P4 TI, UHL.STABIL.</t>
  </si>
  <si>
    <t>0111996</t>
  </si>
  <si>
    <t>DLAHA RADIÁLNÍ IXOS P4 WAVE TI, UHL.STABIL.</t>
  </si>
  <si>
    <t>0112074</t>
  </si>
  <si>
    <t>CEMENT KOSTNÍ VANCOGENX VANCOMYCIN+GENTAMICIN 1X40</t>
  </si>
  <si>
    <t>0112572</t>
  </si>
  <si>
    <t>DRÁT HBS2 TI</t>
  </si>
  <si>
    <t>0163200</t>
  </si>
  <si>
    <t>IMPLANTÁT KRANIOFACIÁLNÍ LA FÓRTE SYSTÉM</t>
  </si>
  <si>
    <t>0163241</t>
  </si>
  <si>
    <t xml:space="preserve">IMPLANTÁT MAXILLOFACIÁLNÍ STŘEDNÍ OBLIČEJOVÁ ETÁŽ </t>
  </si>
  <si>
    <t>0163243</t>
  </si>
  <si>
    <t>0163251</t>
  </si>
  <si>
    <t>0163440</t>
  </si>
  <si>
    <t>IMPLANTÁT MANDIBULÁRNÍ DOLNÍ ČELIST FIXAČNÍ MATRIX</t>
  </si>
  <si>
    <t>0111984</t>
  </si>
  <si>
    <t>0109054</t>
  </si>
  <si>
    <t xml:space="preserve">ŠROUB HLADKÝ PRO FIXACI FRAKTURY V DISTÁLNÍ ČÁSTI </t>
  </si>
  <si>
    <t>0001736</t>
  </si>
  <si>
    <t>0112555</t>
  </si>
  <si>
    <t>HŘEB CALCANEUS C-NAIL</t>
  </si>
  <si>
    <t>0013054</t>
  </si>
  <si>
    <t>STAPLER KOŽNÍ, 35 NEREZ.OCEL. NÁPLNÍ PMW35,PMR35</t>
  </si>
  <si>
    <t>0082421</t>
  </si>
  <si>
    <t>NPWT-VIVANOMED (PU PĚNA) VELIKOST M</t>
  </si>
  <si>
    <t>0042073</t>
  </si>
  <si>
    <t>0008239</t>
  </si>
  <si>
    <t>FIXÁTOR ZEVNÍ ZÁPĚSTÍ TYP PENNIG    35001</t>
  </si>
  <si>
    <t>0031475</t>
  </si>
  <si>
    <t>0024990</t>
  </si>
  <si>
    <t>KOTVIČKA TITANOVÁ EASY PRO SUTURU RC</t>
  </si>
  <si>
    <t>0031490</t>
  </si>
  <si>
    <t>DLAHA LCP TIBIE PROXIMÁLNÍ VELKÝ FRAGMENT OCEL TIT</t>
  </si>
  <si>
    <t>0062220</t>
  </si>
  <si>
    <t>SÍŤKA VICRYLOVÁ VM96</t>
  </si>
  <si>
    <t>0006810</t>
  </si>
  <si>
    <t>ZÁTKA</t>
  </si>
  <si>
    <t>0111985</t>
  </si>
  <si>
    <t>0097835</t>
  </si>
  <si>
    <t>DRÁT VODÍCÍ</t>
  </si>
  <si>
    <t>0111988</t>
  </si>
  <si>
    <t>0083990</t>
  </si>
  <si>
    <t>0024991</t>
  </si>
  <si>
    <t>KOTVIČKA TITANOVÁ QUICK PRO SUTURU RC</t>
  </si>
  <si>
    <t>0073963</t>
  </si>
  <si>
    <t>0001974</t>
  </si>
  <si>
    <t>PODLOŽKA SPONGIOZNÍ OCEL</t>
  </si>
  <si>
    <t>0001369</t>
  </si>
  <si>
    <t>FIXÁTOR ZEVNÍ JEDNOROVINNÝ/DVOUROVINNÝ MALÝ SYNTHE</t>
  </si>
  <si>
    <t>0001387</t>
  </si>
  <si>
    <t>0001380</t>
  </si>
  <si>
    <t>0105327</t>
  </si>
  <si>
    <t>0001341</t>
  </si>
  <si>
    <t>0001223</t>
  </si>
  <si>
    <t>0042396</t>
  </si>
  <si>
    <t>0083230</t>
  </si>
  <si>
    <t>0105748</t>
  </si>
  <si>
    <t>0008245</t>
  </si>
  <si>
    <t>0008238</t>
  </si>
  <si>
    <t>FIXÁTOR ZEVNÍ ZÁPĚSTÍ TYP PENNIG    35000</t>
  </si>
  <si>
    <t>0074819</t>
  </si>
  <si>
    <t>SPOJKA</t>
  </si>
  <si>
    <t>0017747</t>
  </si>
  <si>
    <t>0001324</t>
  </si>
  <si>
    <t>DLAHA MINI FRAGMENT OCEL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</si>
  <si>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</si>
  <si>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</si>
  <si>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</si>
  <si>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</si>
  <si>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</si>
  <si>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</si>
  <si>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</si>
  <si>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</si>
  <si>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</si>
  <si>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NPWT-RENASYS F PŘEVAZOVÝ SET STŘEDNÍ M</t>
  </si>
  <si>
    <t>0001255</t>
  </si>
  <si>
    <t>0099077</t>
  </si>
  <si>
    <t>HŘEB FEMORÁLNÍ PROXIMÁLNÍ DLOUHÝ L/R, TI</t>
  </si>
  <si>
    <t>0098638</t>
  </si>
  <si>
    <t>0042395</t>
  </si>
  <si>
    <t>0112868</t>
  </si>
  <si>
    <t>DLAHA PRO DÉZU ZÁPĚSTÍ APTUS WRIST 2,5</t>
  </si>
  <si>
    <t>0105746</t>
  </si>
  <si>
    <t>0008246</t>
  </si>
  <si>
    <t>0001325</t>
  </si>
  <si>
    <t>0083256</t>
  </si>
  <si>
    <t>DLAHA LCP TIBIE PROXIMÁLNÍ MALÝ FRAGMENT OCEL TITA</t>
  </si>
  <si>
    <t>0112862</t>
  </si>
  <si>
    <t>DLAHA PRO ČTYŘROHOU DÉZU, APTUS HAND 2,0 / 2,3</t>
  </si>
  <si>
    <t>0112870</t>
  </si>
  <si>
    <t>DLAHA PRO CELKOVOU DÉZU ZÁPĚSTÍ APTUS WRIST 2,5</t>
  </si>
  <si>
    <t>0105255</t>
  </si>
  <si>
    <t>DLAHA NA OLEKRANON, ÚHL.STAB.,TI</t>
  </si>
  <si>
    <t>0082141</t>
  </si>
  <si>
    <t>NPWT-RENASYS F PŘEVAZOVÝ SET MALÝ S</t>
  </si>
  <si>
    <t>0112865</t>
  </si>
  <si>
    <t>DLAHA ZAMYKACÍ MŘÍŽKOVÁ, APTUS HAND 1,2 / 1,5</t>
  </si>
  <si>
    <t>0111917</t>
  </si>
  <si>
    <t>ŠROUB ZAMYKACÍ HEXA DRIVE 4, APTUS HAND 1,2 / 1,5</t>
  </si>
  <si>
    <t>0082143</t>
  </si>
  <si>
    <t>NPWT-RENASYS F PŘEVAZOVÝ SET VELKÝ L</t>
  </si>
  <si>
    <t>0107194</t>
  </si>
  <si>
    <t>0049999</t>
  </si>
  <si>
    <t>EXTRAKTOR KOŽNÍCH SVOREK - PROXIMATE</t>
  </si>
  <si>
    <t>0107484</t>
  </si>
  <si>
    <t>DLAHA LCP HUMERUS DISTÁLNÍ MALÝ FRAGMNENT OCEL TIT</t>
  </si>
  <si>
    <t>0070615</t>
  </si>
  <si>
    <t>0073264</t>
  </si>
  <si>
    <t>K-DRÁT MEDIN</t>
  </si>
  <si>
    <t>0112551</t>
  </si>
  <si>
    <t>ŠROUB KORTIKÁLNÍ SAMOŘEZNÝ TI</t>
  </si>
  <si>
    <t>0112545</t>
  </si>
  <si>
    <t>ŠROUB UZAMYKATELNÝ SAMOŘEZNÝ TI</t>
  </si>
  <si>
    <t>0112559</t>
  </si>
  <si>
    <t>DLAHA RADIÁLNÍ DISTÁLNÍ VOLÁRNÍ TI</t>
  </si>
  <si>
    <t>0066966</t>
  </si>
  <si>
    <t>IMPLANTÁT SPINÁLNÍ SYSTÉM USS UNIVERZÁLNÍ HRUDNÍ B</t>
  </si>
  <si>
    <t>0112548</t>
  </si>
  <si>
    <t>ŠROUB KORTIKÁLNÍ UZAMYKATELNÝ SAMOŘEZNÝ TI</t>
  </si>
  <si>
    <t>0163446</t>
  </si>
  <si>
    <t>0106853</t>
  </si>
  <si>
    <t>DLAHA RADIÁLNÍ VOLÁRNÍ DVR PRO FIX.FRAK.V DISTÁLNÍ</t>
  </si>
  <si>
    <t>0070537</t>
  </si>
  <si>
    <t>NÁHRADA KLOUBU LOKTE</t>
  </si>
  <si>
    <t>0070536</t>
  </si>
  <si>
    <t>0193913</t>
  </si>
  <si>
    <t>IMPLANTÁT KOSTNÍ UMĚLÁ NÁHRADA TKÁNĚ BONALIVE GRAN</t>
  </si>
  <si>
    <t>0113638</t>
  </si>
  <si>
    <t>DLAHA RADIÁLNÍ KOREKČNÍ RECOS TI, UHL.STABIL.</t>
  </si>
  <si>
    <t>0042392</t>
  </si>
  <si>
    <t>0002263</t>
  </si>
  <si>
    <t>FIXÁTOR ZEVNÍ JEDNOROVINNÝ TUBULÁRNÍ,SYNTHES</t>
  </si>
  <si>
    <t>0083995</t>
  </si>
  <si>
    <t>DLAHA VOLÁRNÍ FRACT., APTUS RADIUS 2,5</t>
  </si>
  <si>
    <t>0107930</t>
  </si>
  <si>
    <t>ŠROUB CHARLOTTE FIXACE NOHY</t>
  </si>
  <si>
    <t>0097742</t>
  </si>
  <si>
    <t>0107927</t>
  </si>
  <si>
    <t>ŠROUB KANUL, DARCO FIXACE NOHY</t>
  </si>
  <si>
    <t>0108532</t>
  </si>
  <si>
    <t>DLAHA TI.  MTP</t>
  </si>
  <si>
    <t>0105806</t>
  </si>
  <si>
    <t>ŠROUB TI.REKONSTRUKČNÍ, SPONGIÓZNÍ, ČÁST.ZÁVIT</t>
  </si>
  <si>
    <t>0112869</t>
  </si>
  <si>
    <t>0030470</t>
  </si>
  <si>
    <t>0099554</t>
  </si>
  <si>
    <t>KOTVA FASTAK PRO RAMENO S DRŽADLEM AR-1324HF</t>
  </si>
  <si>
    <t>0163225</t>
  </si>
  <si>
    <t>0112498</t>
  </si>
  <si>
    <t>SYSTÉM KOTVÍCÍ PRO KOLENO</t>
  </si>
  <si>
    <t>0083291</t>
  </si>
  <si>
    <t>ŠROUB LCP KANYLOVANÝ OCEL</t>
  </si>
  <si>
    <t>0083263</t>
  </si>
  <si>
    <t>DLAHA LCP TIBIE PROXIMÁLNÍ LATERÁLNÍ MALÝ FRAGMENT</t>
  </si>
  <si>
    <t>0030261</t>
  </si>
  <si>
    <t>0096073</t>
  </si>
  <si>
    <t>0106667</t>
  </si>
  <si>
    <t>KOTVA PRO RAMENO SWIVELOCK</t>
  </si>
  <si>
    <t>0083287</t>
  </si>
  <si>
    <t>ŠROUB LCP KANYLOVANÝ OCEL TITAN</t>
  </si>
  <si>
    <t>0083253</t>
  </si>
  <si>
    <t>DLAHA LCP FEMUR PROXIMÁLNÍ VELKÝ FRAGMENT OCEL</t>
  </si>
  <si>
    <t>0110648</t>
  </si>
  <si>
    <t xml:space="preserve">DLAHA LCP TIBIE PROXIMÁLNÍ DORZÁLNÍ MEDIÁLNÍ OCEL </t>
  </si>
  <si>
    <t>0107767</t>
  </si>
  <si>
    <t>K-DRÁT 150X09MM</t>
  </si>
  <si>
    <t>0049225</t>
  </si>
  <si>
    <t>PROSTŘEDEK HEMOSTATICKÝ - SEPTOCOLL E 40</t>
  </si>
  <si>
    <t>0010713</t>
  </si>
  <si>
    <t>DHS ŠROUB KOMPRESNÍ OCEL</t>
  </si>
  <si>
    <t>0010711</t>
  </si>
  <si>
    <t>DHS ŠROUB OCEL</t>
  </si>
  <si>
    <t>0112516</t>
  </si>
  <si>
    <t>DLAHA KLAVIKULÁRNÍ</t>
  </si>
  <si>
    <t>0083292</t>
  </si>
  <si>
    <t>ŠROUB LCP PERIPROTETICKÝ OCEL</t>
  </si>
  <si>
    <t>0074725</t>
  </si>
  <si>
    <t>ŠROUB TRAKČNÍ K DLAZE</t>
  </si>
  <si>
    <t>0074726</t>
  </si>
  <si>
    <t>ŠROUB KOMPRESNÍ  K DLAZE</t>
  </si>
  <si>
    <t>0031396</t>
  </si>
  <si>
    <t>NÁHRADA LOKETNÍHO KLOUBU SYSTÉM COONRAD/MORREY</t>
  </si>
  <si>
    <t>0107896</t>
  </si>
  <si>
    <t>FIXACE ZKŘÍŽENÉHO KOLENNÍHO VAZU FEMORÁLNÍ SE ZAVÁ</t>
  </si>
  <si>
    <t>0031397</t>
  </si>
  <si>
    <t>0114702</t>
  </si>
  <si>
    <t>DLAHA METAKARPÁLNÍ A FALANGEÁLNÍ LINOS TI, ANATOMI</t>
  </si>
  <si>
    <t>0114694</t>
  </si>
  <si>
    <t>ŠROUB UZAMYKATELNÝ KORTIKÁLNÍ SMART-DRIVE DVOUZÁVI</t>
  </si>
  <si>
    <t>0114695</t>
  </si>
  <si>
    <t>ŠROUB KORTIKÁLNÍ TI SMART-DRIVE DVOUZÁVITOVÝ</t>
  </si>
  <si>
    <t>0106020</t>
  </si>
  <si>
    <t>IMPLANTÁT PRO ŠLACHY UNIVERZÁLNÍ AREX</t>
  </si>
  <si>
    <t>0107939</t>
  </si>
  <si>
    <t>PODLOŽKA ŠROUBU CHARLOTTE WASHER FIXACE NOHY</t>
  </si>
  <si>
    <t>0114700</t>
  </si>
  <si>
    <t>0017756</t>
  </si>
  <si>
    <t>0099768</t>
  </si>
  <si>
    <t>VRTULKA JISTÍCÍ FEMUR TITAN</t>
  </si>
  <si>
    <t>0042363</t>
  </si>
  <si>
    <t>0042366</t>
  </si>
  <si>
    <t>HŘEB ARTRODÉZA HLEZNA UHLOVĚ STABILNÍ TITAN</t>
  </si>
  <si>
    <t>0083074</t>
  </si>
  <si>
    <t>0106671</t>
  </si>
  <si>
    <t>KOTVA MENISKÁLNÍ</t>
  </si>
  <si>
    <t>0142041</t>
  </si>
  <si>
    <t>ELEKTRODA RF PRO ARTROSKOPIE VAPR; S ODSÁVÁNÍM, 50</t>
  </si>
  <si>
    <t>0142038</t>
  </si>
  <si>
    <t>ELEKTRODA RF PRO ARTROSKOPIE VAPR; BEZ ODSÁVÁNÍ; K</t>
  </si>
  <si>
    <t>0074960</t>
  </si>
  <si>
    <t>ŠROUB ZAJIŠŤOVACÍ SE ZÁVITEM, PŘÍMÝ</t>
  </si>
  <si>
    <t>0114701</t>
  </si>
  <si>
    <t>0017347</t>
  </si>
  <si>
    <t>ŠROUB SPONGIOZNÍ VELKÝ FRAGMENT OCEL</t>
  </si>
  <si>
    <t>0111976</t>
  </si>
  <si>
    <t>DLAHA MIDI PRO RUKU TI</t>
  </si>
  <si>
    <t>0114699</t>
  </si>
  <si>
    <t>0001344</t>
  </si>
  <si>
    <t>DRÁT VODÍCÍ ZÁVITOVÝ OCEL</t>
  </si>
  <si>
    <t>0107929</t>
  </si>
  <si>
    <t>ŠROUB KANUL, CHARLOTTE FIXACE NOHY</t>
  </si>
  <si>
    <t>0112833</t>
  </si>
  <si>
    <t>FIXÁTOR ZEVNÍ JEDNOROVINNÝ LRS</t>
  </si>
  <si>
    <t>0097668</t>
  </si>
  <si>
    <t>DLAHA LCP MINI FRAGMENT OCEL TITAN</t>
  </si>
  <si>
    <t>0074965</t>
  </si>
  <si>
    <t>0074785</t>
  </si>
  <si>
    <t>0010722</t>
  </si>
  <si>
    <t>DLAHA DHS OCEL</t>
  </si>
  <si>
    <t>09227</t>
  </si>
  <si>
    <t>I. V. APLIKACE KRVE NEBO KREVNÍCH DERIVÁTŮ</t>
  </si>
  <si>
    <t>51819</t>
  </si>
  <si>
    <t>OŠETŘENÍ A OBVAZ ROZSÁHLÉ RÁNY V CELKOVÉ ANESTEZII</t>
  </si>
  <si>
    <t>53119</t>
  </si>
  <si>
    <t>ZAVŘENÁ REPOZICE ZLOMENIN PŘEDLOKTÍ, LOKTE, PAŽE N</t>
  </si>
  <si>
    <t>53152</t>
  </si>
  <si>
    <t>OTEVŘENÁ REPOZICE A OSTEOSYNTÉZA ZLOMENINY NEBO LU</t>
  </si>
  <si>
    <t>53159</t>
  </si>
  <si>
    <t>OTEVŘENÁ REPOZICE A OSTEOSYNTÉZA ZLOMENIN OBOU KOS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</si>
  <si>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</si>
  <si>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</si>
  <si>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</si>
  <si>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</si>
  <si>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</si>
  <si>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</si>
  <si>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53413</t>
  </si>
  <si>
    <t>ZAVŘENÁ REPOZICE ZLOMENINY BÉRCE VČETNĚ NITROKLOUB</t>
  </si>
  <si>
    <t>53453</t>
  </si>
  <si>
    <t>OTEVŘENÁ REPOZICE ZLOMENINY NEBO LUXACE VÍCE METAT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</si>
  <si>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</si>
  <si>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</si>
  <si>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</si>
  <si>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</si>
  <si>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</si>
  <si>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</si>
  <si>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53483</t>
  </si>
  <si>
    <t>ZLOMENINA  ACETABULA - OBOU PILÍŘŮ - LÉČENÁ OTEVŘE</t>
  </si>
  <si>
    <t>53513</t>
  </si>
  <si>
    <t>SUTURA ŠLACHY EXTENZORU - MIMO RUKU A ZÁPĚSTÍ - PŘ</t>
  </si>
  <si>
    <t>53519</t>
  </si>
  <si>
    <t>SUTURA ČERSTVÉHO PORANĚNÍ VAZIVOVÉHO APARÁTU V OBL</t>
  </si>
  <si>
    <t>53523</t>
  </si>
  <si>
    <t>SUTURA ČERSTVÉHO PORANĚNÍ JEDNOHO VAZU, EVENT. ŠLA</t>
  </si>
  <si>
    <t>56324</t>
  </si>
  <si>
    <t>DEKOMPRESE OSTATNÍCH VELKÝCH A STŘEDNÍCH NERVŮ</t>
  </si>
  <si>
    <t>61117</t>
  </si>
  <si>
    <t>SUTURA DIGITÁLNÍHO NEBO KOMUNÁLNÍHO DIGITÁLNÍHO NE</t>
  </si>
  <si>
    <t>61139</t>
  </si>
  <si>
    <t>ODBĚR ŠLACHOVÉHO ŠTĚPU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</si>
  <si>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</si>
  <si>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</si>
  <si>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</si>
  <si>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</si>
  <si>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61213</t>
  </si>
  <si>
    <t>IMPLANTACE SILIKONU PŘI DEFEKTU ŠLACHY</t>
  </si>
  <si>
    <t>61217</t>
  </si>
  <si>
    <t>TRANSPOZICE ŠLACHY FLEXORU</t>
  </si>
  <si>
    <t>61233</t>
  </si>
  <si>
    <t>KAPSULOTOMIE MP NEBO IP KLOUBU</t>
  </si>
  <si>
    <t>61237</t>
  </si>
  <si>
    <t>KOREKČNÍ OSTEOTOMIE FALANGY NEBO METAKARPU</t>
  </si>
  <si>
    <t>61253</t>
  </si>
  <si>
    <t xml:space="preserve">PALM. APONEUREKTOMIE U DLAŇOVÉ FORMY DUPUYTRENOVY </t>
  </si>
  <si>
    <t>66039</t>
  </si>
  <si>
    <t>SLOŽITÁ OPERAČNÍ ARTROSKOPIE</t>
  </si>
  <si>
    <t>66133</t>
  </si>
  <si>
    <t>UDRŽOVÁNÍ PROPLACHOVÉ LAVÁŽE ZA JEDEN DEN</t>
  </si>
  <si>
    <t>66419</t>
  </si>
  <si>
    <t>ARTROPLASTIKA ZÁPĚSTÍ A RUKY</t>
  </si>
  <si>
    <t>66423</t>
  </si>
  <si>
    <t>ODSTRANĚNÍ EXOSTÓZY DORZA RUKY</t>
  </si>
  <si>
    <t>66429</t>
  </si>
  <si>
    <t>SYNOVEKTOMIE ZÁPĚSTÍ A RUKY</t>
  </si>
  <si>
    <t>66439</t>
  </si>
  <si>
    <t>REKONSTRUKCE JEDNODUCHÉ ŠLACHY - RUKA, ZÁPĚSTÍ - P</t>
  </si>
  <si>
    <t>66443</t>
  </si>
  <si>
    <t>PŘENOS JEDNOHO ŠLACHOVÉHO TRANSPLANTÁTU - RUKA, ZÁ</t>
  </si>
  <si>
    <t>66449</t>
  </si>
  <si>
    <t>IMPLANTACE TOTÁLNÍ ENDOPROTÉZY NA HORNÍ KONČETINĚ</t>
  </si>
  <si>
    <t>66453</t>
  </si>
  <si>
    <t>EXSTIRPACE HLAVIČKY RADIA, NEBO RADIÁLNÍ STYLOIDEK</t>
  </si>
  <si>
    <t>66633</t>
  </si>
  <si>
    <t>PSEUDOARTRÓZA KRČKU FEMORU - REKONSTRUKCE</t>
  </si>
  <si>
    <t>66643</t>
  </si>
  <si>
    <t>ARTRODÉZA NA DK S VÝJIMKOU KYČELNÍHO A SI KLOUBU</t>
  </si>
  <si>
    <t>66679</t>
  </si>
  <si>
    <t>EXARTIKULACE (AMPUTACE METATARZÁLNÍ) FALANGEÁLNÍ -</t>
  </si>
  <si>
    <t>66683</t>
  </si>
  <si>
    <t>AMPUTACE JEDNOHO PAPRSKU DOLNÍ KONČETINY</t>
  </si>
  <si>
    <t>66689</t>
  </si>
  <si>
    <t xml:space="preserve">METATARZOFALANGEÁLNÍ INTERPOZIČNÍ ARTROPLASTIKA - </t>
  </si>
  <si>
    <t>66723</t>
  </si>
  <si>
    <t>REKONSTRUKCE PAKLOUBU V OBLASTI HLEZNA NEBO NOHY</t>
  </si>
  <si>
    <t>66749</t>
  </si>
  <si>
    <t>REKONSTRUKCE VAZŮ TC KLOUBU</t>
  </si>
  <si>
    <t>66753</t>
  </si>
  <si>
    <t>REPARACE ACHILLOVY ŠLACHY - ZASTARALÁ RUPTURA</t>
  </si>
  <si>
    <t>66819</t>
  </si>
  <si>
    <t>APLIKACE ZEVNÍHO FIXATÉRU</t>
  </si>
  <si>
    <t>66829</t>
  </si>
  <si>
    <t>ZAVEDENÍ PROPLACHOVÉ LAVÁŽE</t>
  </si>
  <si>
    <t>66839</t>
  </si>
  <si>
    <t>EXSTIRPACE NÁDORU MĚKKÝCH TKÁNÍ - POVRCHOVĚ ULOŽEN</t>
  </si>
  <si>
    <t>66859</t>
  </si>
  <si>
    <t>DENERVACE VELKÝCH KLOUBŮ A SVALŮ</t>
  </si>
  <si>
    <t>66879</t>
  </si>
  <si>
    <t>OTEVŘENÁ SPONGIOPLASTIKA</t>
  </si>
  <si>
    <t>66919</t>
  </si>
  <si>
    <t>SEKVESTROTOMIE</t>
  </si>
  <si>
    <t>66929</t>
  </si>
  <si>
    <t>TENOLÝZA - ROZSÁHLÉ UVOLNĚNÍ JEDNÉ ŠLACHY - MIMO R</t>
  </si>
  <si>
    <t>66933</t>
  </si>
  <si>
    <t>TENODÉZA - MIMO RUKY</t>
  </si>
  <si>
    <t>67233</t>
  </si>
  <si>
    <t>AKUTNÍ SUTURA EXTENZOROVÉHO APARÁTU KOLENA S REKON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</si>
  <si>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</si>
  <si>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</si>
  <si>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</si>
  <si>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</si>
  <si>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</si>
  <si>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</si>
  <si>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66041</t>
  </si>
  <si>
    <t>REKONSTRUKČNÍ ARTROSKOPIE SLOŽITÁ</t>
  </si>
  <si>
    <t>53457</t>
  </si>
  <si>
    <t>ZLOMENINY DOLNÍHO KONCE BÉRCE A HLEZNA S NITROKLOU</t>
  </si>
  <si>
    <t>00602</t>
  </si>
  <si>
    <t>OD TYPU 02 - PRO NEMOCNICE TYPU 3, (KATEGORIE 6)</t>
  </si>
  <si>
    <t>99999</t>
  </si>
  <si>
    <t>Nespecifikovany vykon</t>
  </si>
  <si>
    <t>53490</t>
  </si>
  <si>
    <t>ROZSÁHLÉ DEBRIDEMENT SLOŽITÝCH OTEVŘENÝCH ZLOMENIN</t>
  </si>
  <si>
    <t>66515</t>
  </si>
  <si>
    <t>AKROMIOKLAVIKULÁRNÍ / STERNOKLAVIKULÁRNÍ REKONSTRU</t>
  </si>
  <si>
    <t>51825</t>
  </si>
  <si>
    <t>SEKUNDÁRNÍ SUTURA RÁNY</t>
  </si>
  <si>
    <t>66637</t>
  </si>
  <si>
    <t>REKONSTRUKCE / OSTEOTOMIE NA DK - MIMO NOHY</t>
  </si>
  <si>
    <t>51850</t>
  </si>
  <si>
    <t>PŘEVAZ RÁNY METODOU V. A. C. (VACUUM ASISTED CLOSU</t>
  </si>
  <si>
    <t>66461</t>
  </si>
  <si>
    <t>REKONSTRUKCE PAKLOUBU NA HK</t>
  </si>
  <si>
    <t>66437</t>
  </si>
  <si>
    <t>REKONSTRUKCE VAZŮ ZÁPĚSTÍ A RUKY</t>
  </si>
  <si>
    <t>66947</t>
  </si>
  <si>
    <t>ODBĚR FASCIÁLNÍHO NEBO KOSTNÍHO ŠTĚPU</t>
  </si>
  <si>
    <t>66815</t>
  </si>
  <si>
    <t>AUTOGENNÍ ŠTĚP</t>
  </si>
  <si>
    <t>66817</t>
  </si>
  <si>
    <t>VÝPLŇ DUTINY</t>
  </si>
  <si>
    <t>62410</t>
  </si>
  <si>
    <t>ŠTĚP PŘI POPÁLENÍ - DLAŇ, DORSUM RUKY, NOHY NEBO D</t>
  </si>
  <si>
    <t>53155</t>
  </si>
  <si>
    <t>OTEVŘENÁ REPOZICE - SYNTÉZA LUXACE KARPU - INTRAAR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</si>
  <si>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</si>
  <si>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</si>
  <si>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</si>
  <si>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</si>
  <si>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</si>
  <si>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</si>
  <si>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66457</t>
  </si>
  <si>
    <t>REKONSTRUKCE VAZŮ - LOKET, PŘEDLOKTÍ</t>
  </si>
  <si>
    <t>53157</t>
  </si>
  <si>
    <t>OTEVŘENÁ REPOZICE A OSTEOSYNTÉZA ZLOMENINY JEDNÉ K</t>
  </si>
  <si>
    <t>66851</t>
  </si>
  <si>
    <t>AMPUTACE DLOUHÉ KOSTI / EXARTIKULACE VELKÉHO KLOUB</t>
  </si>
  <si>
    <t>61255</t>
  </si>
  <si>
    <t>ROZŠÍŘENÁ APONEUREKTOMIE U FORMY DUPUYTRENOVY KONT</t>
  </si>
  <si>
    <t>53161</t>
  </si>
  <si>
    <t>OTEVŘENÁ REPOZICE A OSTEOSYNTÉZA IZOLOVANÉ ZLOMENI</t>
  </si>
  <si>
    <t>53257</t>
  </si>
  <si>
    <t xml:space="preserve">OTEVŘENÁ REPOZICE A OSTEOSYNTÉZA ZLOMENINY KLÍČNÍ </t>
  </si>
  <si>
    <t>53467</t>
  </si>
  <si>
    <t>ZLOMENINY TIBIÁLNÍHO NEBO FIBULÁRNÍHO PLATEAU TIBI</t>
  </si>
  <si>
    <t>53517</t>
  </si>
  <si>
    <t>SUTURA NEBO REINSERCE ŠLACHY FLEXORU RUKY A ZÁPĚST</t>
  </si>
  <si>
    <t>53461</t>
  </si>
  <si>
    <t>ZLOMENINA HORNÍHO KONCE TIBIE - DIAKONDYLICKÁ - (T</t>
  </si>
  <si>
    <t>NEKREKTOMIE DO 5 % POVRCHU TĚLA - TANGENCIÁLNÍ NEB</t>
  </si>
  <si>
    <t>53485</t>
  </si>
  <si>
    <t>ZLOMENINY PÁNEVNÍHO KRUHU - NESTABILNÍ - S OPERAČN</t>
  </si>
  <si>
    <t>99980</t>
  </si>
  <si>
    <t>(VZP) PACIENT S DIAGNOSTIKOVANÝM POLYTRAUMATEM S I</t>
  </si>
  <si>
    <t>62640</t>
  </si>
  <si>
    <t>ODBĚR DERMOEPIDERMÁLNÍHO ŠTĚPU: 1 - 5 % Z PLOCHY P</t>
  </si>
  <si>
    <t>66847</t>
  </si>
  <si>
    <t>TRANSPOZICE / TRANSPLANTACE ŠLACHY</t>
  </si>
  <si>
    <t>66821</t>
  </si>
  <si>
    <t>PERKUTÁNNÍ FIXACE K-DRÁTEM</t>
  </si>
  <si>
    <t>61135</t>
  </si>
  <si>
    <t>AUTOTRANSPLANTACE KOŽNÍM ŠTĚPEM V PLNÉ TLOUŠTCE DO</t>
  </si>
  <si>
    <t>66417</t>
  </si>
  <si>
    <t>ARTRODÉZA MALÝCH KLOUBŮ RUKY A NOHY - JEDNOHO</t>
  </si>
  <si>
    <t>66871</t>
  </si>
  <si>
    <t>EXSTIRPACE BURZY - HLUBOKÁ</t>
  </si>
  <si>
    <t>61221</t>
  </si>
  <si>
    <t>REKONSTRUKCE EXTENZOROVÉHO APARÁTU PRSTU RUKY</t>
  </si>
  <si>
    <t>66665</t>
  </si>
  <si>
    <t>REKONSTRUKCE CHRONICKÉ NESTABILITY KOLENNÍHO KLOUB</t>
  </si>
  <si>
    <t>53151</t>
  </si>
  <si>
    <t>OTEVĚNÁ REPOZICE A OSTEOSYNTÉZA ZLOMENINY NEBO LUX</t>
  </si>
  <si>
    <t>53521</t>
  </si>
  <si>
    <t>SUTURA ACHILLOVY ŠLACHY - ČERSTVÁ RUPTURA</t>
  </si>
  <si>
    <t>53451</t>
  </si>
  <si>
    <t>OTEVŘENÁ REPOZICE ZLOMENINY NEBO LUXACE JEDNOHO ME</t>
  </si>
  <si>
    <t>66881</t>
  </si>
  <si>
    <t>EXCIZE / EXSTIRPACE EXOSTÓZY</t>
  </si>
  <si>
    <t>62440</t>
  </si>
  <si>
    <t>ŠTĚP PŘI POPÁLENÍ (A OSTATNÍCH KOŽNÍCH ZTRÁTÁCH) D</t>
  </si>
  <si>
    <t>53255</t>
  </si>
  <si>
    <t xml:space="preserve">OTEVŘENÁ REPOZICE A OSTEOSYNTÉZA ZLOMENIN HORNÍHO </t>
  </si>
  <si>
    <t>61215</t>
  </si>
  <si>
    <t>REKONSTRUKCE ŠLACHY FLEXORU ŠTĚPEM</t>
  </si>
  <si>
    <t>66921</t>
  </si>
  <si>
    <t>EXKOCHLEACE A SPONGIOPLASTIKA</t>
  </si>
  <si>
    <t>66927</t>
  </si>
  <si>
    <t>REVIZE ŠLACHOVÝCH POCHEV</t>
  </si>
  <si>
    <t>66661</t>
  </si>
  <si>
    <t>SUTURA MENISKU</t>
  </si>
  <si>
    <t>09569</t>
  </si>
  <si>
    <t>(VZP) ZÁKROK NA PRAVÉ STRANĚ</t>
  </si>
  <si>
    <t>53415</t>
  </si>
  <si>
    <t>ZAVŘENÁ REPOZICE LUXACE KOLENNÍHO KLOUBU NEBO PATE</t>
  </si>
  <si>
    <t>66827</t>
  </si>
  <si>
    <t>ZAVEDENÍ EXTENZE - SKELETÁLNÍ TRAKCE</t>
  </si>
  <si>
    <t>66887</t>
  </si>
  <si>
    <t>FASCIÁLNÍ REKONSTRUKCE ROZSÁHLÁ NA KONČETINÁCH</t>
  </si>
  <si>
    <t>53417</t>
  </si>
  <si>
    <t>66465</t>
  </si>
  <si>
    <t>REPARACE ŠLACHY M. BICEPS BRACHII</t>
  </si>
  <si>
    <t>66435</t>
  </si>
  <si>
    <t>REKONSTRUKCE PSEUDOARTROZY NEBO EXCIZE ČLUNKOVÉ KO</t>
  </si>
  <si>
    <t>53511</t>
  </si>
  <si>
    <t>SUTURA ŠLACHY EXTENZORU - MIMO RUKU A ZÁPĚSTÍ A KO</t>
  </si>
  <si>
    <t>66915</t>
  </si>
  <si>
    <t>DEKOMPRESE FASCIÁLNÍHO LOŽE</t>
  </si>
  <si>
    <t>66865</t>
  </si>
  <si>
    <t>EXCIZE A EXSTIRPACE KOSTI - RESEKCE A NÁHRADA JINÝ</t>
  </si>
  <si>
    <t>66641</t>
  </si>
  <si>
    <t>POZDNÍ REKONSTRUKCE EXTENZOROVÉHO APARÁTU KOLENA</t>
  </si>
  <si>
    <t>53455</t>
  </si>
  <si>
    <t>OTEVŘENÁ REPOZICE ZLOMENINY KOSTI PATNÍ</t>
  </si>
  <si>
    <t>66431</t>
  </si>
  <si>
    <t>REKONSTRUKCE / OSTEOTOMIE FALANGY, METAKARPU - PRV</t>
  </si>
  <si>
    <t>67227</t>
  </si>
  <si>
    <t>UVOLNĚNÍ SVALU / ŠLACHY</t>
  </si>
  <si>
    <t>66681</t>
  </si>
  <si>
    <t>66037</t>
  </si>
  <si>
    <t>JEDNODUCHÁ OPERAČNÍ ARTROSKOPIE</t>
  </si>
  <si>
    <t>66451</t>
  </si>
  <si>
    <t>ARTROPLASTIKA LOKETNÍHO KLOUBU</t>
  </si>
  <si>
    <t>66877</t>
  </si>
  <si>
    <t>TREPANACE A DRENÁŽ KOSTI</t>
  </si>
  <si>
    <t>66845</t>
  </si>
  <si>
    <t>REKONSTRUKCE JEDNÉ ŠLACHY</t>
  </si>
  <si>
    <t>53525</t>
  </si>
  <si>
    <t>SUTURA ČERSTVÉHO ROZSÁHLÉHO PORANĚNÍ VAZIVOVÉHO AP</t>
  </si>
  <si>
    <t>62330</t>
  </si>
  <si>
    <t>NEKREKTOMIE 5 - 10 % POVRCHU TĚLA - TANGENCIÁLNÍ N</t>
  </si>
  <si>
    <t>66855</t>
  </si>
  <si>
    <t>INCIZE A DRENÁŽ MĚKKÝCH TKÁNÍ V ORTOPEDII</t>
  </si>
  <si>
    <t>53481</t>
  </si>
  <si>
    <t xml:space="preserve">ZLOMENINA  ACETABULA - JEDNOHO PILÍŘE EVENT. JEHO </t>
  </si>
  <si>
    <t>51871</t>
  </si>
  <si>
    <t>FIXACE ZLOMENINY KLÍČKU DELBETOVÝMI KRUHY</t>
  </si>
  <si>
    <t>66667</t>
  </si>
  <si>
    <t>SUTURA ZKŘÍŽENÝCH VAZŮ KOLENNÍHO KLOUBU</t>
  </si>
  <si>
    <t>53475</t>
  </si>
  <si>
    <t>LUXACE KYČELNÍHO KLOUBU - OPERAČNÍ TERAPIE</t>
  </si>
  <si>
    <t>66415</t>
  </si>
  <si>
    <t>AMPUTACE - RUKA</t>
  </si>
  <si>
    <t>66433</t>
  </si>
  <si>
    <t>REKONSTRUKCE / OSTEOTOMIE FALANGY, METAKARPU - PŘI</t>
  </si>
  <si>
    <t>67225</t>
  </si>
  <si>
    <t>ARTRODÉZA NA HK</t>
  </si>
  <si>
    <t>5F6</t>
  </si>
  <si>
    <t>56151</t>
  </si>
  <si>
    <t>TREPANACE PRO EXTRACEREBRÁLNÍ HEMATOM NEBO KRANIOT</t>
  </si>
  <si>
    <t>5T3</t>
  </si>
  <si>
    <t>0020605</t>
  </si>
  <si>
    <t>COLOMYCIN INJEKCE 1 000 000 MEZINÁRODNÍCH JEDNOTEK</t>
  </si>
  <si>
    <t>0065989</t>
  </si>
  <si>
    <t>MYCOMAX INF</t>
  </si>
  <si>
    <t>0066137</t>
  </si>
  <si>
    <t>OFLOXIN INF</t>
  </si>
  <si>
    <t>0112782</t>
  </si>
  <si>
    <t>GENTAMICIN B.BRAUN</t>
  </si>
  <si>
    <t>0131654</t>
  </si>
  <si>
    <t>0141838</t>
  </si>
  <si>
    <t>AMIKACIN B.BRAUN</t>
  </si>
  <si>
    <t>0142077</t>
  </si>
  <si>
    <t>TIENAM 500 MG/500 MG I.V.</t>
  </si>
  <si>
    <t>0156259</t>
  </si>
  <si>
    <t>0164407</t>
  </si>
  <si>
    <t>0007957</t>
  </si>
  <si>
    <t>0030509</t>
  </si>
  <si>
    <t>ŠROUB LCP SAMOŘEZNÝ VELKÝ FRAGMENT TITAN</t>
  </si>
  <si>
    <t>0070900</t>
  </si>
  <si>
    <t>HŘEB HUMERUS TITAN</t>
  </si>
  <si>
    <t>0070920</t>
  </si>
  <si>
    <t>ZASLEPOVACÍ HLAVA HUMERUS PRODLUŽOVACÍ TITAN</t>
  </si>
  <si>
    <t>0083073</t>
  </si>
  <si>
    <t>ŠROUB STARDRIVE LATERÁLNÍ TITAN</t>
  </si>
  <si>
    <t>0083205</t>
  </si>
  <si>
    <t>DLAHA LCP PÁNEV SYMFÝZA OCEL</t>
  </si>
  <si>
    <t>0099080</t>
  </si>
  <si>
    <t>ZÁSLEPKA, TI</t>
  </si>
  <si>
    <t>0099935</t>
  </si>
  <si>
    <t>0111959</t>
  </si>
  <si>
    <t>DLAHA PRO DISTÁLNÍ ULNU, APTUS RADIUS 2,5</t>
  </si>
  <si>
    <t>0099483</t>
  </si>
  <si>
    <t>ŠROUB KONDYLÁRNÍ PR. 5MM, TI</t>
  </si>
  <si>
    <t>0006849</t>
  </si>
  <si>
    <t>ŠROUB KORTIKÁLNÍ PRO PENNIG                3510X</t>
  </si>
  <si>
    <t>0031450</t>
  </si>
  <si>
    <t>ŠROUB LCP SAMOŘEZNÝ MALÝ FRAGMENT OCEL</t>
  </si>
  <si>
    <t>0019159</t>
  </si>
  <si>
    <t>DLAHA PRO ŽEBRA</t>
  </si>
  <si>
    <t>0099079</t>
  </si>
  <si>
    <t>ŠROUB STAVĚCÍ, TI,</t>
  </si>
  <si>
    <t>0031344</t>
  </si>
  <si>
    <t>DLAHA LCP RADIUS DISTÁLNÍ MINI FRAGMENT OCEL TITAN</t>
  </si>
  <si>
    <t>0107228</t>
  </si>
  <si>
    <t>ŠROUB SKLUZNÝ TELESKOPICKÝ TITANOVÝ TARGON FN</t>
  </si>
  <si>
    <t>0030488</t>
  </si>
  <si>
    <t>0107227</t>
  </si>
  <si>
    <t>DLAHA FEMORÁLNÍ TITANOVÁ TARGON FN</t>
  </si>
  <si>
    <t>0097834</t>
  </si>
  <si>
    <t>DRÁT VODÍCÍ KALIBROVANÝ OCEL</t>
  </si>
  <si>
    <t>0107229</t>
  </si>
  <si>
    <t>ŠROUB UZAMYKATELNÝ TITAN TARGON</t>
  </si>
  <si>
    <t>0163219</t>
  </si>
  <si>
    <t>0112846</t>
  </si>
  <si>
    <t>0001976</t>
  </si>
  <si>
    <t>0073492</t>
  </si>
  <si>
    <t>0070960</t>
  </si>
  <si>
    <t>ZASLEPOVACÍ HLAVA PROXIMÁLNÍ FEMUR OCEL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</si>
  <si>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</si>
  <si>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</si>
  <si>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</si>
  <si>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</si>
  <si>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</si>
  <si>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</si>
  <si>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6F1</t>
  </si>
  <si>
    <t>61153</t>
  </si>
  <si>
    <t xml:space="preserve">UZAVŘENÍ DEFEKTU NA KONČETINÁCH NEBO TRUPU KOŽNÍM </t>
  </si>
  <si>
    <t>61167</t>
  </si>
  <si>
    <t>TRANSPOZICE FASCIOKUTÁNNÍHO LALOKU</t>
  </si>
  <si>
    <t>71823</t>
  </si>
  <si>
    <t>POUŽITÍ MIKROSKOPU PŘI OPERAČNÍM VÝKONU Á 10 MINUT</t>
  </si>
  <si>
    <t>62710</t>
  </si>
  <si>
    <t>SÍŤOVÁNÍ (MESHOVÁNÍ) ŠTĚPU DO ROZSAHU 5 % Z POVRCH</t>
  </si>
  <si>
    <t>61165</t>
  </si>
  <si>
    <t>ROZPROSTŘENÍ NEBO MODELACE LALOKU</t>
  </si>
  <si>
    <t>61155</t>
  </si>
  <si>
    <t>UZAVŘENÍ DEFEKTU KOŽNÍM LALOKEM PŘÍMÝM ZE VZDÁLENÉ</t>
  </si>
  <si>
    <t>61171</t>
  </si>
  <si>
    <t>VOLNÝ PŘENOS KOŽNÍHO A FASCIOKUTÁNNÍHO LALOKU MIKR</t>
  </si>
  <si>
    <t>61169</t>
  </si>
  <si>
    <t>TRANSPOZICE MUSKULÁRNÍHO LALOKU</t>
  </si>
  <si>
    <t>61201</t>
  </si>
  <si>
    <t>REPLANTACE JEDNOHO PRSTU</t>
  </si>
  <si>
    <t>6F5</t>
  </si>
  <si>
    <t>04410</t>
  </si>
  <si>
    <t>INJEKČNÍ  ANESTESIE</t>
  </si>
  <si>
    <t>04825</t>
  </si>
  <si>
    <t>REPOZICE SUBLUX. ZUBU ČI FRAKTURY ALVEOLU, SEXT.</t>
  </si>
  <si>
    <t>65513</t>
  </si>
  <si>
    <t>PŘÍPRAVA FASCIÁLNÍHO A PERIKRANIÁLNÍHO LALOKU K RE</t>
  </si>
  <si>
    <t>65922</t>
  </si>
  <si>
    <t>ODBĚR KOSTNÍHO ŠTĚPU ZE ŽEBRA</t>
  </si>
  <si>
    <t>65923</t>
  </si>
  <si>
    <t>EGALIZACE ALVEOLÁRNÍHO VÝBĚŽKU ČELISTI NAD JEDEN S</t>
  </si>
  <si>
    <t>71717</t>
  </si>
  <si>
    <t>TRACHEOTOMIE</t>
  </si>
  <si>
    <t>61151</t>
  </si>
  <si>
    <t>UZAVŘENÍ DEFEKTU KOŽNÍM LALOKEM MÍSTNÍM NAD 20 CM^</t>
  </si>
  <si>
    <t>65211</t>
  </si>
  <si>
    <t>OŠETŘENÍ ZLOMENINY ČELISTI DESTIČKOVOU ŠROUBOVANOU</t>
  </si>
  <si>
    <t>65935</t>
  </si>
  <si>
    <t xml:space="preserve">REPOZICE A FIXACE ZLOMENINY ZYGOMATIKOMAXILÁRNÍHO </t>
  </si>
  <si>
    <t>65936</t>
  </si>
  <si>
    <t xml:space="preserve">REPOZICE ZLOMENINY ZYGOMATIKOMAXILÁRNÍHO KOMPLEXU </t>
  </si>
  <si>
    <t>75381</t>
  </si>
  <si>
    <t>REKOSTRUKCE SPODINY OČNICE</t>
  </si>
  <si>
    <t>32</t>
  </si>
  <si>
    <t>50</t>
  </si>
  <si>
    <t>59</t>
  </si>
  <si>
    <t>Zdravotní výkony vykázané na pracovišti pro pacienty hospitalizované ve FNOL - orientační přehled</t>
  </si>
  <si>
    <t>00123</t>
  </si>
  <si>
    <t>A</t>
  </si>
  <si>
    <t xml:space="preserve">DLOUHODOBÁ MECHANICKÁ VENTILACE &gt; 240 HODIN (11-21 DNÍ) S EKO                                       </t>
  </si>
  <si>
    <t>00132</t>
  </si>
  <si>
    <t xml:space="preserve">DLOUHODOBÁ MECHANICKÁ VENTILACE &gt; 96 HODIN (5-10 DNÍ) S EKONO                                       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</si>
  <si>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</si>
  <si>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</si>
  <si>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</si>
  <si>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</si>
  <si>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01051</t>
  </si>
  <si>
    <t xml:space="preserve">UVOLNĚNÍ KARPÁLNÍHO TUNELU BEZ CC                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</si>
  <si>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</si>
  <si>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</si>
  <si>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</si>
  <si>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</si>
  <si>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01371</t>
  </si>
  <si>
    <t xml:space="preserve">PORUCHY KRANIÁLNÍCH A PERIFERNÍCH NERVŮ BEZ CC                                                      </t>
  </si>
  <si>
    <t>01431</t>
  </si>
  <si>
    <t xml:space="preserve">MIGRÉNA A JINÉ BOLESTI HLAVY BEZ CC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</si>
  <si>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</si>
  <si>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</si>
  <si>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</si>
  <si>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</si>
  <si>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</si>
  <si>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</si>
  <si>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</si>
  <si>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</si>
  <si>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</si>
  <si>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</si>
  <si>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</si>
  <si>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</si>
  <si>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02011</t>
  </si>
  <si>
    <t xml:space="preserve">ENUKLEACE A VÝKONY NA OČNICI BEZ CC                                                                 </t>
  </si>
  <si>
    <t>02013</t>
  </si>
  <si>
    <t xml:space="preserve">ENUKLEACE A VÝKONY NA OČNICI S MCC                                                                  </t>
  </si>
  <si>
    <t>02021</t>
  </si>
  <si>
    <t xml:space="preserve">EXTRAOKULÁRNÍ VÝKONY, KROMĚ OČNICE BEZ CC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</si>
  <si>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</si>
  <si>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</si>
  <si>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</si>
  <si>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</si>
  <si>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03031</t>
  </si>
  <si>
    <t xml:space="preserve">VÝKONY NA OBLIČEJOVÝCH KOSTECH, KROMĚ VELKÝCH VÝKONŮ NA HLAVĚ                                       </t>
  </si>
  <si>
    <t>03032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</si>
  <si>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</si>
  <si>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</si>
  <si>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</si>
  <si>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</si>
  <si>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04021</t>
  </si>
  <si>
    <t xml:space="preserve">MENŠÍ HRUDNÍ VÝKONY BEZ CC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</si>
  <si>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</si>
  <si>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</si>
  <si>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</si>
  <si>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</si>
  <si>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</si>
  <si>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</si>
  <si>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</si>
  <si>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</si>
  <si>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</si>
  <si>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</si>
  <si>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</si>
  <si>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</si>
  <si>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</si>
  <si>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</si>
  <si>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05141</t>
  </si>
  <si>
    <t xml:space="preserve">JINÉ VASKULÁRNÍ VÝKONY BEZ CC                                                                       </t>
  </si>
  <si>
    <t>06101</t>
  </si>
  <si>
    <t xml:space="preserve">JINÉ VÝKONY PŘI PORUCHÁCH A ONEMOCNĚNÍCH TRÁVICÍHO SYSTÉMU BE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</si>
  <si>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</si>
  <si>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</si>
  <si>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</si>
  <si>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</si>
  <si>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07331</t>
  </si>
  <si>
    <t xml:space="preserve">PORUCHY JATER, KROMĚ MALIGNÍ CIRHÓZY A ALKOHOLICKÉ HEPATITIDY                                       </t>
  </si>
  <si>
    <t>08032</t>
  </si>
  <si>
    <t xml:space="preserve">FÚZE PÁTEŘE, NE PRO DEFORMITY S CC  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</si>
  <si>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</si>
  <si>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</si>
  <si>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</si>
  <si>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08071</t>
  </si>
  <si>
    <t xml:space="preserve">AMPUTACE PŘI PORUCHÁCH MUSKULOSKELETÁLNÍHO SYSTÉMU A POJIVOVÉ                                       </t>
  </si>
  <si>
    <t>08072</t>
  </si>
  <si>
    <t>08073</t>
  </si>
  <si>
    <t>08081</t>
  </si>
  <si>
    <t xml:space="preserve">VÝKONY NA KYČLÍCH A STEHENNÍ KOSTI, KROMĚ REPLANTACE VELKÝCH                                        </t>
  </si>
  <si>
    <t>08082</t>
  </si>
  <si>
    <t>08083</t>
  </si>
  <si>
    <t>08091</t>
  </si>
  <si>
    <t xml:space="preserve">TRANSPLANTACE KŮŽE NEBO TKÁNĚ PRO PORUCHY MUSKULOSKELETÁLNÍHO                                       </t>
  </si>
  <si>
    <t>08092</t>
  </si>
  <si>
    <t>08111</t>
  </si>
  <si>
    <t xml:space="preserve">VÝKONY NA KOLENU, BÉRCI A HLEZNU, KROMĚ CHODIDLA A ALOPLASTIK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</si>
  <si>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</si>
  <si>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</si>
  <si>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</si>
  <si>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</si>
  <si>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</si>
  <si>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</si>
  <si>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</si>
  <si>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</si>
  <si>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</si>
  <si>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</si>
  <si>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</si>
  <si>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</si>
  <si>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</si>
  <si>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</si>
  <si>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</si>
  <si>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</si>
  <si>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</si>
  <si>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</si>
  <si>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</si>
  <si>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</si>
  <si>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</si>
  <si>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</si>
  <si>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</si>
  <si>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</si>
  <si>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</si>
  <si>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</si>
  <si>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</si>
  <si>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</si>
  <si>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</si>
  <si>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</si>
  <si>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</si>
  <si>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</si>
  <si>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</si>
  <si>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</si>
  <si>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</si>
  <si>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</si>
  <si>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</si>
  <si>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</si>
  <si>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</si>
  <si>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</si>
  <si>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</si>
  <si>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</si>
  <si>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</si>
  <si>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</si>
  <si>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</si>
  <si>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</si>
  <si>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</si>
  <si>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</si>
  <si>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</si>
  <si>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</si>
  <si>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</si>
  <si>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</si>
  <si>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</si>
  <si>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08381</t>
  </si>
  <si>
    <t xml:space="preserve">JINÁ ONEMOCNĚNÍ KOSTÍ A KLOUBŮ BEZ CC                                                               </t>
  </si>
  <si>
    <t>08391</t>
  </si>
  <si>
    <t xml:space="preserve">SELHÁNÍ, REAKCE A KOMPLIKACE ORTOPEDICKÉHO PŘÍSTROJE NEBO VÝK                                       </t>
  </si>
  <si>
    <t>08401</t>
  </si>
  <si>
    <t xml:space="preserve">MUSKULOSKELETÁLNÍ PŘÍZNAKY, SYMPTOMY, VÝRONY A MÉNĚ VÝZNAMNÉ                                        </t>
  </si>
  <si>
    <t>08402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</si>
  <si>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</si>
  <si>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</si>
  <si>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</si>
  <si>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</si>
  <si>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08413</t>
  </si>
  <si>
    <t xml:space="preserve">JINÉ PORUCHY MUSKULOSKELETÁLNÍHO SYSTÉMU A POJIVOVÉ TKÁNĚ S M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</si>
  <si>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</si>
  <si>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</si>
  <si>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</si>
  <si>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</si>
  <si>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</si>
  <si>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</si>
  <si>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</si>
  <si>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</si>
  <si>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</si>
  <si>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</si>
  <si>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</si>
  <si>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</si>
  <si>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</si>
  <si>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</si>
  <si>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</si>
  <si>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</si>
  <si>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</si>
  <si>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</si>
  <si>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</si>
  <si>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16343</t>
  </si>
  <si>
    <t xml:space="preserve">JINÉ PORUCHY KRVE A KRVETVORNÝCH ORGÁNŮ S MCC                                                       </t>
  </si>
  <si>
    <t>18013</t>
  </si>
  <si>
    <t xml:space="preserve">VÝKONY PRO INFEKČNÍ A PARAZITÁRNÍ NEMOCI S MCC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</si>
  <si>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</si>
  <si>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</si>
  <si>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</si>
  <si>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</si>
  <si>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</si>
  <si>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</si>
  <si>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</si>
  <si>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</si>
  <si>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</si>
  <si>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</si>
  <si>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18313</t>
  </si>
  <si>
    <t xml:space="preserve">POOPERAČNÍ A POÚRAZOVÉ INFEKCE S MCC                                                                </t>
  </si>
  <si>
    <t>19313</t>
  </si>
  <si>
    <t xml:space="preserve">PSYCHÓZY S MCC                                                                                      </t>
  </si>
  <si>
    <t>21011</t>
  </si>
  <si>
    <t xml:space="preserve">MIKROVASKULÁRNÍ PŘENOS TKÁNĚ NEBO KOŽNÍ ŠTĚP PŘI ÚRAZECH BEZ                                        </t>
  </si>
  <si>
    <t>21012</t>
  </si>
  <si>
    <t xml:space="preserve">MIKROVASKULÁRNÍ PŘENOS TKÁNĚ NEBO KOŽNÍ ŠTĚP PŘI ÚRAZECH S CC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</si>
  <si>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</si>
  <si>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</si>
  <si>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</si>
  <si>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</si>
  <si>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</si>
  <si>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</si>
  <si>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</si>
  <si>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BEZ C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</si>
  <si>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</si>
  <si>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</si>
  <si>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</si>
  <si>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</si>
  <si>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23391</t>
  </si>
  <si>
    <t xml:space="preserve">REHABILITACE 14-20 DNÍ BEZ CC                                                                       </t>
  </si>
  <si>
    <t>25011</t>
  </si>
  <si>
    <t xml:space="preserve">KRANIOTOMIE, VELKÝ VÝKON NA PÁTEŘI, KYČLI A KONČ. PŘI MNOHOČE                                       </t>
  </si>
  <si>
    <t>25012</t>
  </si>
  <si>
    <t>25013</t>
  </si>
  <si>
    <t>25021</t>
  </si>
  <si>
    <t xml:space="preserve">JINÉ VÝKONY PŘI MNOHOČETNÉM ZÁVAŽNÉM TRAUMATU BEZ CC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</si>
  <si>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</si>
  <si>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</si>
  <si>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</si>
  <si>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</si>
  <si>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25063</t>
  </si>
  <si>
    <t xml:space="preserve">DLOUHODOBÁ MECHANICKÁ VENTILACE PŘI POLYTRAUMATU S KRANIOTOMI                                       </t>
  </si>
  <si>
    <t>25072</t>
  </si>
  <si>
    <t xml:space="preserve">DLOUHODOBÁ MECHANICKÁ VENTILACE PŘI POLYTRAUMATU &gt; 96 HODIN (                                       </t>
  </si>
  <si>
    <t>25073</t>
  </si>
  <si>
    <t>25301</t>
  </si>
  <si>
    <t xml:space="preserve">DIAGNÓZY TÝKAJÍCÍ SE HLAVY, HRUDNÍKU A DOLNÍCH KONČETIN PŘI M                                       </t>
  </si>
  <si>
    <t>25302</t>
  </si>
  <si>
    <t>25303</t>
  </si>
  <si>
    <t>25312</t>
  </si>
  <si>
    <t xml:space="preserve">JINÉ DIAGNÓZY MNOHOČETNÉHO ZÁVAŽNÉHO TRAUMATU S CC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</si>
  <si>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</si>
  <si>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</si>
  <si>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</si>
  <si>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</si>
  <si>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</si>
  <si>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</si>
  <si>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</si>
  <si>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</si>
  <si>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</si>
  <si>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</si>
  <si>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</si>
  <si>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</si>
  <si>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</si>
  <si>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</si>
  <si>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</si>
  <si>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</si>
  <si>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205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</si>
  <si>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</si>
  <si>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</si>
  <si>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</si>
  <si>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</si>
  <si>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</si>
  <si>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</si>
  <si>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</si>
  <si>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</si>
  <si>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</si>
  <si>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</si>
  <si>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0077019</t>
  </si>
  <si>
    <t>ULTRAVIST 370</t>
  </si>
  <si>
    <t>0093626</t>
  </si>
  <si>
    <t>0002061</t>
  </si>
  <si>
    <t>99mTc-leukocyty značené HM PAO</t>
  </si>
  <si>
    <t>0002073</t>
  </si>
  <si>
    <t>99mTc-oxidronát disodný inj.</t>
  </si>
  <si>
    <t>0002087</t>
  </si>
  <si>
    <t>18F-FDG</t>
  </si>
  <si>
    <t>0110740</t>
  </si>
  <si>
    <t>VÁLEC STERILNÍ JEDNORÁZOVÝ DO INJEKTORU,V BAL.2KS,</t>
  </si>
  <si>
    <t>47245</t>
  </si>
  <si>
    <t>SCINTIGRAFIE SKELETU CÍLENÁ TŘÍFÁZOVÁ</t>
  </si>
  <si>
    <t>47269</t>
  </si>
  <si>
    <t>TOMOGRAFICKÁ SCINTIGRAFIE - SPECT</t>
  </si>
  <si>
    <t>47355</t>
  </si>
  <si>
    <t>HYBRIDNÍ VÝPOČETNÍ A POZITRONOVÁ EMISNÍ TOMOGRAFIE</t>
  </si>
  <si>
    <t>47241</t>
  </si>
  <si>
    <t>SCINTIGRAFIE SKELETU</t>
  </si>
  <si>
    <t>47237</t>
  </si>
  <si>
    <t>DETEKCE ZÁNĚTLIVÝCH LOŽISEK POMOCI AUTOLOGNÍCH LEU</t>
  </si>
  <si>
    <t>47137</t>
  </si>
  <si>
    <t>RADIONUKLIDOVÁ ANGIOGRAFIE</t>
  </si>
  <si>
    <t>816</t>
  </si>
  <si>
    <t>94119</t>
  </si>
  <si>
    <t>IZOLACE A UCHOVÁNÍ LIDSKÉ DNA (RNA)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</si>
  <si>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</si>
  <si>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</si>
  <si>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</si>
  <si>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</si>
  <si>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</si>
  <si>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</si>
  <si>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</si>
  <si>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</si>
  <si>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</si>
  <si>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</si>
  <si>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</si>
  <si>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</si>
  <si>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</si>
  <si>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</si>
  <si>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</si>
  <si>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</si>
  <si>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</si>
  <si>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</si>
  <si>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</si>
  <si>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</si>
  <si>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</si>
  <si>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</si>
  <si>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</si>
  <si>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</si>
  <si>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</si>
  <si>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</si>
  <si>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</si>
  <si>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</si>
  <si>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</si>
  <si>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</si>
  <si>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</si>
  <si>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</si>
  <si>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</si>
  <si>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96249</t>
  </si>
  <si>
    <t>AGREGACE TROMBOCYTŮ INDUKOVANÁ OSTATNÍMI INDUKTORY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</si>
  <si>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</si>
  <si>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</si>
  <si>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</si>
  <si>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</si>
  <si>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</si>
  <si>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</si>
  <si>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</si>
  <si>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</si>
  <si>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</si>
  <si>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</si>
  <si>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</si>
  <si>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</si>
  <si>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</si>
  <si>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</si>
  <si>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</si>
  <si>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</si>
  <si>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</si>
  <si>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</si>
  <si>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</si>
  <si>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</si>
  <si>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</si>
  <si>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</si>
  <si>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</si>
  <si>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</si>
  <si>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</si>
  <si>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</si>
  <si>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81427</t>
  </si>
  <si>
    <t>FOSFOR ANORGANICKÝ</t>
  </si>
  <si>
    <t>81481</t>
  </si>
  <si>
    <t>AMYLÁZA PANKREATICKÁ</t>
  </si>
  <si>
    <t>81527</t>
  </si>
  <si>
    <t>CHOLESTEROL LDL</t>
  </si>
  <si>
    <t>81641</t>
  </si>
  <si>
    <t>ŽELEZO CELKOVÉ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</si>
  <si>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</si>
  <si>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</si>
  <si>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</si>
  <si>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</si>
  <si>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</si>
  <si>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</si>
  <si>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91481</t>
  </si>
  <si>
    <t>STANOVENÍ KONCENTRACE PROCALCITONINU</t>
  </si>
  <si>
    <t>93151</t>
  </si>
  <si>
    <t>FERRITIN</t>
  </si>
  <si>
    <t>93167</t>
  </si>
  <si>
    <t>NEURON - SPECIFICKÁ ENOLÁZA (NSE)</t>
  </si>
  <si>
    <t>93171</t>
  </si>
  <si>
    <t>PARATHORMON</t>
  </si>
  <si>
    <t>93191</t>
  </si>
  <si>
    <t>TESTOSTERON</t>
  </si>
  <si>
    <t>93227</t>
  </si>
  <si>
    <t>ANTIGEN SQUAMÓZNÍCH NÁDOROVÝCH BUNĚK (SCC)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</si>
  <si>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</si>
  <si>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</si>
  <si>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</si>
  <si>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</si>
  <si>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</si>
  <si>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</si>
  <si>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</si>
  <si>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</si>
  <si>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</si>
  <si>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</si>
  <si>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</si>
  <si>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</si>
  <si>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</si>
  <si>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</si>
  <si>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</si>
  <si>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</si>
  <si>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</si>
  <si>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</si>
  <si>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</si>
  <si>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</si>
  <si>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</si>
  <si>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</si>
  <si>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</si>
  <si>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</si>
  <si>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</si>
  <si>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</si>
  <si>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</si>
  <si>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</si>
  <si>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</si>
  <si>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</si>
  <si>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</si>
  <si>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</si>
  <si>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</si>
  <si>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</si>
  <si>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</si>
  <si>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</si>
  <si>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</si>
  <si>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</si>
  <si>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</si>
  <si>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</si>
  <si>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</si>
  <si>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</si>
  <si>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</si>
  <si>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</si>
  <si>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</si>
  <si>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</si>
  <si>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</si>
  <si>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</si>
  <si>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</si>
  <si>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</si>
  <si>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</si>
  <si>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</si>
  <si>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</si>
  <si>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</si>
  <si>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</si>
  <si>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</si>
  <si>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</si>
  <si>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</si>
  <si>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</si>
  <si>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</si>
  <si>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</si>
  <si>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</si>
  <si>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</si>
  <si>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</si>
  <si>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</si>
  <si>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</si>
  <si>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81125</t>
  </si>
  <si>
    <t>BÍLKOVINY CELKOVÉ (SÉRUM) STATIM</t>
  </si>
  <si>
    <t>81235</t>
  </si>
  <si>
    <t>TUMORMARKERY CA 19-9, CA 15-3, CA 72-4, CA 125</t>
  </si>
  <si>
    <t>81355</t>
  </si>
  <si>
    <t>APOLIPOPROTEINY AI NEBO B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</si>
  <si>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</si>
  <si>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</si>
  <si>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</si>
  <si>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</si>
  <si>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</si>
  <si>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</si>
  <si>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</si>
  <si>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</si>
  <si>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</si>
  <si>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</si>
  <si>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</si>
  <si>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</si>
  <si>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</si>
  <si>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</si>
  <si>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81159</t>
  </si>
  <si>
    <t>CHOLINESTERÁZA STATIM</t>
  </si>
  <si>
    <t>81773</t>
  </si>
  <si>
    <t>KREATINKINÁZA IZOENZYMY CK-MB MASS</t>
  </si>
  <si>
    <t>81775</t>
  </si>
  <si>
    <t>KVANTITATIVNÍ ANALÝZA MOCE</t>
  </si>
  <si>
    <t>813</t>
  </si>
  <si>
    <t>91197</t>
  </si>
  <si>
    <t>STANOVENÍ CYTOKINU ELISA</t>
  </si>
  <si>
    <t>34</t>
  </si>
  <si>
    <t>809</t>
  </si>
  <si>
    <t>0002918</t>
  </si>
  <si>
    <t>MULTIHANCE</t>
  </si>
  <si>
    <t>0022075</t>
  </si>
  <si>
    <t>IOMERON 400</t>
  </si>
  <si>
    <t>0042433</t>
  </si>
  <si>
    <t>VISIPAQUE 320 MG I/ML</t>
  </si>
  <si>
    <t>0065978</t>
  </si>
  <si>
    <t>DOTAREM</t>
  </si>
  <si>
    <t>0151208</t>
  </si>
  <si>
    <t>0038462</t>
  </si>
  <si>
    <t>DRÁT VODÍCÍ GUIDE WIRE M</t>
  </si>
  <si>
    <t>0038482</t>
  </si>
  <si>
    <t>0038503</t>
  </si>
  <si>
    <t>SOUPRAVA ZAVÁDĚCÍ INTRODUCER</t>
  </si>
  <si>
    <t>0049439</t>
  </si>
  <si>
    <t>STENTGRAFT - ZENITH TX2 ZTEG-2P - PROXIMÁLNÍ ČÁST</t>
  </si>
  <si>
    <t>0053563</t>
  </si>
  <si>
    <t>KATETR DIAGNOSTICKÝ TEMPO4F,5F</t>
  </si>
  <si>
    <t>0056361</t>
  </si>
  <si>
    <t>ZAVADĚČ FLEXOR BALKIN RADIOOPÁKNÍ ZNAČKA</t>
  </si>
  <si>
    <t>0056365</t>
  </si>
  <si>
    <t>ZAVADĚČ MIKROPUNKČNÍ, NITINOLOVÝ VODIČ</t>
  </si>
  <si>
    <t>0057823</t>
  </si>
  <si>
    <t>KATETR ANGIOGRAFICKÝ TORCON,PRŮMĚR 4.1 AŽ 7 FRENCH</t>
  </si>
  <si>
    <t>0057824</t>
  </si>
  <si>
    <t>0058463</t>
  </si>
  <si>
    <t>VODIČ DRÁTĚNÝ LUNDERQUIST EXTRA STIFF</t>
  </si>
  <si>
    <t>0058736</t>
  </si>
  <si>
    <t>TĚLÍSKO EMBOLIZAČNÍ NESTER</t>
  </si>
  <si>
    <t>0059795</t>
  </si>
  <si>
    <t>DRÁT VODÍCÍ ANGIODYN J3 FC-FS 150-0,35</t>
  </si>
  <si>
    <t>0092125</t>
  </si>
  <si>
    <t>MIKROKATETR PROGREAT PC2411-2813, PP27111-27131</t>
  </si>
  <si>
    <t>0092559</t>
  </si>
  <si>
    <t>SADA AG - SYSTÉM PRO UZAVÍRÁNÍ CÉV - FEMORÁLNÍ - S</t>
  </si>
  <si>
    <t>0057846</t>
  </si>
  <si>
    <t>TĚLÍSKO EMBOLIZAČNÍ HILAL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</si>
  <si>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</si>
  <si>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</si>
  <si>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</si>
  <si>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</si>
  <si>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</si>
  <si>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</si>
  <si>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</si>
  <si>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</si>
  <si>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</si>
  <si>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</si>
  <si>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</si>
  <si>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</si>
  <si>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</si>
  <si>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</si>
  <si>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</si>
  <si>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</si>
  <si>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</si>
  <si>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</si>
  <si>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</si>
  <si>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</si>
  <si>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</si>
  <si>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</si>
  <si>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</si>
  <si>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</si>
  <si>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</si>
  <si>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</si>
  <si>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</si>
  <si>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</si>
  <si>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</si>
  <si>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</si>
  <si>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</si>
  <si>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</si>
  <si>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</si>
  <si>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</si>
  <si>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</si>
  <si>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</si>
  <si>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</si>
  <si>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</si>
  <si>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</si>
  <si>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</si>
  <si>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</si>
  <si>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</si>
  <si>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</si>
  <si>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</si>
  <si>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</si>
  <si>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</si>
  <si>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</si>
  <si>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</si>
  <si>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</si>
  <si>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</si>
  <si>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</si>
  <si>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</si>
  <si>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</si>
  <si>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</si>
  <si>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</si>
  <si>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89141</t>
  </si>
  <si>
    <t>VYŠETŘENÍ DOLNÍCH KONČETIN VCELKU JEDNÍM RENTGENOV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</si>
  <si>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</si>
  <si>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</si>
  <si>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</si>
  <si>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</si>
  <si>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</si>
  <si>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</si>
  <si>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</si>
  <si>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</si>
  <si>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22219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</si>
  <si>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</si>
  <si>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</si>
  <si>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</si>
  <si>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</si>
  <si>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</si>
  <si>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</si>
  <si>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</si>
  <si>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</si>
  <si>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</si>
  <si>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</si>
  <si>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</si>
  <si>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</si>
  <si>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</si>
  <si>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</si>
  <si>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</si>
  <si>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</si>
  <si>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</si>
  <si>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</si>
  <si>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</si>
  <si>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</si>
  <si>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</si>
  <si>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</si>
  <si>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</si>
  <si>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</si>
  <si>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</si>
  <si>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</si>
  <si>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</si>
  <si>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</si>
  <si>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</si>
  <si>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</si>
  <si>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</si>
  <si>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</si>
  <si>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</si>
  <si>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</si>
  <si>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</si>
  <si>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</si>
  <si>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</si>
  <si>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</si>
  <si>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</si>
  <si>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</si>
  <si>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</si>
  <si>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</si>
  <si>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</si>
  <si>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</si>
  <si>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</si>
  <si>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</si>
  <si>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</si>
  <si>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</si>
  <si>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</si>
  <si>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</si>
  <si>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</si>
  <si>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</si>
  <si>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</si>
  <si>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</si>
  <si>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</si>
  <si>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40</t>
  </si>
  <si>
    <t>802</t>
  </si>
  <si>
    <t>82001</t>
  </si>
  <si>
    <t>KONSULTACE K MIKROBIOLOGICKÉMU, PARAZITOLOGICKÉMU,</t>
  </si>
  <si>
    <t>82057</t>
  </si>
  <si>
    <t>IDENTIFIKACE KMENE ORIENTAČNÍ JEDNODUCHÝM TESTEM</t>
  </si>
  <si>
    <t>82077</t>
  </si>
  <si>
    <t>STANOVENÍ PROTILÁTEK PROTI ANTIGENŮM VIRŮ HEPATITI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</si>
  <si>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</si>
  <si>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</si>
  <si>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</si>
  <si>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</si>
  <si>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</si>
  <si>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</si>
  <si>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</si>
  <si>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</si>
  <si>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</si>
  <si>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</si>
  <si>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</si>
  <si>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</si>
  <si>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</si>
  <si>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</si>
  <si>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</si>
  <si>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</si>
  <si>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</si>
  <si>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</si>
  <si>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</si>
  <si>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</si>
  <si>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</si>
  <si>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</si>
  <si>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82083</t>
  </si>
  <si>
    <t>PRŮKAZ BAKTERIÁLNÍHO TOXINU BIOLOGICKÝM POKUSEM NA</t>
  </si>
  <si>
    <t>82053</t>
  </si>
  <si>
    <t>MIKROSKOPICKÉ VYŠETŘENÍ NATIVNÍHO PREPARÁTU</t>
  </si>
  <si>
    <t>41</t>
  </si>
  <si>
    <t>91131</t>
  </si>
  <si>
    <t>STANOVENÍ IgA</t>
  </si>
  <si>
    <t>91161</t>
  </si>
  <si>
    <t>STANOVENÍ C4 SLOŽKY KOMPLEMENTU</t>
  </si>
  <si>
    <t>91439</t>
  </si>
  <si>
    <t>IMUNOFENOTYPIZACE BUNĚČNÝCH SUBPOPULACÍ DLE POVRCH</t>
  </si>
  <si>
    <t>91355</t>
  </si>
  <si>
    <t>STANOVENÍ CIK METODOU PEG-IKEM</t>
  </si>
  <si>
    <t>91129</t>
  </si>
  <si>
    <t>STANOVENÍ IgG</t>
  </si>
  <si>
    <t>91189</t>
  </si>
  <si>
    <t>STANOVENÍ IgE</t>
  </si>
  <si>
    <t>91133</t>
  </si>
  <si>
    <t>STANOVENÍ IgM</t>
  </si>
  <si>
    <t>91159</t>
  </si>
  <si>
    <t>STANOVENÍ C3 SLOŽKY KOMPLEMENTU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</si>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</sst>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80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7" xfId="0" applyNumberFormat="1" applyFont="1" applyFill="1" applyBorder="1"/>
    <xf numFmtId="3" fontId="60" fillId="9" borderId="88" xfId="0" applyNumberFormat="1" applyFont="1" applyFill="1" applyBorder="1"/>
    <xf numFmtId="3" fontId="60" fillId="9" borderId="87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42" fillId="2" borderId="92" xfId="0" applyFont="1" applyFill="1" applyBorder="1" applyAlignment="1">
      <alignment horizontal="center" vertical="center"/>
    </xf>
    <xf numFmtId="0" fontId="62" fillId="2" borderId="95" xfId="0" applyFont="1" applyFill="1" applyBorder="1" applyAlignment="1">
      <alignment horizontal="center" vertical="center" wrapText="1"/>
    </xf>
    <xf numFmtId="0" fontId="42" fillId="2" borderId="97" xfId="0" applyFont="1" applyFill="1" applyBorder="1" applyAlignment="1"/>
    <xf numFmtId="0" fontId="42" fillId="2" borderId="99" xfId="0" applyFont="1" applyFill="1" applyBorder="1" applyAlignment="1">
      <alignment horizontal="left" indent="1"/>
    </xf>
    <xf numFmtId="0" fontId="42" fillId="2" borderId="105" xfId="0" applyFont="1" applyFill="1" applyBorder="1" applyAlignment="1">
      <alignment horizontal="left" indent="1"/>
    </xf>
    <xf numFmtId="0" fontId="42" fillId="4" borderId="97" xfId="0" applyFont="1" applyFill="1" applyBorder="1" applyAlignment="1"/>
    <xf numFmtId="0" fontId="42" fillId="4" borderId="99" xfId="0" applyFont="1" applyFill="1" applyBorder="1" applyAlignment="1">
      <alignment horizontal="left" indent="1"/>
    </xf>
    <xf numFmtId="0" fontId="42" fillId="4" borderId="110" xfId="0" applyFont="1" applyFill="1" applyBorder="1" applyAlignment="1">
      <alignment horizontal="left" indent="1"/>
    </xf>
    <xf numFmtId="0" fontId="35" fillId="2" borderId="99" xfId="0" quotePrefix="1" applyFont="1" applyFill="1" applyBorder="1" applyAlignment="1">
      <alignment horizontal="left" indent="2"/>
    </xf>
    <xf numFmtId="0" fontId="35" fillId="2" borderId="105" xfId="0" quotePrefix="1" applyFont="1" applyFill="1" applyBorder="1" applyAlignment="1">
      <alignment horizontal="left" indent="2"/>
    </xf>
    <xf numFmtId="0" fontId="42" fillId="2" borderId="97" xfId="0" applyFont="1" applyFill="1" applyBorder="1" applyAlignment="1">
      <alignment horizontal="left" indent="1"/>
    </xf>
    <xf numFmtId="0" fontId="42" fillId="2" borderId="110" xfId="0" applyFont="1" applyFill="1" applyBorder="1" applyAlignment="1">
      <alignment horizontal="left" indent="1"/>
    </xf>
    <xf numFmtId="0" fontId="42" fillId="4" borderId="105" xfId="0" applyFont="1" applyFill="1" applyBorder="1" applyAlignment="1">
      <alignment horizontal="left" indent="1"/>
    </xf>
    <xf numFmtId="0" fontId="35" fillId="0" borderId="115" xfId="0" applyFont="1" applyBorder="1"/>
    <xf numFmtId="3" fontId="35" fillId="0" borderId="115" xfId="0" applyNumberFormat="1" applyFont="1" applyBorder="1"/>
    <xf numFmtId="0" fontId="42" fillId="4" borderId="89" xfId="0" applyFont="1" applyFill="1" applyBorder="1" applyAlignment="1">
      <alignment horizontal="center" vertical="center"/>
    </xf>
    <xf numFmtId="0" fontId="42" fillId="4" borderId="68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4" xfId="0" applyNumberFormat="1" applyFont="1" applyFill="1" applyBorder="1" applyAlignment="1">
      <alignment horizontal="center" vertical="center"/>
    </xf>
    <xf numFmtId="3" fontId="62" fillId="2" borderId="112" xfId="0" applyNumberFormat="1" applyFont="1" applyFill="1" applyBorder="1" applyAlignment="1">
      <alignment horizontal="center" vertical="center" wrapText="1"/>
    </xf>
    <xf numFmtId="173" fontId="42" fillId="4" borderId="98" xfId="0" applyNumberFormat="1" applyFont="1" applyFill="1" applyBorder="1" applyAlignment="1"/>
    <xf numFmtId="173" fontId="42" fillId="4" borderId="92" xfId="0" applyNumberFormat="1" applyFont="1" applyFill="1" applyBorder="1" applyAlignment="1"/>
    <xf numFmtId="173" fontId="42" fillId="0" borderId="100" xfId="0" applyNumberFormat="1" applyFont="1" applyBorder="1"/>
    <xf numFmtId="173" fontId="35" fillId="0" borderId="102" xfId="0" applyNumberFormat="1" applyFont="1" applyBorder="1"/>
    <xf numFmtId="173" fontId="42" fillId="0" borderId="111" xfId="0" applyNumberFormat="1" applyFont="1" applyBorder="1"/>
    <xf numFmtId="173" fontId="35" fillId="0" borderId="95" xfId="0" applyNumberFormat="1" applyFont="1" applyBorder="1"/>
    <xf numFmtId="173" fontId="42" fillId="2" borderId="113" xfId="0" applyNumberFormat="1" applyFont="1" applyFill="1" applyBorder="1" applyAlignment="1"/>
    <xf numFmtId="173" fontId="42" fillId="2" borderId="92" xfId="0" applyNumberFormat="1" applyFont="1" applyFill="1" applyBorder="1" applyAlignment="1"/>
    <xf numFmtId="173" fontId="42" fillId="0" borderId="106" xfId="0" applyNumberFormat="1" applyFont="1" applyBorder="1"/>
    <xf numFmtId="173" fontId="35" fillId="0" borderId="108" xfId="0" applyNumberFormat="1" applyFont="1" applyBorder="1"/>
    <xf numFmtId="174" fontId="42" fillId="2" borderId="98" xfId="0" applyNumberFormat="1" applyFont="1" applyFill="1" applyBorder="1" applyAlignment="1"/>
    <xf numFmtId="174" fontId="35" fillId="2" borderId="92" xfId="0" applyNumberFormat="1" applyFont="1" applyFill="1" applyBorder="1" applyAlignment="1"/>
    <xf numFmtId="174" fontId="42" fillId="0" borderId="100" xfId="0" applyNumberFormat="1" applyFont="1" applyBorder="1"/>
    <xf numFmtId="174" fontId="35" fillId="0" borderId="102" xfId="0" applyNumberFormat="1" applyFont="1" applyBorder="1"/>
    <xf numFmtId="174" fontId="42" fillId="0" borderId="106" xfId="0" applyNumberFormat="1" applyFont="1" applyBorder="1"/>
    <xf numFmtId="174" fontId="35" fillId="0" borderId="108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8" xfId="0" applyNumberFormat="1" applyFont="1" applyFill="1" applyBorder="1" applyAlignment="1">
      <alignment horizontal="center"/>
    </xf>
    <xf numFmtId="175" fontId="42" fillId="0" borderId="106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3" xfId="0" applyFont="1" applyFill="1" applyBorder="1"/>
    <xf numFmtId="0" fontId="35" fillId="0" borderId="104" xfId="0" applyFont="1" applyBorder="1" applyAlignment="1"/>
    <xf numFmtId="9" fontId="35" fillId="0" borderId="102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2" xfId="0" applyNumberFormat="1" applyFont="1" applyBorder="1"/>
    <xf numFmtId="49" fontId="40" fillId="2" borderId="102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6" xfId="26" applyNumberFormat="1" applyFont="1" applyFill="1" applyBorder="1"/>
    <xf numFmtId="167" fontId="32" fillId="7" borderId="123" xfId="26" applyNumberFormat="1" applyFont="1" applyFill="1" applyBorder="1"/>
    <xf numFmtId="0" fontId="28" fillId="4" borderId="99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1" xfId="0" applyFont="1" applyBorder="1"/>
    <xf numFmtId="0" fontId="34" fillId="2" borderId="89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9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5" xfId="0" applyNumberFormat="1" applyFont="1" applyBorder="1"/>
    <xf numFmtId="3" fontId="35" fillId="0" borderId="0" xfId="0" applyNumberFormat="1" applyFont="1" applyBorder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3" fontId="35" fillId="0" borderId="103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5" fontId="35" fillId="0" borderId="10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35" fillId="0" borderId="96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126" xfId="0" applyNumberFormat="1" applyFont="1" applyBorder="1"/>
    <xf numFmtId="9" fontId="35" fillId="0" borderId="99" xfId="0" applyNumberFormat="1" applyFont="1" applyBorder="1"/>
    <xf numFmtId="173" fontId="35" fillId="0" borderId="110" xfId="0" applyNumberFormat="1" applyFont="1" applyBorder="1"/>
    <xf numFmtId="0" fontId="0" fillId="0" borderId="2" xfId="0" applyBorder="1" applyAlignment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173" fontId="42" fillId="0" borderId="21" xfId="0" applyNumberFormat="1" applyFont="1" applyBorder="1"/>
    <xf numFmtId="173" fontId="42" fillId="0" borderId="30" xfId="0" applyNumberFormat="1" applyFont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98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7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2" fillId="2" borderId="90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5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90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9" xfId="0" applyNumberFormat="1" applyFont="1" applyFill="1" applyBorder="1" applyAlignment="1">
      <alignment horizontal="center" vertical="top"/>
    </xf>
    <xf numFmtId="0" fontId="34" fillId="2" borderId="89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15" xfId="0" applyFont="1" applyFill="1" applyBorder="1" applyAlignment="1">
      <alignment horizontal="right" vertical="top"/>
    </xf>
    <xf numFmtId="3" fontId="34" fillId="10" borderId="89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5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9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5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115" xfId="26" applyNumberFormat="1" applyFont="1" applyFill="1" applyBorder="1" applyAlignment="1">
      <alignment horizontal="right" vertical="top"/>
    </xf>
    <xf numFmtId="3" fontId="34" fillId="3" borderId="89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5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8" xfId="0" applyNumberFormat="1" applyFont="1" applyFill="1" applyBorder="1" applyAlignment="1">
      <alignment horizontal="right" vertical="top"/>
    </xf>
    <xf numFmtId="3" fontId="36" fillId="11" borderId="129" xfId="0" applyNumberFormat="1" applyFont="1" applyFill="1" applyBorder="1" applyAlignment="1">
      <alignment horizontal="right" vertical="top"/>
    </xf>
    <xf numFmtId="176" fontId="36" fillId="11" borderId="130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176" fontId="36" fillId="11" borderId="131" xfId="0" applyNumberFormat="1" applyFont="1" applyFill="1" applyBorder="1" applyAlignment="1">
      <alignment horizontal="right" vertical="top"/>
    </xf>
    <xf numFmtId="3" fontId="38" fillId="11" borderId="133" xfId="0" applyNumberFormat="1" applyFont="1" applyFill="1" applyBorder="1" applyAlignment="1">
      <alignment horizontal="right" vertical="top"/>
    </xf>
    <xf numFmtId="3" fontId="38" fillId="11" borderId="134" xfId="0" applyNumberFormat="1" applyFont="1" applyFill="1" applyBorder="1" applyAlignment="1">
      <alignment horizontal="right" vertical="top"/>
    </xf>
    <xf numFmtId="0" fontId="38" fillId="11" borderId="135" xfId="0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0" fontId="38" fillId="11" borderId="136" xfId="0" applyFont="1" applyFill="1" applyBorder="1" applyAlignment="1">
      <alignment horizontal="right" vertical="top"/>
    </xf>
    <xf numFmtId="0" fontId="36" fillId="11" borderId="130" xfId="0" applyFont="1" applyFill="1" applyBorder="1" applyAlignment="1">
      <alignment horizontal="right" vertical="top"/>
    </xf>
    <xf numFmtId="0" fontId="36" fillId="11" borderId="131" xfId="0" applyFont="1" applyFill="1" applyBorder="1" applyAlignment="1">
      <alignment horizontal="right" vertical="top"/>
    </xf>
    <xf numFmtId="176" fontId="38" fillId="11" borderId="135" xfId="0" applyNumberFormat="1" applyFont="1" applyFill="1" applyBorder="1" applyAlignment="1">
      <alignment horizontal="right" vertical="top"/>
    </xf>
    <xf numFmtId="176" fontId="38" fillId="11" borderId="136" xfId="0" applyNumberFormat="1" applyFont="1" applyFill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3" fontId="38" fillId="0" borderId="138" xfId="0" applyNumberFormat="1" applyFont="1" applyBorder="1" applyAlignment="1">
      <alignment horizontal="right" vertical="top"/>
    </xf>
    <xf numFmtId="0" fontId="38" fillId="0" borderId="139" xfId="0" applyFont="1" applyBorder="1" applyAlignment="1">
      <alignment horizontal="right" vertical="top"/>
    </xf>
    <xf numFmtId="176" fontId="38" fillId="11" borderId="140" xfId="0" applyNumberFormat="1" applyFont="1" applyFill="1" applyBorder="1" applyAlignment="1">
      <alignment horizontal="right" vertical="top"/>
    </xf>
    <xf numFmtId="0" fontId="40" fillId="12" borderId="127" xfId="0" applyFont="1" applyFill="1" applyBorder="1" applyAlignment="1">
      <alignment vertical="top"/>
    </xf>
    <xf numFmtId="0" fontId="40" fillId="12" borderId="127" xfId="0" applyFont="1" applyFill="1" applyBorder="1" applyAlignment="1">
      <alignment vertical="top" indent="2"/>
    </xf>
    <xf numFmtId="0" fontId="40" fillId="12" borderId="127" xfId="0" applyFont="1" applyFill="1" applyBorder="1" applyAlignment="1">
      <alignment vertical="top" indent="4"/>
    </xf>
    <xf numFmtId="0" fontId="41" fillId="12" borderId="132" xfId="0" applyFont="1" applyFill="1" applyBorder="1" applyAlignment="1">
      <alignment vertical="top" indent="6"/>
    </xf>
    <xf numFmtId="0" fontId="40" fillId="12" borderId="127" xfId="0" applyFont="1" applyFill="1" applyBorder="1" applyAlignment="1">
      <alignment vertical="top" indent="8"/>
    </xf>
    <xf numFmtId="0" fontId="41" fillId="12" borderId="132" xfId="0" applyFont="1" applyFill="1" applyBorder="1" applyAlignment="1">
      <alignment vertical="top" indent="2"/>
    </xf>
    <xf numFmtId="0" fontId="40" fillId="12" borderId="127" xfId="0" applyFont="1" applyFill="1" applyBorder="1" applyAlignment="1">
      <alignment vertical="top" indent="6"/>
    </xf>
    <xf numFmtId="0" fontId="41" fillId="12" borderId="132" xfId="0" applyFont="1" applyFill="1" applyBorder="1" applyAlignment="1">
      <alignment vertical="top" indent="4"/>
    </xf>
    <xf numFmtId="0" fontId="41" fillId="12" borderId="132" xfId="0" applyFont="1" applyFill="1" applyBorder="1" applyAlignment="1">
      <alignment vertical="top"/>
    </xf>
    <xf numFmtId="0" fontId="35" fillId="12" borderId="127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1" xfId="53" applyNumberFormat="1" applyFont="1" applyFill="1" applyBorder="1" applyAlignment="1">
      <alignment horizontal="left"/>
    </xf>
    <xf numFmtId="164" fontId="34" fillId="2" borderId="142" xfId="53" applyNumberFormat="1" applyFont="1" applyFill="1" applyBorder="1" applyAlignment="1">
      <alignment horizontal="left"/>
    </xf>
    <xf numFmtId="0" fontId="34" fillId="2" borderId="142" xfId="53" applyNumberFormat="1" applyFont="1" applyFill="1" applyBorder="1" applyAlignment="1">
      <alignment horizontal="left"/>
    </xf>
    <xf numFmtId="164" fontId="34" fillId="2" borderId="65" xfId="53" applyNumberFormat="1" applyFont="1" applyFill="1" applyBorder="1" applyAlignment="1">
      <alignment horizontal="left"/>
    </xf>
    <xf numFmtId="3" fontId="34" fillId="2" borderId="65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0" fontId="35" fillId="0" borderId="92" xfId="0" applyNumberFormat="1" applyFont="1" applyFill="1" applyBorder="1"/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35" fillId="0" borderId="101" xfId="0" applyFont="1" applyFill="1" applyBorder="1"/>
    <xf numFmtId="0" fontId="35" fillId="0" borderId="102" xfId="0" applyFont="1" applyFill="1" applyBorder="1"/>
    <xf numFmtId="164" fontId="35" fillId="0" borderId="102" xfId="0" applyNumberFormat="1" applyFont="1" applyFill="1" applyBorder="1"/>
    <xf numFmtId="164" fontId="35" fillId="0" borderId="102" xfId="0" applyNumberFormat="1" applyFont="1" applyFill="1" applyBorder="1" applyAlignment="1">
      <alignment horizontal="right"/>
    </xf>
    <xf numFmtId="0" fontId="35" fillId="0" borderId="102" xfId="0" applyNumberFormat="1" applyFont="1" applyFill="1" applyBorder="1"/>
    <xf numFmtId="3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35" fillId="0" borderId="94" xfId="0" applyFont="1" applyFill="1" applyBorder="1"/>
    <xf numFmtId="0" fontId="35" fillId="0" borderId="95" xfId="0" applyFont="1" applyFill="1" applyBorder="1"/>
    <xf numFmtId="164" fontId="35" fillId="0" borderId="95" xfId="0" applyNumberFormat="1" applyFont="1" applyFill="1" applyBorder="1"/>
    <xf numFmtId="164" fontId="35" fillId="0" borderId="95" xfId="0" applyNumberFormat="1" applyFont="1" applyFill="1" applyBorder="1" applyAlignment="1">
      <alignment horizontal="right"/>
    </xf>
    <xf numFmtId="0" fontId="35" fillId="0" borderId="95" xfId="0" applyNumberFormat="1" applyFont="1" applyFill="1" applyBorder="1"/>
    <xf numFmtId="3" fontId="35" fillId="0" borderId="95" xfId="0" applyNumberFormat="1" applyFont="1" applyFill="1" applyBorder="1"/>
    <xf numFmtId="3" fontId="35" fillId="0" borderId="96" xfId="0" applyNumberFormat="1" applyFont="1" applyFill="1" applyBorder="1"/>
    <xf numFmtId="0" fontId="42" fillId="2" borderId="141" xfId="0" applyFont="1" applyFill="1" applyBorder="1"/>
    <xf numFmtId="3" fontId="42" fillId="2" borderId="123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3" fontId="35" fillId="0" borderId="108" xfId="0" applyNumberFormat="1" applyFont="1" applyFill="1" applyBorder="1"/>
    <xf numFmtId="9" fontId="35" fillId="0" borderId="108" xfId="0" applyNumberFormat="1" applyFont="1" applyFill="1" applyBorder="1"/>
    <xf numFmtId="3" fontId="35" fillId="0" borderId="109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1" xfId="0" applyFont="1" applyFill="1" applyBorder="1"/>
    <xf numFmtId="0" fontId="42" fillId="0" borderId="124" xfId="0" applyFont="1" applyFill="1" applyBorder="1"/>
    <xf numFmtId="0" fontId="35" fillId="5" borderId="12" xfId="0" applyFont="1" applyFill="1" applyBorder="1" applyAlignment="1">
      <alignment wrapText="1"/>
    </xf>
    <xf numFmtId="0" fontId="42" fillId="0" borderId="101" xfId="0" applyFont="1" applyFill="1" applyBorder="1"/>
    <xf numFmtId="0" fontId="42" fillId="2" borderId="142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1" xfId="79" applyFont="1" applyFill="1" applyBorder="1" applyAlignment="1">
      <alignment horizontal="left"/>
    </xf>
    <xf numFmtId="3" fontId="3" fillId="2" borderId="108" xfId="80" applyNumberFormat="1" applyFont="1" applyFill="1" applyBorder="1"/>
    <xf numFmtId="3" fontId="3" fillId="2" borderId="109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" fillId="2" borderId="109" xfId="80" applyNumberFormat="1" applyFont="1" applyFill="1" applyBorder="1"/>
    <xf numFmtId="9" fontId="35" fillId="0" borderId="93" xfId="0" applyNumberFormat="1" applyFont="1" applyFill="1" applyBorder="1"/>
    <xf numFmtId="9" fontId="35" fillId="0" borderId="103" xfId="0" applyNumberFormat="1" applyFont="1" applyFill="1" applyBorder="1"/>
    <xf numFmtId="9" fontId="35" fillId="0" borderId="96" xfId="0" applyNumberFormat="1" applyFont="1" applyFill="1" applyBorder="1"/>
    <xf numFmtId="0" fontId="42" fillId="0" borderId="119" xfId="0" applyFont="1" applyFill="1" applyBorder="1"/>
    <xf numFmtId="0" fontId="42" fillId="0" borderId="145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4" xfId="0" applyNumberFormat="1" applyFont="1" applyFill="1" applyBorder="1"/>
    <xf numFmtId="9" fontId="35" fillId="0" borderId="104" xfId="0" applyNumberFormat="1" applyFont="1" applyFill="1" applyBorder="1"/>
    <xf numFmtId="9" fontId="35" fillId="0" borderId="112" xfId="0" applyNumberFormat="1" applyFont="1" applyFill="1" applyBorder="1"/>
    <xf numFmtId="3" fontId="35" fillId="0" borderId="91" xfId="0" applyNumberFormat="1" applyFont="1" applyFill="1" applyBorder="1"/>
    <xf numFmtId="3" fontId="35" fillId="0" borderId="101" xfId="0" applyNumberFormat="1" applyFont="1" applyFill="1" applyBorder="1"/>
    <xf numFmtId="3" fontId="35" fillId="0" borderId="94" xfId="0" applyNumberFormat="1" applyFont="1" applyFill="1" applyBorder="1"/>
    <xf numFmtId="9" fontId="35" fillId="0" borderId="146" xfId="0" applyNumberFormat="1" applyFont="1" applyFill="1" applyBorder="1"/>
    <xf numFmtId="9" fontId="35" fillId="0" borderId="116" xfId="0" applyNumberFormat="1" applyFont="1" applyFill="1" applyBorder="1"/>
    <xf numFmtId="9" fontId="35" fillId="0" borderId="147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9" xfId="0" applyFont="1" applyFill="1" applyBorder="1"/>
    <xf numFmtId="0" fontId="42" fillId="12" borderId="145" xfId="0" applyFont="1" applyFill="1" applyBorder="1"/>
    <xf numFmtId="0" fontId="42" fillId="12" borderId="118" xfId="0" applyFont="1" applyFill="1" applyBorder="1"/>
    <xf numFmtId="0" fontId="3" fillId="2" borderId="108" xfId="80" applyFont="1" applyFill="1" applyBorder="1"/>
    <xf numFmtId="3" fontId="35" fillId="0" borderId="146" xfId="0" applyNumberFormat="1" applyFont="1" applyFill="1" applyBorder="1"/>
    <xf numFmtId="3" fontId="35" fillId="0" borderId="116" xfId="0" applyNumberFormat="1" applyFont="1" applyFill="1" applyBorder="1"/>
    <xf numFmtId="3" fontId="35" fillId="0" borderId="147" xfId="0" applyNumberFormat="1" applyFont="1" applyFill="1" applyBorder="1"/>
    <xf numFmtId="0" fontId="35" fillId="0" borderId="119" xfId="0" applyFont="1" applyFill="1" applyBorder="1"/>
    <xf numFmtId="0" fontId="35" fillId="0" borderId="145" xfId="0" applyFont="1" applyFill="1" applyBorder="1"/>
    <xf numFmtId="0" fontId="35" fillId="0" borderId="118" xfId="0" applyFont="1" applyFill="1" applyBorder="1"/>
    <xf numFmtId="3" fontId="35" fillId="0" borderId="114" xfId="0" applyNumberFormat="1" applyFont="1" applyFill="1" applyBorder="1"/>
    <xf numFmtId="3" fontId="35" fillId="0" borderId="104" xfId="0" applyNumberFormat="1" applyFont="1" applyFill="1" applyBorder="1"/>
    <xf numFmtId="3" fontId="35" fillId="0" borderId="112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2" xfId="0" applyFont="1" applyFill="1" applyBorder="1" applyAlignment="1">
      <alignment horizontal="right"/>
    </xf>
    <xf numFmtId="0" fontId="35" fillId="0" borderId="102" xfId="0" applyFont="1" applyFill="1" applyBorder="1" applyAlignment="1">
      <alignment horizontal="left"/>
    </xf>
    <xf numFmtId="165" fontId="35" fillId="0" borderId="102" xfId="0" applyNumberFormat="1" applyFont="1" applyFill="1" applyBorder="1"/>
    <xf numFmtId="0" fontId="35" fillId="0" borderId="95" xfId="0" applyFont="1" applyFill="1" applyBorder="1" applyAlignment="1">
      <alignment horizontal="right"/>
    </xf>
    <xf numFmtId="0" fontId="35" fillId="0" borderId="95" xfId="0" applyFont="1" applyFill="1" applyBorder="1" applyAlignment="1">
      <alignment horizontal="left"/>
    </xf>
    <xf numFmtId="165" fontId="35" fillId="0" borderId="95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02" xfId="0" applyNumberFormat="1" applyBorder="1"/>
    <xf numFmtId="9" fontId="0" fillId="0" borderId="102" xfId="0" applyNumberFormat="1" applyBorder="1"/>
    <xf numFmtId="9" fontId="0" fillId="0" borderId="103" xfId="0" applyNumberFormat="1" applyBorder="1"/>
    <xf numFmtId="169" fontId="0" fillId="0" borderId="95" xfId="0" applyNumberFormat="1" applyBorder="1"/>
    <xf numFmtId="9" fontId="0" fillId="0" borderId="95" xfId="0" applyNumberFormat="1" applyBorder="1"/>
    <xf numFmtId="9" fontId="0" fillId="0" borderId="96" xfId="0" applyNumberFormat="1" applyBorder="1"/>
    <xf numFmtId="0" fontId="67" fillId="0" borderId="101" xfId="0" applyFont="1" applyBorder="1" applyAlignment="1">
      <alignment horizontal="left" indent="1"/>
    </xf>
    <xf numFmtId="0" fontId="67" fillId="0" borderId="94" xfId="0" applyFont="1" applyBorder="1" applyAlignment="1">
      <alignment horizontal="left" indent="1"/>
    </xf>
    <xf numFmtId="0" fontId="67" fillId="4" borderId="101" xfId="0" applyFont="1" applyFill="1" applyBorder="1" applyAlignment="1">
      <alignment horizontal="left"/>
    </xf>
    <xf numFmtId="169" fontId="67" fillId="4" borderId="102" xfId="0" applyNumberFormat="1" applyFont="1" applyFill="1" applyBorder="1"/>
    <xf numFmtId="9" fontId="67" fillId="4" borderId="102" xfId="0" applyNumberFormat="1" applyFont="1" applyFill="1" applyBorder="1"/>
    <xf numFmtId="9" fontId="67" fillId="4" borderId="103" xfId="0" applyNumberFormat="1" applyFont="1" applyFill="1" applyBorder="1"/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2" xfId="0" applyNumberFormat="1" applyFont="1" applyFill="1" applyBorder="1"/>
    <xf numFmtId="169" fontId="35" fillId="0" borderId="103" xfId="0" applyNumberFormat="1" applyFont="1" applyFill="1" applyBorder="1"/>
    <xf numFmtId="169" fontId="35" fillId="0" borderId="95" xfId="0" applyNumberFormat="1" applyFont="1" applyFill="1" applyBorder="1"/>
    <xf numFmtId="169" fontId="35" fillId="0" borderId="96" xfId="0" applyNumberFormat="1" applyFont="1" applyFill="1" applyBorder="1"/>
    <xf numFmtId="0" fontId="42" fillId="0" borderId="94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166" fontId="5" fillId="0" borderId="144" xfId="0" applyNumberFormat="1" applyFont="1" applyBorder="1" applyAlignment="1">
      <alignment horizontal="right"/>
    </xf>
    <xf numFmtId="166" fontId="5" fillId="0" borderId="106" xfId="0" applyNumberFormat="1" applyFont="1" applyBorder="1" applyAlignment="1">
      <alignment horizontal="right"/>
    </xf>
    <xf numFmtId="3" fontId="12" fillId="0" borderId="144" xfId="0" applyNumberFormat="1" applyFont="1" applyBorder="1" applyAlignment="1">
      <alignment horizontal="right"/>
    </xf>
    <xf numFmtId="166" fontId="12" fillId="0" borderId="144" xfId="0" applyNumberFormat="1" applyFont="1" applyBorder="1" applyAlignment="1">
      <alignment horizontal="right"/>
    </xf>
    <xf numFmtId="166" fontId="11" fillId="0" borderId="106" xfId="0" applyNumberFormat="1" applyFont="1" applyBorder="1" applyAlignment="1">
      <alignment horizontal="right"/>
    </xf>
    <xf numFmtId="177" fontId="5" fillId="0" borderId="144" xfId="0" applyNumberFormat="1" applyFont="1" applyBorder="1" applyAlignment="1">
      <alignment horizontal="right"/>
    </xf>
    <xf numFmtId="3" fontId="5" fillId="0" borderId="144" xfId="0" applyNumberFormat="1" applyFont="1" applyBorder="1" applyAlignment="1">
      <alignment horizontal="right"/>
    </xf>
    <xf numFmtId="4" fontId="5" fillId="0" borderId="144" xfId="0" applyNumberFormat="1" applyFont="1" applyBorder="1" applyAlignment="1">
      <alignment horizontal="right"/>
    </xf>
    <xf numFmtId="3" fontId="5" fillId="0" borderId="144" xfId="0" applyNumberFormat="1" applyFont="1" applyBorder="1"/>
    <xf numFmtId="3" fontId="12" fillId="0" borderId="144" xfId="0" applyNumberFormat="1" applyFont="1" applyBorder="1"/>
    <xf numFmtId="166" fontId="12" fillId="0" borderId="144" xfId="0" applyNumberFormat="1" applyFont="1" applyBorder="1"/>
    <xf numFmtId="166" fontId="12" fillId="0" borderId="106" xfId="0" applyNumberFormat="1" applyFont="1" applyBorder="1"/>
    <xf numFmtId="166" fontId="12" fillId="0" borderId="106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12" fillId="0" borderId="19" xfId="0" applyNumberFormat="1" applyFont="1" applyBorder="1"/>
    <xf numFmtId="166" fontId="11" fillId="0" borderId="19" xfId="0" applyNumberFormat="1" applyFont="1" applyBorder="1" applyAlignment="1">
      <alignment horizontal="right"/>
    </xf>
    <xf numFmtId="3" fontId="35" fillId="0" borderId="144" xfId="0" applyNumberFormat="1" applyFont="1" applyBorder="1"/>
    <xf numFmtId="166" fontId="35" fillId="0" borderId="144" xfId="0" applyNumberFormat="1" applyFont="1" applyBorder="1"/>
    <xf numFmtId="166" fontId="35" fillId="0" borderId="106" xfId="0" applyNumberFormat="1" applyFont="1" applyBorder="1"/>
    <xf numFmtId="3" fontId="35" fillId="0" borderId="144" xfId="0" applyNumberFormat="1" applyFont="1" applyBorder="1" applyAlignment="1">
      <alignment horizontal="right"/>
    </xf>
    <xf numFmtId="0" fontId="5" fillId="0" borderId="144" xfId="0" applyFont="1" applyBorder="1"/>
    <xf numFmtId="166" fontId="35" fillId="0" borderId="19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10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5" fillId="0" borderId="55" xfId="0" applyNumberFormat="1" applyFont="1" applyBorder="1"/>
    <xf numFmtId="166" fontId="35" fillId="0" borderId="55" xfId="0" applyNumberFormat="1" applyFont="1" applyBorder="1"/>
    <xf numFmtId="166" fontId="35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12" fillId="0" borderId="55" xfId="0" applyNumberFormat="1" applyFont="1" applyBorder="1" applyAlignment="1">
      <alignment horizontal="right"/>
    </xf>
    <xf numFmtId="166" fontId="12" fillId="0" borderId="55" xfId="0" applyNumberFormat="1" applyFont="1" applyBorder="1" applyAlignment="1">
      <alignment horizontal="right"/>
    </xf>
    <xf numFmtId="166" fontId="11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10" xfId="0" applyNumberFormat="1" applyFont="1" applyBorder="1" applyAlignment="1">
      <alignment horizontal="center"/>
    </xf>
    <xf numFmtId="3" fontId="35" fillId="0" borderId="152" xfId="0" applyNumberFormat="1" applyFont="1" applyBorder="1"/>
    <xf numFmtId="166" fontId="35" fillId="0" borderId="152" xfId="0" applyNumberFormat="1" applyFont="1" applyBorder="1"/>
    <xf numFmtId="166" fontId="35" fillId="0" borderId="111" xfId="0" applyNumberFormat="1" applyFont="1" applyBorder="1"/>
    <xf numFmtId="3" fontId="35" fillId="0" borderId="152" xfId="0" applyNumberFormat="1" applyFont="1" applyBorder="1" applyAlignment="1">
      <alignment horizontal="right"/>
    </xf>
    <xf numFmtId="166" fontId="5" fillId="0" borderId="152" xfId="0" applyNumberFormat="1" applyFont="1" applyBorder="1" applyAlignment="1">
      <alignment horizontal="right"/>
    </xf>
    <xf numFmtId="166" fontId="5" fillId="0" borderId="111" xfId="0" applyNumberFormat="1" applyFont="1" applyBorder="1" applyAlignment="1">
      <alignment horizontal="right"/>
    </xf>
    <xf numFmtId="3" fontId="12" fillId="0" borderId="152" xfId="0" applyNumberFormat="1" applyFont="1" applyBorder="1" applyAlignment="1">
      <alignment horizontal="right"/>
    </xf>
    <xf numFmtId="166" fontId="12" fillId="0" borderId="152" xfId="0" applyNumberFormat="1" applyFont="1" applyBorder="1" applyAlignment="1">
      <alignment horizontal="right"/>
    </xf>
    <xf numFmtId="166" fontId="12" fillId="0" borderId="111" xfId="0" applyNumberFormat="1" applyFont="1" applyBorder="1" applyAlignment="1">
      <alignment horizontal="right"/>
    </xf>
    <xf numFmtId="177" fontId="5" fillId="0" borderId="152" xfId="0" applyNumberFormat="1" applyFont="1" applyBorder="1" applyAlignment="1">
      <alignment horizontal="right"/>
    </xf>
    <xf numFmtId="3" fontId="5" fillId="0" borderId="152" xfId="0" applyNumberFormat="1" applyFont="1" applyBorder="1" applyAlignment="1">
      <alignment horizontal="right"/>
    </xf>
    <xf numFmtId="4" fontId="5" fillId="0" borderId="152" xfId="0" applyNumberFormat="1" applyFont="1" applyBorder="1" applyAlignment="1">
      <alignment horizontal="right"/>
    </xf>
    <xf numFmtId="0" fontId="5" fillId="0" borderId="152" xfId="0" applyFont="1" applyBorder="1"/>
    <xf numFmtId="3" fontId="5" fillId="0" borderId="152" xfId="0" applyNumberFormat="1" applyFont="1" applyBorder="1"/>
    <xf numFmtId="3" fontId="5" fillId="0" borderId="56" xfId="0" applyNumberFormat="1" applyFont="1" applyBorder="1"/>
    <xf numFmtId="3" fontId="5" fillId="0" borderId="106" xfId="0" applyNumberFormat="1" applyFont="1" applyBorder="1"/>
    <xf numFmtId="3" fontId="5" fillId="0" borderId="19" xfId="0" applyNumberFormat="1" applyFont="1" applyBorder="1"/>
    <xf numFmtId="3" fontId="5" fillId="0" borderId="111" xfId="0" applyNumberFormat="1" applyFont="1" applyBorder="1"/>
    <xf numFmtId="3" fontId="11" fillId="0" borderId="10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44" xfId="0" applyNumberFormat="1" applyFont="1" applyBorder="1"/>
    <xf numFmtId="9" fontId="35" fillId="0" borderId="0" xfId="0" applyNumberFormat="1" applyFont="1" applyBorder="1"/>
    <xf numFmtId="3" fontId="35" fillId="0" borderId="143" xfId="0" applyNumberFormat="1" applyFont="1" applyBorder="1"/>
    <xf numFmtId="3" fontId="35" fillId="0" borderId="18" xfId="0" applyNumberFormat="1" applyFont="1" applyBorder="1"/>
    <xf numFmtId="3" fontId="35" fillId="0" borderId="69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18" xfId="0" applyNumberFormat="1" applyFont="1" applyBorder="1"/>
    <xf numFmtId="9" fontId="35" fillId="0" borderId="152" xfId="0" applyNumberFormat="1" applyFont="1" applyBorder="1"/>
    <xf numFmtId="3" fontId="11" fillId="0" borderId="110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65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01" xfId="76" applyFont="1" applyFill="1" applyBorder="1"/>
    <xf numFmtId="0" fontId="32" fillId="0" borderId="94" xfId="76" applyFont="1" applyFill="1" applyBorder="1"/>
    <xf numFmtId="0" fontId="32" fillId="0" borderId="63" xfId="76" applyFont="1" applyFill="1" applyBorder="1"/>
    <xf numFmtId="0" fontId="32" fillId="0" borderId="116" xfId="76" applyFont="1" applyFill="1" applyBorder="1"/>
    <xf numFmtId="0" fontId="32" fillId="0" borderId="147" xfId="76" applyFont="1" applyFill="1" applyBorder="1"/>
    <xf numFmtId="0" fontId="34" fillId="2" borderId="108" xfId="76" applyNumberFormat="1" applyFont="1" applyFill="1" applyBorder="1" applyAlignment="1">
      <alignment horizontal="left"/>
    </xf>
    <xf numFmtId="0" fontId="34" fillId="2" borderId="153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01" xfId="76" applyNumberFormat="1" applyFont="1" applyFill="1" applyBorder="1"/>
    <xf numFmtId="3" fontId="32" fillId="0" borderId="102" xfId="76" applyNumberFormat="1" applyFont="1" applyFill="1" applyBorder="1"/>
    <xf numFmtId="3" fontId="32" fillId="0" borderId="94" xfId="76" applyNumberFormat="1" applyFont="1" applyFill="1" applyBorder="1"/>
    <xf numFmtId="3" fontId="32" fillId="0" borderId="95" xfId="76" applyNumberFormat="1" applyFont="1" applyFill="1" applyBorder="1"/>
    <xf numFmtId="9" fontId="32" fillId="0" borderId="63" xfId="76" applyNumberFormat="1" applyFont="1" applyFill="1" applyBorder="1"/>
    <xf numFmtId="9" fontId="32" fillId="0" borderId="116" xfId="76" applyNumberFormat="1" applyFont="1" applyFill="1" applyBorder="1"/>
    <xf numFmtId="9" fontId="32" fillId="0" borderId="147" xfId="76" applyNumberFormat="1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09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03" xfId="76" applyNumberFormat="1" applyFont="1" applyFill="1" applyBorder="1"/>
    <xf numFmtId="3" fontId="32" fillId="0" borderId="96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0.77706387071700667</c:v>
                </c:pt>
                <c:pt idx="1">
                  <c:v>0.8707974104323376</c:v>
                </c:pt>
                <c:pt idx="2">
                  <c:v>0.98555278885009412</c:v>
                </c:pt>
                <c:pt idx="3">
                  <c:v>0.99832958263895888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9083520"/>
        <c:axId val="-147908297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0.94204562395814639</c:v>
                </c:pt>
                <c:pt idx="1">
                  <c:v>0.94204562395814639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59694544"/>
        <c:axId val="-959696720"/>
      </c:scatterChart>
      <c:catAx>
        <c:axId val="-1479083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479082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790829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479083520"/>
        <c:crosses val="autoZero"/>
        <c:crossBetween val="between"/>
      </c:valAx>
      <c:valAx>
        <c:axId val="-9596945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59696720"/>
        <c:crosses val="max"/>
        <c:crossBetween val="midCat"/>
      </c:valAx>
      <c:valAx>
        <c:axId val="-9596967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95969454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0.69928400954653935</c:v>
                </c:pt>
                <c:pt idx="1">
                  <c:v>0.74900624645088021</c:v>
                </c:pt>
                <c:pt idx="2">
                  <c:v>0.76117216117216113</c:v>
                </c:pt>
                <c:pt idx="3">
                  <c:v>0.7752747252747253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9691280"/>
        <c:axId val="-95969073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59697264"/>
        <c:axId val="-1825312928"/>
      </c:scatterChart>
      <c:catAx>
        <c:axId val="-959691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5969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596907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959691280"/>
        <c:crosses val="autoZero"/>
        <c:crossBetween val="between"/>
      </c:valAx>
      <c:valAx>
        <c:axId val="-95969726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825312928"/>
        <c:crosses val="max"/>
        <c:crossBetween val="midCat"/>
      </c:valAx>
      <c:valAx>
        <c:axId val="-182531292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95969726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26" t="s">
        <v>132</v>
      </c>
      <c r="B1" s="526"/>
    </row>
    <row r="2" spans="1:3" ht="14.4" customHeight="1" thickBot="1" x14ac:dyDescent="0.35">
      <c r="A2" s="374" t="s">
        <v>320</v>
      </c>
      <c r="B2" s="50"/>
    </row>
    <row r="3" spans="1:3" ht="14.4" customHeight="1" thickBot="1" x14ac:dyDescent="0.35">
      <c r="A3" s="522" t="s">
        <v>182</v>
      </c>
      <c r="B3" s="523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322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24" t="s">
        <v>133</v>
      </c>
      <c r="B10" s="523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57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1446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39" t="s">
        <v>253</v>
      </c>
      <c r="C15" s="51" t="s">
        <v>263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2249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57" t="s">
        <v>2250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2269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4165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25" t="s">
        <v>134</v>
      </c>
      <c r="B25" s="523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4170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4177</v>
      </c>
      <c r="C27" s="51" t="s">
        <v>266</v>
      </c>
    </row>
    <row r="28" spans="1:3" ht="14.4" customHeight="1" x14ac:dyDescent="0.3">
      <c r="A28" s="266" t="str">
        <f t="shared" si="4"/>
        <v>ZV Vykáz.-A Detail</v>
      </c>
      <c r="B28" s="180" t="s">
        <v>4305</v>
      </c>
      <c r="C28" s="51" t="s">
        <v>154</v>
      </c>
    </row>
    <row r="29" spans="1:3" ht="14.4" customHeight="1" x14ac:dyDescent="0.3">
      <c r="A29" s="474" t="str">
        <f>HYPERLINK("#'"&amp;C29&amp;"'!A1",C29)</f>
        <v>ZV Vykáz.-A Det.Lék.</v>
      </c>
      <c r="B29" s="180" t="s">
        <v>4306</v>
      </c>
      <c r="C29" s="51" t="s">
        <v>303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5462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5705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6143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26" t="s">
        <v>151</v>
      </c>
      <c r="B1" s="526"/>
      <c r="C1" s="527"/>
      <c r="D1" s="527"/>
      <c r="E1" s="527"/>
    </row>
    <row r="2" spans="1:5" ht="14.4" customHeight="1" thickBot="1" x14ac:dyDescent="0.35">
      <c r="A2" s="374" t="s">
        <v>320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24656.148374648095</v>
      </c>
      <c r="D4" s="280">
        <f ca="1">IF(ISERROR(VLOOKUP("Náklady celkem",INDIRECT("HI!$A:$G"),5,0)),0,VLOOKUP("Náklady celkem",INDIRECT("HI!$A:$G"),5,0))</f>
        <v>24165.272069999999</v>
      </c>
      <c r="E4" s="281">
        <f ca="1">IF(C4=0,0,D4/C4)</f>
        <v>0.98009111978118912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818.19999172973633</v>
      </c>
      <c r="D7" s="288">
        <f>IF(ISERROR(HI!E5),"",HI!E5)</f>
        <v>642.08691999999996</v>
      </c>
      <c r="E7" s="285">
        <f t="shared" ref="E7:E15" si="0">IF(C7=0,0,D7/C7)</f>
        <v>0.78475547114413913</v>
      </c>
    </row>
    <row r="8" spans="1:5" ht="14.4" customHeight="1" x14ac:dyDescent="0.3">
      <c r="A8" s="442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0.98194630033772956</v>
      </c>
      <c r="E8" s="285">
        <f t="shared" si="0"/>
        <v>1.0910514448196995</v>
      </c>
    </row>
    <row r="9" spans="1:5" ht="14.4" customHeight="1" x14ac:dyDescent="0.3">
      <c r="A9" s="442" t="str">
        <f>HYPERLINK("#'LŽ Statim'!A1","Podíl statimových žádanek (max. 30%)")</f>
        <v>Podíl statimových žádanek (max. 30%)</v>
      </c>
      <c r="B9" s="440" t="s">
        <v>263</v>
      </c>
      <c r="C9" s="441">
        <v>0.3</v>
      </c>
      <c r="D9" s="441">
        <f>IF('LŽ Statim'!G3="",0,'LŽ Statim'!G3)</f>
        <v>0.21993410214168038</v>
      </c>
      <c r="E9" s="285">
        <f>IF(C9=0,0,D9/C9)</f>
        <v>0.73311367380560133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42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0.87255535787293825</v>
      </c>
      <c r="E11" s="285">
        <f t="shared" si="0"/>
        <v>1.4542589297882305</v>
      </c>
    </row>
    <row r="12" spans="1:5" ht="14.4" customHeight="1" x14ac:dyDescent="0.3">
      <c r="A12" s="442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0.98826945865594751</v>
      </c>
      <c r="E12" s="285">
        <f t="shared" si="0"/>
        <v>1.2353368233199342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5347.3333008422851</v>
      </c>
      <c r="D15" s="288">
        <f>IF(ISERROR(HI!E6),"",HI!E6)</f>
        <v>5022.2398100000009</v>
      </c>
      <c r="E15" s="285">
        <f t="shared" si="0"/>
        <v>0.93920455813160608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16371.666668701171</v>
      </c>
      <c r="D16" s="284">
        <f ca="1">IF(ISERROR(VLOOKUP("Osobní náklady (Kč) *",INDIRECT("HI!$A:$G"),5,0)),0,VLOOKUP("Osobní náklady (Kč) *",INDIRECT("HI!$A:$G"),5,0))</f>
        <v>16316.746149999999</v>
      </c>
      <c r="E16" s="285">
        <f ca="1">IF(C16=0,0,D16/C16)</f>
        <v>0.99664539232244642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23227.216680000001</v>
      </c>
      <c r="D18" s="303">
        <f ca="1">IF(ISERROR(VLOOKUP("Výnosy celkem",INDIRECT("HI!$A:$G"),5,0)),0,VLOOKUP("Výnosy celkem",INDIRECT("HI!$A:$G"),5,0))</f>
        <v>24124.906300000002</v>
      </c>
      <c r="E18" s="304">
        <f t="shared" ref="E18:E31" ca="1" si="1">IF(C18=0,0,D18/C18)</f>
        <v>1.0386481786590025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1301.5366800000002</v>
      </c>
      <c r="D19" s="284">
        <f ca="1">IF(ISERROR(VLOOKUP("Ambulance *",INDIRECT("HI!$A:$G"),5,0)),0,VLOOKUP("Ambulance *",INDIRECT("HI!$A:$G"),5,0))</f>
        <v>1390.9663000000007</v>
      </c>
      <c r="E19" s="285">
        <f t="shared" ca="1" si="1"/>
        <v>1.0687107949965733</v>
      </c>
    </row>
    <row r="20" spans="1:5" ht="14.4" customHeight="1" x14ac:dyDescent="0.3">
      <c r="A20" s="471" t="str">
        <f>HYPERLINK("#'ZV Vykáz.-A'!A1","Zdravotní výkony vykázané u ambulantních pacientů (min. 100 % 2016)")</f>
        <v>Zdravotní výkony vykázané u ambulantních pacientů (min. 100 % 2016)</v>
      </c>
      <c r="B20" s="472" t="s">
        <v>153</v>
      </c>
      <c r="C20" s="289">
        <v>1</v>
      </c>
      <c r="D20" s="289">
        <f>IF(ISERROR(VLOOKUP("Celkem:",'ZV Vykáz.-A'!$A:$AB,10,0)),"",VLOOKUP("Celkem:",'ZV Vykáz.-A'!$A:$AB,10,0))</f>
        <v>1.0687107949965733</v>
      </c>
      <c r="E20" s="285">
        <f t="shared" si="1"/>
        <v>1.0687107949965733</v>
      </c>
    </row>
    <row r="21" spans="1:5" ht="14.4" customHeight="1" x14ac:dyDescent="0.3">
      <c r="A21" s="469" t="str">
        <f>HYPERLINK("#'ZV Vykáz.-A'!A1","Specializovaná ambulantní péče")</f>
        <v>Specializovaná ambulantní péče</v>
      </c>
      <c r="B21" s="472" t="s">
        <v>153</v>
      </c>
      <c r="C21" s="289">
        <v>1</v>
      </c>
      <c r="D21" s="441">
        <f>IF(ISERROR(VLOOKUP("Specializovaná ambulantní péče",'ZV Vykáz.-A'!$A:$AB,10,0)),"",VLOOKUP("Specializovaná ambulantní péče",'ZV Vykáz.-A'!$A:$AB,10,0))</f>
        <v>1.0687107949965731</v>
      </c>
      <c r="E21" s="285">
        <f t="shared" si="1"/>
        <v>1.0687107949965731</v>
      </c>
    </row>
    <row r="22" spans="1:5" ht="14.4" customHeight="1" x14ac:dyDescent="0.3">
      <c r="A22" s="469" t="str">
        <f>HYPERLINK("#'ZV Vykáz.-A'!A1","Ambulantní péče ve vyjmenovaných odbornostech (§9)")</f>
        <v>Ambulantní péče ve vyjmenovaných odbornostech (§9)</v>
      </c>
      <c r="B22" s="472" t="s">
        <v>153</v>
      </c>
      <c r="C22" s="289">
        <v>1</v>
      </c>
      <c r="D22" s="441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72" t="s">
        <v>155</v>
      </c>
      <c r="C23" s="289">
        <v>0.85</v>
      </c>
      <c r="D23" s="289">
        <f>IF(ISERROR(VLOOKUP("Celkem:",'ZV Vykáz.-H'!$A:$S,7,0)),"",VLOOKUP("Celkem:",'ZV Vykáz.-H'!$A:$S,7,0))</f>
        <v>1.0335145035328299</v>
      </c>
      <c r="E23" s="285">
        <f t="shared" si="1"/>
        <v>1.2158994159209764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21925.68</v>
      </c>
      <c r="D24" s="284">
        <f ca="1">IF(ISERROR(VLOOKUP("Hospitalizace *",INDIRECT("HI!$A:$G"),5,0)),0,VLOOKUP("Hospitalizace *",INDIRECT("HI!$A:$G"),5,0))</f>
        <v>22733.940000000002</v>
      </c>
      <c r="E24" s="285">
        <f ca="1">IF(C24=0,0,D24/C24)</f>
        <v>1.0368636229298249</v>
      </c>
    </row>
    <row r="25" spans="1:5" ht="14.4" customHeight="1" x14ac:dyDescent="0.3">
      <c r="A25" s="471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1.0368636229298249</v>
      </c>
      <c r="E25" s="285">
        <f t="shared" si="1"/>
        <v>1.0368636229298249</v>
      </c>
    </row>
    <row r="26" spans="1:5" ht="14.4" customHeight="1" x14ac:dyDescent="0.3">
      <c r="A26" s="470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1.0368636229298249</v>
      </c>
      <c r="E26" s="285">
        <f t="shared" si="1"/>
        <v>1.0368636229298249</v>
      </c>
    </row>
    <row r="27" spans="1:5" ht="14.4" customHeight="1" x14ac:dyDescent="0.3">
      <c r="A27" s="470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69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1.0197869101978692</v>
      </c>
      <c r="E29" s="285">
        <f t="shared" si="1"/>
        <v>1.0734599054714413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0.7752747252747253</v>
      </c>
      <c r="E30" s="285">
        <f t="shared" si="1"/>
        <v>0.7752747252747253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1.1459304991182595</v>
      </c>
      <c r="E31" s="285">
        <f t="shared" si="1"/>
        <v>1.2062426306507996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37" t="s">
        <v>175</v>
      </c>
      <c r="B1" s="537"/>
      <c r="C1" s="537"/>
      <c r="D1" s="537"/>
      <c r="E1" s="537"/>
      <c r="F1" s="537"/>
      <c r="G1" s="537"/>
      <c r="H1" s="537"/>
      <c r="I1" s="537"/>
      <c r="J1" s="537"/>
    </row>
    <row r="2" spans="1:10" ht="14.4" customHeight="1" thickBot="1" x14ac:dyDescent="0.35">
      <c r="A2" s="374" t="s">
        <v>320</v>
      </c>
      <c r="B2" s="220"/>
      <c r="C2" s="220"/>
      <c r="D2" s="220"/>
      <c r="E2" s="220"/>
      <c r="F2" s="220"/>
    </row>
    <row r="3" spans="1:10" ht="14.4" customHeight="1" x14ac:dyDescent="0.3">
      <c r="A3" s="528"/>
      <c r="B3" s="216">
        <v>2015</v>
      </c>
      <c r="C3" s="44">
        <v>2016</v>
      </c>
      <c r="D3" s="11"/>
      <c r="E3" s="532">
        <v>2017</v>
      </c>
      <c r="F3" s="533"/>
      <c r="G3" s="533"/>
      <c r="H3" s="534"/>
      <c r="I3" s="535">
        <v>2017</v>
      </c>
      <c r="J3" s="536"/>
    </row>
    <row r="4" spans="1:10" ht="14.4" customHeight="1" thickBot="1" x14ac:dyDescent="0.35">
      <c r="A4" s="529"/>
      <c r="B4" s="530" t="s">
        <v>94</v>
      </c>
      <c r="C4" s="531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75" t="s">
        <v>307</v>
      </c>
      <c r="J4" s="476" t="s">
        <v>308</v>
      </c>
    </row>
    <row r="5" spans="1:10" ht="14.4" customHeight="1" x14ac:dyDescent="0.3">
      <c r="A5" s="221" t="str">
        <f>HYPERLINK("#'Léky Žádanky'!A1","Léky (Kč)")</f>
        <v>Léky (Kč)</v>
      </c>
      <c r="B5" s="31">
        <v>535.96569000000011</v>
      </c>
      <c r="C5" s="33">
        <v>536.90621999999996</v>
      </c>
      <c r="D5" s="12"/>
      <c r="E5" s="226">
        <v>642.08691999999996</v>
      </c>
      <c r="F5" s="32">
        <v>818.19999172973633</v>
      </c>
      <c r="G5" s="225">
        <f>E5-F5</f>
        <v>-176.11307172973636</v>
      </c>
      <c r="H5" s="231">
        <f>IF(F5&lt;0.00000001,"",E5/F5)</f>
        <v>0.78475547114413913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4715.2095800000016</v>
      </c>
      <c r="C6" s="35">
        <v>5147.1545299999962</v>
      </c>
      <c r="D6" s="12"/>
      <c r="E6" s="227">
        <v>5022.2398100000009</v>
      </c>
      <c r="F6" s="34">
        <v>5347.3333008422851</v>
      </c>
      <c r="G6" s="228">
        <f>E6-F6</f>
        <v>-325.09349084228415</v>
      </c>
      <c r="H6" s="232">
        <f>IF(F6&lt;0.00000001,"",E6/F6)</f>
        <v>0.93920455813160608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13670.19332</v>
      </c>
      <c r="C7" s="35">
        <v>14493.23839</v>
      </c>
      <c r="D7" s="12"/>
      <c r="E7" s="227">
        <v>16316.746149999999</v>
      </c>
      <c r="F7" s="34">
        <v>16371.666668701171</v>
      </c>
      <c r="G7" s="228">
        <f>E7-F7</f>
        <v>-54.920518701172114</v>
      </c>
      <c r="H7" s="232">
        <f>IF(F7&lt;0.00000001,"",E7/F7)</f>
        <v>0.99664539232244642</v>
      </c>
    </row>
    <row r="8" spans="1:10" ht="14.4" customHeight="1" thickBot="1" x14ac:dyDescent="0.35">
      <c r="A8" s="1" t="s">
        <v>97</v>
      </c>
      <c r="B8" s="15">
        <v>1971.6323300000004</v>
      </c>
      <c r="C8" s="37">
        <v>2127.6646000000028</v>
      </c>
      <c r="D8" s="12"/>
      <c r="E8" s="229">
        <v>2184.1991899999994</v>
      </c>
      <c r="F8" s="36">
        <v>2118.9484133749029</v>
      </c>
      <c r="G8" s="230">
        <f>E8-F8</f>
        <v>65.250776625096478</v>
      </c>
      <c r="H8" s="233">
        <f>IF(F8&lt;0.00000001,"",E8/F8)</f>
        <v>1.0307939429828639</v>
      </c>
    </row>
    <row r="9" spans="1:10" ht="14.4" customHeight="1" thickBot="1" x14ac:dyDescent="0.35">
      <c r="A9" s="2" t="s">
        <v>98</v>
      </c>
      <c r="B9" s="3">
        <v>20893.000920000002</v>
      </c>
      <c r="C9" s="39">
        <v>22304.963739999999</v>
      </c>
      <c r="D9" s="12"/>
      <c r="E9" s="3">
        <v>24165.272069999999</v>
      </c>
      <c r="F9" s="38">
        <v>24656.148374648095</v>
      </c>
      <c r="G9" s="38">
        <f>E9-F9</f>
        <v>-490.87630464809627</v>
      </c>
      <c r="H9" s="234">
        <f>IF(F9&lt;0.00000001,"",E9/F9)</f>
        <v>0.98009111978118912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1115.675</v>
      </c>
      <c r="C11" s="33">
        <f>IF(ISERROR(VLOOKUP("Celkem:",'ZV Vykáz.-A'!A:H,5,0)),0,VLOOKUP("Celkem:",'ZV Vykáz.-A'!A:H,5,0)/1000)</f>
        <v>1301.5366800000002</v>
      </c>
      <c r="D11" s="12"/>
      <c r="E11" s="226">
        <f>IF(ISERROR(VLOOKUP("Celkem:",'ZV Vykáz.-A'!A:H,8,0)),0,VLOOKUP("Celkem:",'ZV Vykáz.-A'!A:H,8,0)/1000)</f>
        <v>1390.9663000000007</v>
      </c>
      <c r="F11" s="32">
        <f>C11</f>
        <v>1301.5366800000002</v>
      </c>
      <c r="G11" s="225">
        <f>E11-F11</f>
        <v>89.429620000000568</v>
      </c>
      <c r="H11" s="231">
        <f>IF(F11&lt;0.00000001,"",E11/F11)</f>
        <v>1.0687107949965733</v>
      </c>
      <c r="I11" s="225">
        <f>E11-B11</f>
        <v>275.29130000000077</v>
      </c>
      <c r="J11" s="231">
        <f>IF(B11&lt;0.00000001,"",E11/B11)</f>
        <v>1.2467486499204525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22211.040000000001</v>
      </c>
      <c r="C12" s="37">
        <f>IF(ISERROR(VLOOKUP("Celkem",CaseMix!A:D,3,0)),0,VLOOKUP("Celkem",CaseMix!A:D,3,0)*30)</f>
        <v>21925.68</v>
      </c>
      <c r="D12" s="12"/>
      <c r="E12" s="229">
        <f>IF(ISERROR(VLOOKUP("Celkem",CaseMix!A:D,4,0)),0,VLOOKUP("Celkem",CaseMix!A:D,4,0)*30)</f>
        <v>22733.940000000002</v>
      </c>
      <c r="F12" s="36">
        <f>C12</f>
        <v>21925.68</v>
      </c>
      <c r="G12" s="230">
        <f>E12-F12</f>
        <v>808.26000000000204</v>
      </c>
      <c r="H12" s="233">
        <f>IF(F12&lt;0.00000001,"",E12/F12)</f>
        <v>1.0368636229298249</v>
      </c>
      <c r="I12" s="230">
        <f>E12-B12</f>
        <v>522.90000000000146</v>
      </c>
      <c r="J12" s="233">
        <f>IF(B12&lt;0.00000001,"",E12/B12)</f>
        <v>1.0235423465087632</v>
      </c>
    </row>
    <row r="13" spans="1:10" ht="14.4" customHeight="1" thickBot="1" x14ac:dyDescent="0.35">
      <c r="A13" s="4" t="s">
        <v>101</v>
      </c>
      <c r="B13" s="9">
        <f>SUM(B11:B12)</f>
        <v>23326.715</v>
      </c>
      <c r="C13" s="41">
        <f>SUM(C11:C12)</f>
        <v>23227.216680000001</v>
      </c>
      <c r="D13" s="12"/>
      <c r="E13" s="9">
        <f>SUM(E11:E12)</f>
        <v>24124.906300000002</v>
      </c>
      <c r="F13" s="40">
        <f>SUM(F11:F12)</f>
        <v>23227.216680000001</v>
      </c>
      <c r="G13" s="40">
        <f>E13-F13</f>
        <v>897.68962000000101</v>
      </c>
      <c r="H13" s="235">
        <f>IF(F13&lt;0.00000001,"",E13/F13)</f>
        <v>1.0386481786590025</v>
      </c>
      <c r="I13" s="40">
        <f>SUM(I11:I12)</f>
        <v>798.19130000000223</v>
      </c>
      <c r="J13" s="235">
        <f>IF(B13&lt;0.00000001,"",E13/B13)</f>
        <v>1.0342179042355515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1.1164846586337105</v>
      </c>
      <c r="C15" s="43">
        <f>IF(C9=0,"",C13/C9)</f>
        <v>1.0413474305876635</v>
      </c>
      <c r="D15" s="12"/>
      <c r="E15" s="10">
        <f>IF(E9=0,"",E13/E9)</f>
        <v>0.99832959588110293</v>
      </c>
      <c r="F15" s="42">
        <f>IF(F9=0,"",F13/F9)</f>
        <v>0.94204562395814639</v>
      </c>
      <c r="G15" s="42">
        <f>IF(ISERROR(F15-E15),"",E15-F15)</f>
        <v>5.6283971922956533E-2</v>
      </c>
      <c r="H15" s="236">
        <f>IF(ISERROR(F15-E15),"",IF(F15&lt;0.00000001,"",E15/F15))</f>
        <v>1.0597465456996349</v>
      </c>
    </row>
    <row r="17" spans="1:8" ht="14.4" customHeight="1" x14ac:dyDescent="0.3">
      <c r="A17" s="222" t="s">
        <v>202</v>
      </c>
    </row>
    <row r="18" spans="1:8" ht="14.4" customHeight="1" x14ac:dyDescent="0.3">
      <c r="A18" s="413" t="s">
        <v>239</v>
      </c>
      <c r="B18" s="414"/>
      <c r="C18" s="414"/>
      <c r="D18" s="414"/>
      <c r="E18" s="414"/>
      <c r="F18" s="414"/>
      <c r="G18" s="414"/>
      <c r="H18" s="414"/>
    </row>
    <row r="19" spans="1:8" x14ac:dyDescent="0.3">
      <c r="A19" s="412" t="s">
        <v>238</v>
      </c>
      <c r="B19" s="414"/>
      <c r="C19" s="414"/>
      <c r="D19" s="414"/>
      <c r="E19" s="414"/>
      <c r="F19" s="414"/>
      <c r="G19" s="414"/>
      <c r="H19" s="414"/>
    </row>
    <row r="20" spans="1:8" ht="14.4" customHeight="1" x14ac:dyDescent="0.3">
      <c r="A20" s="223" t="s">
        <v>264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306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26" t="s">
        <v>128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x14ac:dyDescent="0.3">
      <c r="A2" s="374" t="s">
        <v>320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0.77706387071700667</v>
      </c>
      <c r="C4" s="323">
        <f t="shared" ref="C4:M4" si="0">(C10+C8)/C6</f>
        <v>0.8707974104323376</v>
      </c>
      <c r="D4" s="323">
        <f t="shared" si="0"/>
        <v>0.98555278885009412</v>
      </c>
      <c r="E4" s="323">
        <f t="shared" si="0"/>
        <v>0.99832958263895888</v>
      </c>
      <c r="F4" s="323">
        <f t="shared" si="0"/>
        <v>5.7560534637092528E-2</v>
      </c>
      <c r="G4" s="323">
        <f t="shared" si="0"/>
        <v>5.7560534637092528E-2</v>
      </c>
      <c r="H4" s="323">
        <f t="shared" si="0"/>
        <v>5.7560534637092528E-2</v>
      </c>
      <c r="I4" s="323">
        <f t="shared" si="0"/>
        <v>5.7560534637092528E-2</v>
      </c>
      <c r="J4" s="323">
        <f t="shared" si="0"/>
        <v>5.7560534637092528E-2</v>
      </c>
      <c r="K4" s="323">
        <f t="shared" si="0"/>
        <v>5.7560534637092528E-2</v>
      </c>
      <c r="L4" s="323">
        <f t="shared" si="0"/>
        <v>5.7560534637092528E-2</v>
      </c>
      <c r="M4" s="323">
        <f t="shared" si="0"/>
        <v>5.7560534637092528E-2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6418.59148</v>
      </c>
      <c r="C5" s="323">
        <f>IF(ISERROR(VLOOKUP($A5,'Man Tab'!$A:$Q,COLUMN()+2,0)),0,VLOOKUP($A5,'Man Tab'!$A:$Q,COLUMN()+2,0))</f>
        <v>5660.7700500000001</v>
      </c>
      <c r="D5" s="323">
        <f>IF(ISERROR(VLOOKUP($A5,'Man Tab'!$A:$Q,COLUMN()+2,0)),0,VLOOKUP($A5,'Man Tab'!$A:$Q,COLUMN()+2,0))</f>
        <v>6191.4505500000096</v>
      </c>
      <c r="E5" s="323">
        <f>IF(ISERROR(VLOOKUP($A5,'Man Tab'!$A:$Q,COLUMN()+2,0)),0,VLOOKUP($A5,'Man Tab'!$A:$Q,COLUMN()+2,0))</f>
        <v>5894.4599900000003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6418.59148</v>
      </c>
      <c r="C6" s="325">
        <f t="shared" ref="C6:M6" si="1">C5+B6</f>
        <v>12079.36153</v>
      </c>
      <c r="D6" s="325">
        <f t="shared" si="1"/>
        <v>18270.812080000011</v>
      </c>
      <c r="E6" s="325">
        <f t="shared" si="1"/>
        <v>24165.27207000001</v>
      </c>
      <c r="F6" s="325">
        <f t="shared" si="1"/>
        <v>24165.27207000001</v>
      </c>
      <c r="G6" s="325">
        <f t="shared" si="1"/>
        <v>24165.27207000001</v>
      </c>
      <c r="H6" s="325">
        <f t="shared" si="1"/>
        <v>24165.27207000001</v>
      </c>
      <c r="I6" s="325">
        <f t="shared" si="1"/>
        <v>24165.27207000001</v>
      </c>
      <c r="J6" s="325">
        <f t="shared" si="1"/>
        <v>24165.27207000001</v>
      </c>
      <c r="K6" s="325">
        <f t="shared" si="1"/>
        <v>24165.27207000001</v>
      </c>
      <c r="L6" s="325">
        <f t="shared" si="1"/>
        <v>24165.27207000001</v>
      </c>
      <c r="M6" s="325">
        <f t="shared" si="1"/>
        <v>24165.27207000001</v>
      </c>
    </row>
    <row r="7" spans="1:13" ht="14.4" customHeight="1" x14ac:dyDescent="0.3">
      <c r="A7" s="324" t="s">
        <v>126</v>
      </c>
      <c r="B7" s="324">
        <v>154.10900000000001</v>
      </c>
      <c r="C7" s="324">
        <v>326.83499999999998</v>
      </c>
      <c r="D7" s="324">
        <v>563.68399999999997</v>
      </c>
      <c r="E7" s="324">
        <v>757.798</v>
      </c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4623.2700000000004</v>
      </c>
      <c r="C8" s="325">
        <f t="shared" ref="C8:M8" si="2">C7*30</f>
        <v>9805.0499999999993</v>
      </c>
      <c r="D8" s="325">
        <f t="shared" si="2"/>
        <v>16910.52</v>
      </c>
      <c r="E8" s="325">
        <f t="shared" si="2"/>
        <v>22733.94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364385.5400000001</v>
      </c>
      <c r="C9" s="324">
        <v>349241.2</v>
      </c>
      <c r="D9" s="324">
        <v>382703.06000000011</v>
      </c>
      <c r="E9" s="324">
        <v>294636.18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364.38554000000011</v>
      </c>
      <c r="C10" s="325">
        <f t="shared" ref="C10:M10" si="3">C9/1000+B10</f>
        <v>713.62674000000015</v>
      </c>
      <c r="D10" s="325">
        <f t="shared" si="3"/>
        <v>1096.3298000000002</v>
      </c>
      <c r="E10" s="325">
        <f t="shared" si="3"/>
        <v>1390.9659800000002</v>
      </c>
      <c r="F10" s="325">
        <f t="shared" si="3"/>
        <v>1390.9659800000002</v>
      </c>
      <c r="G10" s="325">
        <f t="shared" si="3"/>
        <v>1390.9659800000002</v>
      </c>
      <c r="H10" s="325">
        <f t="shared" si="3"/>
        <v>1390.9659800000002</v>
      </c>
      <c r="I10" s="325">
        <f t="shared" si="3"/>
        <v>1390.9659800000002</v>
      </c>
      <c r="J10" s="325">
        <f t="shared" si="3"/>
        <v>1390.9659800000002</v>
      </c>
      <c r="K10" s="325">
        <f t="shared" si="3"/>
        <v>1390.9659800000002</v>
      </c>
      <c r="L10" s="325">
        <f t="shared" si="3"/>
        <v>1390.9659800000002</v>
      </c>
      <c r="M10" s="325">
        <f t="shared" si="3"/>
        <v>1390.9659800000002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4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0.94204562395814639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0.94204562395814639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38" t="s">
        <v>322</v>
      </c>
      <c r="B1" s="538"/>
      <c r="C1" s="538"/>
      <c r="D1" s="538"/>
      <c r="E1" s="538"/>
      <c r="F1" s="538"/>
      <c r="G1" s="538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s="326" customFormat="1" ht="14.4" customHeight="1" thickBot="1" x14ac:dyDescent="0.3">
      <c r="A2" s="374" t="s">
        <v>320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39" t="s">
        <v>29</v>
      </c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48" t="s">
        <v>273</v>
      </c>
      <c r="E4" s="448" t="s">
        <v>274</v>
      </c>
      <c r="F4" s="448" t="s">
        <v>275</v>
      </c>
      <c r="G4" s="448" t="s">
        <v>276</v>
      </c>
      <c r="H4" s="448" t="s">
        <v>277</v>
      </c>
      <c r="I4" s="448" t="s">
        <v>278</v>
      </c>
      <c r="J4" s="448" t="s">
        <v>279</v>
      </c>
      <c r="K4" s="448" t="s">
        <v>280</v>
      </c>
      <c r="L4" s="448" t="s">
        <v>281</v>
      </c>
      <c r="M4" s="448" t="s">
        <v>282</v>
      </c>
      <c r="N4" s="448" t="s">
        <v>283</v>
      </c>
      <c r="O4" s="448" t="s">
        <v>284</v>
      </c>
      <c r="P4" s="541" t="s">
        <v>3</v>
      </c>
      <c r="Q4" s="542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19.27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19.27</v>
      </c>
      <c r="Q6" s="184" t="s">
        <v>321</v>
      </c>
    </row>
    <row r="7" spans="1:17" ht="14.4" customHeight="1" x14ac:dyDescent="0.3">
      <c r="A7" s="19" t="s">
        <v>35</v>
      </c>
      <c r="B7" s="55">
        <v>2454.6</v>
      </c>
      <c r="C7" s="56">
        <v>204.55</v>
      </c>
      <c r="D7" s="56">
        <v>254.80978999999999</v>
      </c>
      <c r="E7" s="56">
        <v>128.35401999999999</v>
      </c>
      <c r="F7" s="56">
        <v>140.64134000000001</v>
      </c>
      <c r="G7" s="56">
        <v>118.28176999999999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642.08691999999996</v>
      </c>
      <c r="Q7" s="185">
        <v>0.78475546321099998</v>
      </c>
    </row>
    <row r="8" spans="1:17" ht="14.4" customHeight="1" x14ac:dyDescent="0.3">
      <c r="A8" s="19" t="s">
        <v>36</v>
      </c>
      <c r="B8" s="55">
        <v>1584.8416079589999</v>
      </c>
      <c r="C8" s="56">
        <v>132.070133996583</v>
      </c>
      <c r="D8" s="56">
        <v>177.13</v>
      </c>
      <c r="E8" s="56">
        <v>98.155000000000001</v>
      </c>
      <c r="F8" s="56">
        <v>124.53</v>
      </c>
      <c r="G8" s="56">
        <v>156.09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555.90499999999997</v>
      </c>
      <c r="Q8" s="185">
        <v>1.052291277326</v>
      </c>
    </row>
    <row r="9" spans="1:17" ht="14.4" customHeight="1" x14ac:dyDescent="0.3">
      <c r="A9" s="19" t="s">
        <v>37</v>
      </c>
      <c r="B9" s="55">
        <v>16042</v>
      </c>
      <c r="C9" s="56">
        <v>1336.8333333333301</v>
      </c>
      <c r="D9" s="56">
        <v>1467.18247</v>
      </c>
      <c r="E9" s="56">
        <v>1070.9355800000001</v>
      </c>
      <c r="F9" s="56">
        <v>1450.0482099999999</v>
      </c>
      <c r="G9" s="56">
        <v>1034.0735500000001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5022.23981</v>
      </c>
      <c r="Q9" s="185">
        <v>0.93920455242400003</v>
      </c>
    </row>
    <row r="10" spans="1:17" ht="14.4" customHeight="1" x14ac:dyDescent="0.3">
      <c r="A10" s="19" t="s">
        <v>38</v>
      </c>
      <c r="B10" s="55">
        <v>610.27569693016096</v>
      </c>
      <c r="C10" s="56">
        <v>50.856308077512999</v>
      </c>
      <c r="D10" s="56">
        <v>41.112630000000003</v>
      </c>
      <c r="E10" s="56">
        <v>45.049399999999999</v>
      </c>
      <c r="F10" s="56">
        <v>47.116970000000002</v>
      </c>
      <c r="G10" s="56">
        <v>47.153759999999998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180.43276</v>
      </c>
      <c r="Q10" s="185">
        <v>0.88697335109800002</v>
      </c>
    </row>
    <row r="11" spans="1:17" ht="14.4" customHeight="1" x14ac:dyDescent="0.3">
      <c r="A11" s="19" t="s">
        <v>39</v>
      </c>
      <c r="B11" s="55">
        <v>440.89485044456598</v>
      </c>
      <c r="C11" s="56">
        <v>36.741237537046999</v>
      </c>
      <c r="D11" s="56">
        <v>30.22223</v>
      </c>
      <c r="E11" s="56">
        <v>29.295999999999999</v>
      </c>
      <c r="F11" s="56">
        <v>33.660290000000003</v>
      </c>
      <c r="G11" s="56">
        <v>37.831879999999998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131.0104</v>
      </c>
      <c r="Q11" s="185">
        <v>0.89143976075800002</v>
      </c>
    </row>
    <row r="12" spans="1:17" ht="14.4" customHeight="1" x14ac:dyDescent="0.3">
      <c r="A12" s="19" t="s">
        <v>40</v>
      </c>
      <c r="B12" s="55">
        <v>64.806650600327004</v>
      </c>
      <c r="C12" s="56">
        <v>5.4005542166930001</v>
      </c>
      <c r="D12" s="56">
        <v>4.2682000000000002</v>
      </c>
      <c r="E12" s="56">
        <v>0.71448999999999996</v>
      </c>
      <c r="F12" s="56">
        <v>3.17083</v>
      </c>
      <c r="G12" s="56">
        <v>0.29770000000000002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8.4512199999999993</v>
      </c>
      <c r="Q12" s="185">
        <v>0.39122003320799997</v>
      </c>
    </row>
    <row r="13" spans="1:17" ht="14.4" customHeight="1" x14ac:dyDescent="0.3">
      <c r="A13" s="19" t="s">
        <v>41</v>
      </c>
      <c r="B13" s="55">
        <v>109.826909562566</v>
      </c>
      <c r="C13" s="56">
        <v>9.1522424635469992</v>
      </c>
      <c r="D13" s="56">
        <v>6.1983100000000002</v>
      </c>
      <c r="E13" s="56">
        <v>6.2401999999999997</v>
      </c>
      <c r="F13" s="56">
        <v>7.5599699999999999</v>
      </c>
      <c r="G13" s="56">
        <v>7.6098699999999999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27.608350000000002</v>
      </c>
      <c r="Q13" s="185">
        <v>0.75414167920999997</v>
      </c>
    </row>
    <row r="14" spans="1:17" ht="14.4" customHeight="1" x14ac:dyDescent="0.3">
      <c r="A14" s="19" t="s">
        <v>42</v>
      </c>
      <c r="B14" s="55">
        <v>1176.8171568227001</v>
      </c>
      <c r="C14" s="56">
        <v>98.068096401890998</v>
      </c>
      <c r="D14" s="56">
        <v>141.07499999999999</v>
      </c>
      <c r="E14" s="56">
        <v>114.63500000000001</v>
      </c>
      <c r="F14" s="56">
        <v>106.116</v>
      </c>
      <c r="G14" s="56">
        <v>91.903000000000006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453.72899999999998</v>
      </c>
      <c r="Q14" s="185">
        <v>1.1566682148609999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321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321</v>
      </c>
    </row>
    <row r="17" spans="1:17" ht="14.4" customHeight="1" x14ac:dyDescent="0.3">
      <c r="A17" s="19" t="s">
        <v>45</v>
      </c>
      <c r="B17" s="55">
        <v>239.48257323262001</v>
      </c>
      <c r="C17" s="56">
        <v>19.956881102718</v>
      </c>
      <c r="D17" s="56">
        <v>24.855029999999999</v>
      </c>
      <c r="E17" s="56">
        <v>21.706800000000001</v>
      </c>
      <c r="F17" s="56">
        <v>17.547809999999998</v>
      </c>
      <c r="G17" s="56">
        <v>2.8067000000000002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66.916340000000005</v>
      </c>
      <c r="Q17" s="185">
        <v>0.83826149556600005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4.0000000000000002E-4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4.0000000000000002E-4</v>
      </c>
      <c r="Q18" s="185" t="s">
        <v>321</v>
      </c>
    </row>
    <row r="19" spans="1:17" ht="14.4" customHeight="1" x14ac:dyDescent="0.3">
      <c r="A19" s="19" t="s">
        <v>47</v>
      </c>
      <c r="B19" s="55">
        <v>1029.0694227993099</v>
      </c>
      <c r="C19" s="56">
        <v>85.755785233275006</v>
      </c>
      <c r="D19" s="56">
        <v>109.05558000000001</v>
      </c>
      <c r="E19" s="56">
        <v>65.984279999999998</v>
      </c>
      <c r="F19" s="56">
        <v>102.89909</v>
      </c>
      <c r="G19" s="56">
        <v>91.273439999999994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369.21239000000003</v>
      </c>
      <c r="Q19" s="185">
        <v>1.076348344883</v>
      </c>
    </row>
    <row r="20" spans="1:17" ht="14.4" customHeight="1" x14ac:dyDescent="0.3">
      <c r="A20" s="19" t="s">
        <v>48</v>
      </c>
      <c r="B20" s="55">
        <v>49115</v>
      </c>
      <c r="C20" s="56">
        <v>4092.9166666666702</v>
      </c>
      <c r="D20" s="56">
        <v>4071.8126999999999</v>
      </c>
      <c r="E20" s="56">
        <v>4000.4739399999999</v>
      </c>
      <c r="F20" s="56">
        <v>4015.5594700000102</v>
      </c>
      <c r="G20" s="56">
        <v>4228.9000400000004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16316.746150000001</v>
      </c>
      <c r="Q20" s="185">
        <v>0.99664539244600003</v>
      </c>
    </row>
    <row r="21" spans="1:17" ht="14.4" customHeight="1" x14ac:dyDescent="0.3">
      <c r="A21" s="20" t="s">
        <v>49</v>
      </c>
      <c r="B21" s="55">
        <v>940.00000000000102</v>
      </c>
      <c r="C21" s="56">
        <v>78.333333333333002</v>
      </c>
      <c r="D21" s="56">
        <v>87.722999999999999</v>
      </c>
      <c r="E21" s="56">
        <v>78.224999999999994</v>
      </c>
      <c r="F21" s="56">
        <v>78.239000000000004</v>
      </c>
      <c r="G21" s="56">
        <v>78.238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322.42500000000001</v>
      </c>
      <c r="Q21" s="185">
        <v>1.0290159574460001</v>
      </c>
    </row>
    <row r="22" spans="1:17" ht="14.4" customHeight="1" x14ac:dyDescent="0.3">
      <c r="A22" s="19" t="s">
        <v>50</v>
      </c>
      <c r="B22" s="55">
        <v>160.830365678449</v>
      </c>
      <c r="C22" s="56">
        <v>13.402530473203999</v>
      </c>
      <c r="D22" s="56">
        <v>3.1459999999999999</v>
      </c>
      <c r="E22" s="56">
        <v>0</v>
      </c>
      <c r="F22" s="56">
        <v>36.590580000000003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39.736579999999996</v>
      </c>
      <c r="Q22" s="185">
        <v>0.74121413264900005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321</v>
      </c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5.4000000000000001E-4</v>
      </c>
      <c r="E24" s="56">
        <v>1.0003399999989999</v>
      </c>
      <c r="F24" s="56">
        <v>8.5005899999980006</v>
      </c>
      <c r="G24" s="56">
        <v>2.7999999899999998E-4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9.5017499999969992</v>
      </c>
      <c r="Q24" s="185"/>
    </row>
    <row r="25" spans="1:17" ht="14.4" customHeight="1" x14ac:dyDescent="0.3">
      <c r="A25" s="21" t="s">
        <v>53</v>
      </c>
      <c r="B25" s="58">
        <v>73968.445234029699</v>
      </c>
      <c r="C25" s="59">
        <v>6164.0371028358104</v>
      </c>
      <c r="D25" s="59">
        <v>6418.59148</v>
      </c>
      <c r="E25" s="59">
        <v>5660.7700500000001</v>
      </c>
      <c r="F25" s="59">
        <v>6191.4505500000096</v>
      </c>
      <c r="G25" s="59">
        <v>5894.4599900000003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24165.272069999999</v>
      </c>
      <c r="Q25" s="186">
        <v>0.98009111832200002</v>
      </c>
    </row>
    <row r="26" spans="1:17" ht="14.4" customHeight="1" x14ac:dyDescent="0.3">
      <c r="A26" s="19" t="s">
        <v>54</v>
      </c>
      <c r="B26" s="55">
        <v>6647.2013291239</v>
      </c>
      <c r="C26" s="56">
        <v>553.93344409365898</v>
      </c>
      <c r="D26" s="56">
        <v>585.45304999999996</v>
      </c>
      <c r="E26" s="56">
        <v>570.01849000000004</v>
      </c>
      <c r="F26" s="56">
        <v>640.34031000000004</v>
      </c>
      <c r="G26" s="56">
        <v>683.04220999999995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2478.8540600000001</v>
      </c>
      <c r="Q26" s="185">
        <v>1.1187508564569999</v>
      </c>
    </row>
    <row r="27" spans="1:17" ht="14.4" customHeight="1" x14ac:dyDescent="0.3">
      <c r="A27" s="22" t="s">
        <v>55</v>
      </c>
      <c r="B27" s="58">
        <v>80615.646563153598</v>
      </c>
      <c r="C27" s="59">
        <v>6717.9705469294704</v>
      </c>
      <c r="D27" s="59">
        <v>7004.0445300000001</v>
      </c>
      <c r="E27" s="59">
        <v>6230.7885399999996</v>
      </c>
      <c r="F27" s="59">
        <v>6831.7908600000101</v>
      </c>
      <c r="G27" s="59">
        <v>6577.5021999999999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26644.126130000001</v>
      </c>
      <c r="Q27" s="186">
        <v>0.99152437272000005</v>
      </c>
    </row>
    <row r="28" spans="1:17" ht="14.4" customHeight="1" x14ac:dyDescent="0.3">
      <c r="A28" s="20" t="s">
        <v>56</v>
      </c>
      <c r="B28" s="55">
        <v>296</v>
      </c>
      <c r="C28" s="56">
        <v>24.666666666666</v>
      </c>
      <c r="D28" s="56">
        <v>8.2638599999999993</v>
      </c>
      <c r="E28" s="56">
        <v>15.055070000000001</v>
      </c>
      <c r="F28" s="56">
        <v>28.165710000000001</v>
      </c>
      <c r="G28" s="56">
        <v>12.737439999999999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64.222080000000005</v>
      </c>
      <c r="Q28" s="185">
        <v>0.65089945945899996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321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321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285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38" t="s">
        <v>61</v>
      </c>
      <c r="B1" s="538"/>
      <c r="C1" s="538"/>
      <c r="D1" s="538"/>
      <c r="E1" s="538"/>
      <c r="F1" s="538"/>
      <c r="G1" s="538"/>
      <c r="H1" s="543"/>
      <c r="I1" s="543"/>
      <c r="J1" s="543"/>
      <c r="K1" s="543"/>
    </row>
    <row r="2" spans="1:11" s="64" customFormat="1" ht="14.4" customHeight="1" thickBot="1" x14ac:dyDescent="0.35">
      <c r="A2" s="374" t="s">
        <v>320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39" t="s">
        <v>62</v>
      </c>
      <c r="C3" s="540"/>
      <c r="D3" s="540"/>
      <c r="E3" s="540"/>
      <c r="F3" s="546" t="s">
        <v>63</v>
      </c>
      <c r="G3" s="540"/>
      <c r="H3" s="540"/>
      <c r="I3" s="540"/>
      <c r="J3" s="540"/>
      <c r="K3" s="547"/>
    </row>
    <row r="4" spans="1:11" ht="14.4" customHeight="1" x14ac:dyDescent="0.3">
      <c r="A4" s="102"/>
      <c r="B4" s="544"/>
      <c r="C4" s="545"/>
      <c r="D4" s="545"/>
      <c r="E4" s="545"/>
      <c r="F4" s="548" t="s">
        <v>286</v>
      </c>
      <c r="G4" s="550" t="s">
        <v>64</v>
      </c>
      <c r="H4" s="259" t="s">
        <v>183</v>
      </c>
      <c r="I4" s="548" t="s">
        <v>65</v>
      </c>
      <c r="J4" s="550" t="s">
        <v>296</v>
      </c>
      <c r="K4" s="551" t="s">
        <v>287</v>
      </c>
    </row>
    <row r="5" spans="1:11" ht="42" thickBot="1" x14ac:dyDescent="0.35">
      <c r="A5" s="103"/>
      <c r="B5" s="28" t="s">
        <v>289</v>
      </c>
      <c r="C5" s="29" t="s">
        <v>290</v>
      </c>
      <c r="D5" s="30" t="s">
        <v>291</v>
      </c>
      <c r="E5" s="30" t="s">
        <v>292</v>
      </c>
      <c r="F5" s="549"/>
      <c r="G5" s="549"/>
      <c r="H5" s="29" t="s">
        <v>288</v>
      </c>
      <c r="I5" s="549"/>
      <c r="J5" s="549"/>
      <c r="K5" s="552"/>
    </row>
    <row r="6" spans="1:11" ht="14.4" customHeight="1" thickBot="1" x14ac:dyDescent="0.35">
      <c r="A6" s="698" t="s">
        <v>323</v>
      </c>
      <c r="B6" s="680">
        <v>69169.9790270589</v>
      </c>
      <c r="C6" s="680">
        <v>72650.547080000004</v>
      </c>
      <c r="D6" s="681">
        <v>3480.5680529411002</v>
      </c>
      <c r="E6" s="682">
        <v>1.050319056068</v>
      </c>
      <c r="F6" s="680">
        <v>73968.445234029699</v>
      </c>
      <c r="G6" s="681">
        <v>24656.148411343202</v>
      </c>
      <c r="H6" s="683">
        <v>5894.4599900000003</v>
      </c>
      <c r="I6" s="680">
        <v>24165.272069999999</v>
      </c>
      <c r="J6" s="681">
        <v>-490.87634134322798</v>
      </c>
      <c r="K6" s="684">
        <v>0.32669703944</v>
      </c>
    </row>
    <row r="7" spans="1:11" ht="14.4" customHeight="1" thickBot="1" x14ac:dyDescent="0.35">
      <c r="A7" s="699" t="s">
        <v>324</v>
      </c>
      <c r="B7" s="680">
        <v>22121.523797690999</v>
      </c>
      <c r="C7" s="680">
        <v>21607.26772</v>
      </c>
      <c r="D7" s="681">
        <v>-514.25607769102498</v>
      </c>
      <c r="E7" s="682">
        <v>0.97675313498299998</v>
      </c>
      <c r="F7" s="680">
        <v>22484.0628723193</v>
      </c>
      <c r="G7" s="681">
        <v>7494.6876241064401</v>
      </c>
      <c r="H7" s="683">
        <v>1493.24181</v>
      </c>
      <c r="I7" s="680">
        <v>7040.7352099999998</v>
      </c>
      <c r="J7" s="681">
        <v>-453.95241410643598</v>
      </c>
      <c r="K7" s="684">
        <v>0.31314336959299999</v>
      </c>
    </row>
    <row r="8" spans="1:11" ht="14.4" customHeight="1" thickBot="1" x14ac:dyDescent="0.35">
      <c r="A8" s="700" t="s">
        <v>325</v>
      </c>
      <c r="B8" s="680">
        <v>20936.2871418986</v>
      </c>
      <c r="C8" s="680">
        <v>20451.907719999999</v>
      </c>
      <c r="D8" s="681">
        <v>-484.37942189863003</v>
      </c>
      <c r="E8" s="682">
        <v>0.976864120241</v>
      </c>
      <c r="F8" s="680">
        <v>21307.2457154966</v>
      </c>
      <c r="G8" s="681">
        <v>7102.4152384988702</v>
      </c>
      <c r="H8" s="683">
        <v>1401.33881</v>
      </c>
      <c r="I8" s="680">
        <v>6587.0062099999996</v>
      </c>
      <c r="J8" s="681">
        <v>-515.40902849887095</v>
      </c>
      <c r="K8" s="684">
        <v>0.30914395496899999</v>
      </c>
    </row>
    <row r="9" spans="1:11" ht="14.4" customHeight="1" thickBot="1" x14ac:dyDescent="0.35">
      <c r="A9" s="701" t="s">
        <v>326</v>
      </c>
      <c r="B9" s="685">
        <v>0</v>
      </c>
      <c r="C9" s="685">
        <v>5.3999999900000001E-4</v>
      </c>
      <c r="D9" s="686">
        <v>5.3999999900000001E-4</v>
      </c>
      <c r="E9" s="687" t="s">
        <v>321</v>
      </c>
      <c r="F9" s="685">
        <v>0</v>
      </c>
      <c r="G9" s="686">
        <v>0</v>
      </c>
      <c r="H9" s="688">
        <v>2.7999999999999998E-4</v>
      </c>
      <c r="I9" s="685">
        <v>1.75E-3</v>
      </c>
      <c r="J9" s="686">
        <v>1.75E-3</v>
      </c>
      <c r="K9" s="689" t="s">
        <v>321</v>
      </c>
    </row>
    <row r="10" spans="1:11" ht="14.4" customHeight="1" thickBot="1" x14ac:dyDescent="0.35">
      <c r="A10" s="702" t="s">
        <v>327</v>
      </c>
      <c r="B10" s="680">
        <v>0</v>
      </c>
      <c r="C10" s="680">
        <v>5.3999999900000001E-4</v>
      </c>
      <c r="D10" s="681">
        <v>5.3999999900000001E-4</v>
      </c>
      <c r="E10" s="690" t="s">
        <v>321</v>
      </c>
      <c r="F10" s="680">
        <v>0</v>
      </c>
      <c r="G10" s="681">
        <v>0</v>
      </c>
      <c r="H10" s="683">
        <v>2.7999999999999998E-4</v>
      </c>
      <c r="I10" s="680">
        <v>1.75E-3</v>
      </c>
      <c r="J10" s="681">
        <v>1.75E-3</v>
      </c>
      <c r="K10" s="691" t="s">
        <v>321</v>
      </c>
    </row>
    <row r="11" spans="1:11" ht="14.4" customHeight="1" thickBot="1" x14ac:dyDescent="0.35">
      <c r="A11" s="701" t="s">
        <v>328</v>
      </c>
      <c r="B11" s="685">
        <v>0</v>
      </c>
      <c r="C11" s="685">
        <v>0</v>
      </c>
      <c r="D11" s="686">
        <v>0</v>
      </c>
      <c r="E11" s="692">
        <v>1</v>
      </c>
      <c r="F11" s="685">
        <v>0</v>
      </c>
      <c r="G11" s="686">
        <v>0</v>
      </c>
      <c r="H11" s="688">
        <v>0</v>
      </c>
      <c r="I11" s="685">
        <v>19.27</v>
      </c>
      <c r="J11" s="686">
        <v>19.27</v>
      </c>
      <c r="K11" s="689" t="s">
        <v>329</v>
      </c>
    </row>
    <row r="12" spans="1:11" ht="14.4" customHeight="1" thickBot="1" x14ac:dyDescent="0.35">
      <c r="A12" s="702" t="s">
        <v>330</v>
      </c>
      <c r="B12" s="680">
        <v>0</v>
      </c>
      <c r="C12" s="680">
        <v>0</v>
      </c>
      <c r="D12" s="681">
        <v>0</v>
      </c>
      <c r="E12" s="682">
        <v>1</v>
      </c>
      <c r="F12" s="680">
        <v>0</v>
      </c>
      <c r="G12" s="681">
        <v>0</v>
      </c>
      <c r="H12" s="683">
        <v>0</v>
      </c>
      <c r="I12" s="680">
        <v>19.27</v>
      </c>
      <c r="J12" s="681">
        <v>19.27</v>
      </c>
      <c r="K12" s="691" t="s">
        <v>329</v>
      </c>
    </row>
    <row r="13" spans="1:11" ht="14.4" customHeight="1" thickBot="1" x14ac:dyDescent="0.35">
      <c r="A13" s="701" t="s">
        <v>331</v>
      </c>
      <c r="B13" s="685">
        <v>2270.9001449309599</v>
      </c>
      <c r="C13" s="685">
        <v>2232.0592000000001</v>
      </c>
      <c r="D13" s="686">
        <v>-38.840944930961001</v>
      </c>
      <c r="E13" s="692">
        <v>0.98289623389299996</v>
      </c>
      <c r="F13" s="685">
        <v>2454.6</v>
      </c>
      <c r="G13" s="686">
        <v>818.2</v>
      </c>
      <c r="H13" s="688">
        <v>118.28176999999999</v>
      </c>
      <c r="I13" s="685">
        <v>642.08691999999996</v>
      </c>
      <c r="J13" s="686">
        <v>-176.11308</v>
      </c>
      <c r="K13" s="693">
        <v>0.26158515440300001</v>
      </c>
    </row>
    <row r="14" spans="1:11" ht="14.4" customHeight="1" thickBot="1" x14ac:dyDescent="0.35">
      <c r="A14" s="702" t="s">
        <v>332</v>
      </c>
      <c r="B14" s="680">
        <v>1320.00011916892</v>
      </c>
      <c r="C14" s="680">
        <v>1250.8733199999999</v>
      </c>
      <c r="D14" s="681">
        <v>-69.126799168919007</v>
      </c>
      <c r="E14" s="682">
        <v>0.94763121747800005</v>
      </c>
      <c r="F14" s="680">
        <v>1275</v>
      </c>
      <c r="G14" s="681">
        <v>425</v>
      </c>
      <c r="H14" s="683">
        <v>95.104169999999996</v>
      </c>
      <c r="I14" s="680">
        <v>323.34440000000001</v>
      </c>
      <c r="J14" s="681">
        <v>-101.65560000000001</v>
      </c>
      <c r="K14" s="684">
        <v>0.25360345097999998</v>
      </c>
    </row>
    <row r="15" spans="1:11" ht="14.4" customHeight="1" thickBot="1" x14ac:dyDescent="0.35">
      <c r="A15" s="702" t="s">
        <v>333</v>
      </c>
      <c r="B15" s="680">
        <v>85.000007673756002</v>
      </c>
      <c r="C15" s="680">
        <v>52.664470000000001</v>
      </c>
      <c r="D15" s="681">
        <v>-32.335537673756001</v>
      </c>
      <c r="E15" s="682">
        <v>0.61958194406400002</v>
      </c>
      <c r="F15" s="680">
        <v>60</v>
      </c>
      <c r="G15" s="681">
        <v>20</v>
      </c>
      <c r="H15" s="683">
        <v>0</v>
      </c>
      <c r="I15" s="680">
        <v>4.5056900000000004</v>
      </c>
      <c r="J15" s="681">
        <v>-15.49431</v>
      </c>
      <c r="K15" s="684">
        <v>7.5094833333000002E-2</v>
      </c>
    </row>
    <row r="16" spans="1:11" ht="14.4" customHeight="1" thickBot="1" x14ac:dyDescent="0.35">
      <c r="A16" s="702" t="s">
        <v>334</v>
      </c>
      <c r="B16" s="680">
        <v>2.0000001805580001</v>
      </c>
      <c r="C16" s="680">
        <v>4.7309700000000001</v>
      </c>
      <c r="D16" s="681">
        <v>2.7309698194409999</v>
      </c>
      <c r="E16" s="682">
        <v>2.3654847864450002</v>
      </c>
      <c r="F16" s="680">
        <v>5</v>
      </c>
      <c r="G16" s="681">
        <v>1.6666666666659999</v>
      </c>
      <c r="H16" s="683">
        <v>0.34294000000000002</v>
      </c>
      <c r="I16" s="680">
        <v>1.3046500000000001</v>
      </c>
      <c r="J16" s="681">
        <v>-0.36201666666600002</v>
      </c>
      <c r="K16" s="684">
        <v>0.26093</v>
      </c>
    </row>
    <row r="17" spans="1:11" ht="14.4" customHeight="1" thickBot="1" x14ac:dyDescent="0.35">
      <c r="A17" s="702" t="s">
        <v>335</v>
      </c>
      <c r="B17" s="680">
        <v>130.00001173633299</v>
      </c>
      <c r="C17" s="680">
        <v>173.33158</v>
      </c>
      <c r="D17" s="681">
        <v>43.331568263667002</v>
      </c>
      <c r="E17" s="682">
        <v>1.333319725782</v>
      </c>
      <c r="F17" s="680">
        <v>220</v>
      </c>
      <c r="G17" s="681">
        <v>73.333333333333002</v>
      </c>
      <c r="H17" s="683">
        <v>0</v>
      </c>
      <c r="I17" s="680">
        <v>48.539119999999997</v>
      </c>
      <c r="J17" s="681">
        <v>-24.794213333333001</v>
      </c>
      <c r="K17" s="684">
        <v>0.220632363636</v>
      </c>
    </row>
    <row r="18" spans="1:11" ht="14.4" customHeight="1" thickBot="1" x14ac:dyDescent="0.35">
      <c r="A18" s="702" t="s">
        <v>336</v>
      </c>
      <c r="B18" s="680">
        <v>0</v>
      </c>
      <c r="C18" s="680">
        <v>225.39213000000001</v>
      </c>
      <c r="D18" s="681">
        <v>225.39213000000001</v>
      </c>
      <c r="E18" s="690" t="s">
        <v>321</v>
      </c>
      <c r="F18" s="680">
        <v>260</v>
      </c>
      <c r="G18" s="681">
        <v>86.666666666666003</v>
      </c>
      <c r="H18" s="683">
        <v>0</v>
      </c>
      <c r="I18" s="680">
        <v>140.33888999999999</v>
      </c>
      <c r="J18" s="681">
        <v>53.672223333333001</v>
      </c>
      <c r="K18" s="684">
        <v>0.53976496153800002</v>
      </c>
    </row>
    <row r="19" spans="1:11" ht="14.4" customHeight="1" thickBot="1" x14ac:dyDescent="0.35">
      <c r="A19" s="702" t="s">
        <v>337</v>
      </c>
      <c r="B19" s="680">
        <v>600.00005416769102</v>
      </c>
      <c r="C19" s="680">
        <v>406.01477</v>
      </c>
      <c r="D19" s="681">
        <v>-193.98528416769099</v>
      </c>
      <c r="E19" s="682">
        <v>0.67669122224099998</v>
      </c>
      <c r="F19" s="680">
        <v>600</v>
      </c>
      <c r="G19" s="681">
        <v>200</v>
      </c>
      <c r="H19" s="683">
        <v>21.90025</v>
      </c>
      <c r="I19" s="680">
        <v>117.89971</v>
      </c>
      <c r="J19" s="681">
        <v>-82.100289999999006</v>
      </c>
      <c r="K19" s="684">
        <v>0.19649951666599999</v>
      </c>
    </row>
    <row r="20" spans="1:11" ht="14.4" customHeight="1" thickBot="1" x14ac:dyDescent="0.35">
      <c r="A20" s="702" t="s">
        <v>338</v>
      </c>
      <c r="B20" s="680">
        <v>115.899950378673</v>
      </c>
      <c r="C20" s="680">
        <v>103.31995999999999</v>
      </c>
      <c r="D20" s="681">
        <v>-12.579990378672001</v>
      </c>
      <c r="E20" s="682">
        <v>0.89145819012299998</v>
      </c>
      <c r="F20" s="680">
        <v>19.600000000000001</v>
      </c>
      <c r="G20" s="681">
        <v>6.5333333333330001</v>
      </c>
      <c r="H20" s="683">
        <v>0.10641</v>
      </c>
      <c r="I20" s="680">
        <v>0.77246000000000004</v>
      </c>
      <c r="J20" s="681">
        <v>-5.7608733333329996</v>
      </c>
      <c r="K20" s="684">
        <v>3.9411224489000002E-2</v>
      </c>
    </row>
    <row r="21" spans="1:11" ht="14.4" customHeight="1" thickBot="1" x14ac:dyDescent="0.35">
      <c r="A21" s="702" t="s">
        <v>339</v>
      </c>
      <c r="B21" s="680">
        <v>18.000001625029999</v>
      </c>
      <c r="C21" s="680">
        <v>15.731999999999999</v>
      </c>
      <c r="D21" s="681">
        <v>-2.2680016250300001</v>
      </c>
      <c r="E21" s="682">
        <v>0.87399992109500002</v>
      </c>
      <c r="F21" s="680">
        <v>15</v>
      </c>
      <c r="G21" s="681">
        <v>5</v>
      </c>
      <c r="H21" s="683">
        <v>0.82799999999999996</v>
      </c>
      <c r="I21" s="680">
        <v>5.3819999999999997</v>
      </c>
      <c r="J21" s="681">
        <v>0.38200000000000001</v>
      </c>
      <c r="K21" s="684">
        <v>0.35880000000000001</v>
      </c>
    </row>
    <row r="22" spans="1:11" ht="14.4" customHeight="1" thickBot="1" x14ac:dyDescent="0.35">
      <c r="A22" s="701" t="s">
        <v>340</v>
      </c>
      <c r="B22" s="685">
        <v>1515.5482130543601</v>
      </c>
      <c r="C22" s="685">
        <v>1631.99</v>
      </c>
      <c r="D22" s="686">
        <v>116.441786945639</v>
      </c>
      <c r="E22" s="692">
        <v>1.0768314633230001</v>
      </c>
      <c r="F22" s="685">
        <v>1584.8416079589999</v>
      </c>
      <c r="G22" s="686">
        <v>528.28053598633301</v>
      </c>
      <c r="H22" s="688">
        <v>156.09</v>
      </c>
      <c r="I22" s="685">
        <v>555.90499999999997</v>
      </c>
      <c r="J22" s="686">
        <v>27.624464013666</v>
      </c>
      <c r="K22" s="693">
        <v>0.35076375910800001</v>
      </c>
    </row>
    <row r="23" spans="1:11" ht="14.4" customHeight="1" thickBot="1" x14ac:dyDescent="0.35">
      <c r="A23" s="702" t="s">
        <v>341</v>
      </c>
      <c r="B23" s="680">
        <v>1402.5323082274799</v>
      </c>
      <c r="C23" s="680">
        <v>1526.4680000000001</v>
      </c>
      <c r="D23" s="681">
        <v>123.935691772523</v>
      </c>
      <c r="E23" s="682">
        <v>1.0883656590619999</v>
      </c>
      <c r="F23" s="680">
        <v>1474.19202976424</v>
      </c>
      <c r="G23" s="681">
        <v>491.39734325474598</v>
      </c>
      <c r="H23" s="683">
        <v>152.66999999999999</v>
      </c>
      <c r="I23" s="680">
        <v>524.44500000000005</v>
      </c>
      <c r="J23" s="681">
        <v>33.047656745254002</v>
      </c>
      <c r="K23" s="684">
        <v>0.35575080410900001</v>
      </c>
    </row>
    <row r="24" spans="1:11" ht="14.4" customHeight="1" thickBot="1" x14ac:dyDescent="0.35">
      <c r="A24" s="702" t="s">
        <v>342</v>
      </c>
      <c r="B24" s="680">
        <v>113.015904826884</v>
      </c>
      <c r="C24" s="680">
        <v>105.52200000000001</v>
      </c>
      <c r="D24" s="681">
        <v>-7.4939048268840001</v>
      </c>
      <c r="E24" s="682">
        <v>0.93369159112199995</v>
      </c>
      <c r="F24" s="680">
        <v>110.649578194763</v>
      </c>
      <c r="G24" s="681">
        <v>36.883192731587002</v>
      </c>
      <c r="H24" s="683">
        <v>3.42</v>
      </c>
      <c r="I24" s="680">
        <v>31.46</v>
      </c>
      <c r="J24" s="681">
        <v>-5.4231927315870001</v>
      </c>
      <c r="K24" s="684">
        <v>0.28432101155</v>
      </c>
    </row>
    <row r="25" spans="1:11" ht="14.4" customHeight="1" thickBot="1" x14ac:dyDescent="0.35">
      <c r="A25" s="701" t="s">
        <v>343</v>
      </c>
      <c r="B25" s="685">
        <v>16090.928607346799</v>
      </c>
      <c r="C25" s="685">
        <v>15511.42354</v>
      </c>
      <c r="D25" s="686">
        <v>-579.50506734676105</v>
      </c>
      <c r="E25" s="692">
        <v>0.96398560446699999</v>
      </c>
      <c r="F25" s="685">
        <v>16042</v>
      </c>
      <c r="G25" s="686">
        <v>5347.3333333333303</v>
      </c>
      <c r="H25" s="688">
        <v>1034.0735500000001</v>
      </c>
      <c r="I25" s="685">
        <v>5022.23981</v>
      </c>
      <c r="J25" s="686">
        <v>-325.09352333332998</v>
      </c>
      <c r="K25" s="693">
        <v>0.31306818414100002</v>
      </c>
    </row>
    <row r="26" spans="1:11" ht="14.4" customHeight="1" thickBot="1" x14ac:dyDescent="0.35">
      <c r="A26" s="702" t="s">
        <v>344</v>
      </c>
      <c r="B26" s="680">
        <v>199.999962924773</v>
      </c>
      <c r="C26" s="680">
        <v>139.71391</v>
      </c>
      <c r="D26" s="681">
        <v>-60.286052924772001</v>
      </c>
      <c r="E26" s="682">
        <v>0.69856967949799997</v>
      </c>
      <c r="F26" s="680">
        <v>200</v>
      </c>
      <c r="G26" s="681">
        <v>66.666666666666003</v>
      </c>
      <c r="H26" s="683">
        <v>0</v>
      </c>
      <c r="I26" s="680">
        <v>-105.7149</v>
      </c>
      <c r="J26" s="681">
        <v>-172.381566666667</v>
      </c>
      <c r="K26" s="684">
        <v>-0.52857449999999995</v>
      </c>
    </row>
    <row r="27" spans="1:11" ht="14.4" customHeight="1" thickBot="1" x14ac:dyDescent="0.35">
      <c r="A27" s="702" t="s">
        <v>345</v>
      </c>
      <c r="B27" s="680">
        <v>12674.921843018399</v>
      </c>
      <c r="C27" s="680">
        <v>12478.510200000001</v>
      </c>
      <c r="D27" s="681">
        <v>-196.41164301843901</v>
      </c>
      <c r="E27" s="682">
        <v>0.984503916832</v>
      </c>
      <c r="F27" s="680">
        <v>12900</v>
      </c>
      <c r="G27" s="681">
        <v>4300</v>
      </c>
      <c r="H27" s="683">
        <v>694.52754000000004</v>
      </c>
      <c r="I27" s="680">
        <v>4076.2018800000001</v>
      </c>
      <c r="J27" s="681">
        <v>-223.79811999999799</v>
      </c>
      <c r="K27" s="684">
        <v>0.31598464186000003</v>
      </c>
    </row>
    <row r="28" spans="1:11" ht="14.4" customHeight="1" thickBot="1" x14ac:dyDescent="0.35">
      <c r="A28" s="702" t="s">
        <v>346</v>
      </c>
      <c r="B28" s="680">
        <v>294.781742677963</v>
      </c>
      <c r="C28" s="680">
        <v>287.78634</v>
      </c>
      <c r="D28" s="681">
        <v>-6.9954026779629999</v>
      </c>
      <c r="E28" s="682">
        <v>0.97626921323399996</v>
      </c>
      <c r="F28" s="680">
        <v>210</v>
      </c>
      <c r="G28" s="681">
        <v>70</v>
      </c>
      <c r="H28" s="683">
        <v>15.4</v>
      </c>
      <c r="I28" s="680">
        <v>102.97548999999999</v>
      </c>
      <c r="J28" s="681">
        <v>32.975490000000001</v>
      </c>
      <c r="K28" s="684">
        <v>0.49035947618999998</v>
      </c>
    </row>
    <row r="29" spans="1:11" ht="14.4" customHeight="1" thickBot="1" x14ac:dyDescent="0.35">
      <c r="A29" s="702" t="s">
        <v>347</v>
      </c>
      <c r="B29" s="680">
        <v>10.000000902794</v>
      </c>
      <c r="C29" s="680">
        <v>9.3382100000000001</v>
      </c>
      <c r="D29" s="681">
        <v>-0.66179090279399999</v>
      </c>
      <c r="E29" s="682">
        <v>0.93382091569500003</v>
      </c>
      <c r="F29" s="680">
        <v>10</v>
      </c>
      <c r="G29" s="681">
        <v>3.333333333333</v>
      </c>
      <c r="H29" s="683">
        <v>0</v>
      </c>
      <c r="I29" s="680">
        <v>3.8245900000000002</v>
      </c>
      <c r="J29" s="681">
        <v>0.49125666666599999</v>
      </c>
      <c r="K29" s="684">
        <v>0.38245899999999999</v>
      </c>
    </row>
    <row r="30" spans="1:11" ht="14.4" customHeight="1" thickBot="1" x14ac:dyDescent="0.35">
      <c r="A30" s="702" t="s">
        <v>348</v>
      </c>
      <c r="B30" s="680">
        <v>0.65520005915099999</v>
      </c>
      <c r="C30" s="680">
        <v>1.97702</v>
      </c>
      <c r="D30" s="681">
        <v>1.321819940848</v>
      </c>
      <c r="E30" s="682">
        <v>3.017429520017</v>
      </c>
      <c r="F30" s="680">
        <v>2</v>
      </c>
      <c r="G30" s="681">
        <v>0.66666666666600005</v>
      </c>
      <c r="H30" s="683">
        <v>0</v>
      </c>
      <c r="I30" s="680">
        <v>0.19639000000000001</v>
      </c>
      <c r="J30" s="681">
        <v>-0.47027666666599999</v>
      </c>
      <c r="K30" s="684">
        <v>9.8195000000000005E-2</v>
      </c>
    </row>
    <row r="31" spans="1:11" ht="14.4" customHeight="1" thickBot="1" x14ac:dyDescent="0.35">
      <c r="A31" s="702" t="s">
        <v>349</v>
      </c>
      <c r="B31" s="680">
        <v>900.00008125153602</v>
      </c>
      <c r="C31" s="680">
        <v>768.28966000000003</v>
      </c>
      <c r="D31" s="681">
        <v>-131.71042125153599</v>
      </c>
      <c r="E31" s="682">
        <v>0.85365510070999995</v>
      </c>
      <c r="F31" s="680">
        <v>835</v>
      </c>
      <c r="G31" s="681">
        <v>278.33333333333297</v>
      </c>
      <c r="H31" s="683">
        <v>61.781140000000001</v>
      </c>
      <c r="I31" s="680">
        <v>229.22895</v>
      </c>
      <c r="J31" s="681">
        <v>-49.104383333332997</v>
      </c>
      <c r="K31" s="684">
        <v>0.274525688622</v>
      </c>
    </row>
    <row r="32" spans="1:11" ht="14.4" customHeight="1" thickBot="1" x14ac:dyDescent="0.35">
      <c r="A32" s="702" t="s">
        <v>350</v>
      </c>
      <c r="B32" s="680">
        <v>1330.5697167759899</v>
      </c>
      <c r="C32" s="680">
        <v>1320.2440999999999</v>
      </c>
      <c r="D32" s="681">
        <v>-10.325616775991</v>
      </c>
      <c r="E32" s="682">
        <v>0.99223970255299998</v>
      </c>
      <c r="F32" s="680">
        <v>1340</v>
      </c>
      <c r="G32" s="681">
        <v>446.66666666666703</v>
      </c>
      <c r="H32" s="683">
        <v>210.95009999999999</v>
      </c>
      <c r="I32" s="680">
        <v>488.21372000000002</v>
      </c>
      <c r="J32" s="681">
        <v>41.547053333332997</v>
      </c>
      <c r="K32" s="684">
        <v>0.36433859701400001</v>
      </c>
    </row>
    <row r="33" spans="1:11" ht="14.4" customHeight="1" thickBot="1" x14ac:dyDescent="0.35">
      <c r="A33" s="702" t="s">
        <v>351</v>
      </c>
      <c r="B33" s="680">
        <v>90.000008125153002</v>
      </c>
      <c r="C33" s="680">
        <v>84.259249999999994</v>
      </c>
      <c r="D33" s="681">
        <v>-5.7407581251530004</v>
      </c>
      <c r="E33" s="682">
        <v>0.93621380436699997</v>
      </c>
      <c r="F33" s="680">
        <v>90</v>
      </c>
      <c r="G33" s="681">
        <v>30</v>
      </c>
      <c r="H33" s="683">
        <v>8.1453000000000007</v>
      </c>
      <c r="I33" s="680">
        <v>30.8247</v>
      </c>
      <c r="J33" s="681">
        <v>0.82469999999999999</v>
      </c>
      <c r="K33" s="684">
        <v>0.34249666666599998</v>
      </c>
    </row>
    <row r="34" spans="1:11" ht="14.4" customHeight="1" thickBot="1" x14ac:dyDescent="0.35">
      <c r="A34" s="702" t="s">
        <v>352</v>
      </c>
      <c r="B34" s="680">
        <v>130.00001173633299</v>
      </c>
      <c r="C34" s="680">
        <v>82.568939999999998</v>
      </c>
      <c r="D34" s="681">
        <v>-47.431071736333003</v>
      </c>
      <c r="E34" s="682">
        <v>0.63514563496700005</v>
      </c>
      <c r="F34" s="680">
        <v>90</v>
      </c>
      <c r="G34" s="681">
        <v>30</v>
      </c>
      <c r="H34" s="683">
        <v>7.4687799999999998</v>
      </c>
      <c r="I34" s="680">
        <v>27.249120000000001</v>
      </c>
      <c r="J34" s="681">
        <v>-2.75088</v>
      </c>
      <c r="K34" s="684">
        <v>0.30276799999999998</v>
      </c>
    </row>
    <row r="35" spans="1:11" ht="14.4" customHeight="1" thickBot="1" x14ac:dyDescent="0.35">
      <c r="A35" s="702" t="s">
        <v>353</v>
      </c>
      <c r="B35" s="680">
        <v>25.000002256986999</v>
      </c>
      <c r="C35" s="680">
        <v>15.56753</v>
      </c>
      <c r="D35" s="681">
        <v>-9.4324722569869994</v>
      </c>
      <c r="E35" s="682">
        <v>0.62270114378200003</v>
      </c>
      <c r="F35" s="680">
        <v>20</v>
      </c>
      <c r="G35" s="681">
        <v>6.6666666666659999</v>
      </c>
      <c r="H35" s="683">
        <v>1.28</v>
      </c>
      <c r="I35" s="680">
        <v>3.3740000000000001</v>
      </c>
      <c r="J35" s="681">
        <v>-3.2926666666659998</v>
      </c>
      <c r="K35" s="684">
        <v>0.16869999999999999</v>
      </c>
    </row>
    <row r="36" spans="1:11" ht="14.4" customHeight="1" thickBot="1" x14ac:dyDescent="0.35">
      <c r="A36" s="702" t="s">
        <v>354</v>
      </c>
      <c r="B36" s="680">
        <v>90.000008125153002</v>
      </c>
      <c r="C36" s="680">
        <v>94.950159999999997</v>
      </c>
      <c r="D36" s="681">
        <v>4.9501518748460001</v>
      </c>
      <c r="E36" s="682">
        <v>1.0550016825320001</v>
      </c>
      <c r="F36" s="680">
        <v>95</v>
      </c>
      <c r="G36" s="681">
        <v>31.666666666666</v>
      </c>
      <c r="H36" s="683">
        <v>6.7015000000000002</v>
      </c>
      <c r="I36" s="680">
        <v>28.042570000000001</v>
      </c>
      <c r="J36" s="681">
        <v>-3.6240966666659999</v>
      </c>
      <c r="K36" s="684">
        <v>0.29518494736799999</v>
      </c>
    </row>
    <row r="37" spans="1:11" ht="14.4" customHeight="1" thickBot="1" x14ac:dyDescent="0.35">
      <c r="A37" s="702" t="s">
        <v>355</v>
      </c>
      <c r="B37" s="680">
        <v>40.000001957244997</v>
      </c>
      <c r="C37" s="680">
        <v>44.474139999999998</v>
      </c>
      <c r="D37" s="681">
        <v>4.4741380427540003</v>
      </c>
      <c r="E37" s="682">
        <v>1.111853445595</v>
      </c>
      <c r="F37" s="680">
        <v>40</v>
      </c>
      <c r="G37" s="681">
        <v>13.333333333333</v>
      </c>
      <c r="H37" s="683">
        <v>0</v>
      </c>
      <c r="I37" s="680">
        <v>2.6779000000000002</v>
      </c>
      <c r="J37" s="681">
        <v>-10.655433333333001</v>
      </c>
      <c r="K37" s="684">
        <v>6.6947499999999993E-2</v>
      </c>
    </row>
    <row r="38" spans="1:11" ht="14.4" customHeight="1" thickBot="1" x14ac:dyDescent="0.35">
      <c r="A38" s="702" t="s">
        <v>356</v>
      </c>
      <c r="B38" s="680">
        <v>15.000001354191999</v>
      </c>
      <c r="C38" s="680">
        <v>9.4311500000000006</v>
      </c>
      <c r="D38" s="681">
        <v>-5.5688513541919997</v>
      </c>
      <c r="E38" s="682">
        <v>0.62874327656999995</v>
      </c>
      <c r="F38" s="680">
        <v>10</v>
      </c>
      <c r="G38" s="681">
        <v>3.333333333333</v>
      </c>
      <c r="H38" s="683">
        <v>1.4085000000000001</v>
      </c>
      <c r="I38" s="680">
        <v>5.3519100000000002</v>
      </c>
      <c r="J38" s="681">
        <v>2.0185766666660001</v>
      </c>
      <c r="K38" s="684">
        <v>0.53519099999999997</v>
      </c>
    </row>
    <row r="39" spans="1:11" ht="14.4" customHeight="1" thickBot="1" x14ac:dyDescent="0.35">
      <c r="A39" s="702" t="s">
        <v>357</v>
      </c>
      <c r="B39" s="680">
        <v>290.00002618104998</v>
      </c>
      <c r="C39" s="680">
        <v>174.31292999999999</v>
      </c>
      <c r="D39" s="681">
        <v>-115.68709618104999</v>
      </c>
      <c r="E39" s="682">
        <v>0.60107901470000002</v>
      </c>
      <c r="F39" s="680">
        <v>200</v>
      </c>
      <c r="G39" s="681">
        <v>66.666666666666003</v>
      </c>
      <c r="H39" s="683">
        <v>26.410689999999999</v>
      </c>
      <c r="I39" s="680">
        <v>129.79348999999999</v>
      </c>
      <c r="J39" s="681">
        <v>63.126823333333</v>
      </c>
      <c r="K39" s="684">
        <v>0.64896745</v>
      </c>
    </row>
    <row r="40" spans="1:11" ht="14.4" customHeight="1" thickBot="1" x14ac:dyDescent="0.35">
      <c r="A40" s="701" t="s">
        <v>358</v>
      </c>
      <c r="B40" s="685">
        <v>533.18967817741202</v>
      </c>
      <c r="C40" s="685">
        <v>568.84463000000005</v>
      </c>
      <c r="D40" s="686">
        <v>35.654951822588004</v>
      </c>
      <c r="E40" s="692">
        <v>1.0668710466119999</v>
      </c>
      <c r="F40" s="685">
        <v>610.27569693016096</v>
      </c>
      <c r="G40" s="686">
        <v>203.42523231005401</v>
      </c>
      <c r="H40" s="688">
        <v>47.153759999999998</v>
      </c>
      <c r="I40" s="685">
        <v>180.43276</v>
      </c>
      <c r="J40" s="686">
        <v>-22.992472310053</v>
      </c>
      <c r="K40" s="693">
        <v>0.29565778369899998</v>
      </c>
    </row>
    <row r="41" spans="1:11" ht="14.4" customHeight="1" thickBot="1" x14ac:dyDescent="0.35">
      <c r="A41" s="702" t="s">
        <v>359</v>
      </c>
      <c r="B41" s="680">
        <v>461.18908404154598</v>
      </c>
      <c r="C41" s="680">
        <v>467.66586000000001</v>
      </c>
      <c r="D41" s="681">
        <v>6.4767759584539997</v>
      </c>
      <c r="E41" s="682">
        <v>1.014043645399</v>
      </c>
      <c r="F41" s="680">
        <v>581.37578892938404</v>
      </c>
      <c r="G41" s="681">
        <v>193.79192964312799</v>
      </c>
      <c r="H41" s="683">
        <v>39.74109</v>
      </c>
      <c r="I41" s="680">
        <v>148.44896</v>
      </c>
      <c r="J41" s="681">
        <v>-45.342969643126999</v>
      </c>
      <c r="K41" s="684">
        <v>0.25534080164099998</v>
      </c>
    </row>
    <row r="42" spans="1:11" ht="14.4" customHeight="1" thickBot="1" x14ac:dyDescent="0.35">
      <c r="A42" s="702" t="s">
        <v>360</v>
      </c>
      <c r="B42" s="680">
        <v>72.000594135865995</v>
      </c>
      <c r="C42" s="680">
        <v>101.17877</v>
      </c>
      <c r="D42" s="681">
        <v>29.178175864132999</v>
      </c>
      <c r="E42" s="682">
        <v>1.4052490984870001</v>
      </c>
      <c r="F42" s="680">
        <v>28.899908000777</v>
      </c>
      <c r="G42" s="681">
        <v>9.6333026669249993</v>
      </c>
      <c r="H42" s="683">
        <v>7.4126700000000003</v>
      </c>
      <c r="I42" s="680">
        <v>31.983799999999999</v>
      </c>
      <c r="J42" s="681">
        <v>22.350497333073999</v>
      </c>
      <c r="K42" s="684">
        <v>1.106709405411</v>
      </c>
    </row>
    <row r="43" spans="1:11" ht="14.4" customHeight="1" thickBot="1" x14ac:dyDescent="0.35">
      <c r="A43" s="701" t="s">
        <v>361</v>
      </c>
      <c r="B43" s="685">
        <v>378.16011447507299</v>
      </c>
      <c r="C43" s="685">
        <v>353.21794</v>
      </c>
      <c r="D43" s="686">
        <v>-24.942174475072999</v>
      </c>
      <c r="E43" s="692">
        <v>0.93404334957500001</v>
      </c>
      <c r="F43" s="685">
        <v>440.89485044456598</v>
      </c>
      <c r="G43" s="686">
        <v>146.96495014818899</v>
      </c>
      <c r="H43" s="688">
        <v>37.831879999999998</v>
      </c>
      <c r="I43" s="685">
        <v>131.0104</v>
      </c>
      <c r="J43" s="686">
        <v>-15.954550148188</v>
      </c>
      <c r="K43" s="693">
        <v>0.29714658691899998</v>
      </c>
    </row>
    <row r="44" spans="1:11" ht="14.4" customHeight="1" thickBot="1" x14ac:dyDescent="0.35">
      <c r="A44" s="702" t="s">
        <v>362</v>
      </c>
      <c r="B44" s="680">
        <v>8.1878986272659997</v>
      </c>
      <c r="C44" s="680">
        <v>5.8675300000000004</v>
      </c>
      <c r="D44" s="681">
        <v>-2.3203686272659998</v>
      </c>
      <c r="E44" s="682">
        <v>0.71660999568999995</v>
      </c>
      <c r="F44" s="680">
        <v>0</v>
      </c>
      <c r="G44" s="681">
        <v>0</v>
      </c>
      <c r="H44" s="683">
        <v>1.5125</v>
      </c>
      <c r="I44" s="680">
        <v>6.9454000000000002</v>
      </c>
      <c r="J44" s="681">
        <v>6.9454000000000002</v>
      </c>
      <c r="K44" s="691" t="s">
        <v>321</v>
      </c>
    </row>
    <row r="45" spans="1:11" ht="14.4" customHeight="1" thickBot="1" x14ac:dyDescent="0.35">
      <c r="A45" s="702" t="s">
        <v>363</v>
      </c>
      <c r="B45" s="680">
        <v>16.422787649079002</v>
      </c>
      <c r="C45" s="680">
        <v>10.4977</v>
      </c>
      <c r="D45" s="681">
        <v>-5.9250876490789999</v>
      </c>
      <c r="E45" s="682">
        <v>0.639215474517</v>
      </c>
      <c r="F45" s="680">
        <v>72</v>
      </c>
      <c r="G45" s="681">
        <v>24</v>
      </c>
      <c r="H45" s="683">
        <v>2.64086</v>
      </c>
      <c r="I45" s="680">
        <v>8.7556799999999999</v>
      </c>
      <c r="J45" s="681">
        <v>-15.24432</v>
      </c>
      <c r="K45" s="684">
        <v>0.12160666666599999</v>
      </c>
    </row>
    <row r="46" spans="1:11" ht="14.4" customHeight="1" thickBot="1" x14ac:dyDescent="0.35">
      <c r="A46" s="702" t="s">
        <v>364</v>
      </c>
      <c r="B46" s="680">
        <v>200.65181835620001</v>
      </c>
      <c r="C46" s="680">
        <v>182.30804000000001</v>
      </c>
      <c r="D46" s="681">
        <v>-18.343778356199</v>
      </c>
      <c r="E46" s="682">
        <v>0.90857905746099998</v>
      </c>
      <c r="F46" s="680">
        <v>168.23810628585801</v>
      </c>
      <c r="G46" s="681">
        <v>56.079368761951997</v>
      </c>
      <c r="H46" s="683">
        <v>17.80274</v>
      </c>
      <c r="I46" s="680">
        <v>60.587629999999997</v>
      </c>
      <c r="J46" s="681">
        <v>4.508261238047</v>
      </c>
      <c r="K46" s="684">
        <v>0.36013024241399999</v>
      </c>
    </row>
    <row r="47" spans="1:11" ht="14.4" customHeight="1" thickBot="1" x14ac:dyDescent="0.35">
      <c r="A47" s="702" t="s">
        <v>365</v>
      </c>
      <c r="B47" s="680">
        <v>64.077121711743004</v>
      </c>
      <c r="C47" s="680">
        <v>61.784300000000002</v>
      </c>
      <c r="D47" s="681">
        <v>-2.2928217117430001</v>
      </c>
      <c r="E47" s="682">
        <v>0.96421777928700003</v>
      </c>
      <c r="F47" s="680">
        <v>67.700168888806004</v>
      </c>
      <c r="G47" s="681">
        <v>22.566722962935</v>
      </c>
      <c r="H47" s="683">
        <v>4.8725100000000001</v>
      </c>
      <c r="I47" s="680">
        <v>20.787680000000002</v>
      </c>
      <c r="J47" s="681">
        <v>-1.779042962935</v>
      </c>
      <c r="K47" s="684">
        <v>0.307055068564</v>
      </c>
    </row>
    <row r="48" spans="1:11" ht="14.4" customHeight="1" thickBot="1" x14ac:dyDescent="0.35">
      <c r="A48" s="702" t="s">
        <v>366</v>
      </c>
      <c r="B48" s="680">
        <v>6.1141976456040004</v>
      </c>
      <c r="C48" s="680">
        <v>2.2412899999999998</v>
      </c>
      <c r="D48" s="681">
        <v>-3.8729076456040001</v>
      </c>
      <c r="E48" s="682">
        <v>0.3665714015</v>
      </c>
      <c r="F48" s="680">
        <v>4.6064455880380004</v>
      </c>
      <c r="G48" s="681">
        <v>1.5354818626790001</v>
      </c>
      <c r="H48" s="683">
        <v>0.20932999999999999</v>
      </c>
      <c r="I48" s="680">
        <v>1.3661799999999999</v>
      </c>
      <c r="J48" s="681">
        <v>-0.16930186267899999</v>
      </c>
      <c r="K48" s="684">
        <v>0.29658007977900003</v>
      </c>
    </row>
    <row r="49" spans="1:11" ht="14.4" customHeight="1" thickBot="1" x14ac:dyDescent="0.35">
      <c r="A49" s="702" t="s">
        <v>367</v>
      </c>
      <c r="B49" s="680">
        <v>0</v>
      </c>
      <c r="C49" s="680">
        <v>3.7699999999999997E-2</v>
      </c>
      <c r="D49" s="681">
        <v>3.7699999999999997E-2</v>
      </c>
      <c r="E49" s="690" t="s">
        <v>321</v>
      </c>
      <c r="F49" s="680">
        <v>0</v>
      </c>
      <c r="G49" s="681">
        <v>0</v>
      </c>
      <c r="H49" s="683">
        <v>0</v>
      </c>
      <c r="I49" s="680">
        <v>0</v>
      </c>
      <c r="J49" s="681">
        <v>0</v>
      </c>
      <c r="K49" s="691" t="s">
        <v>321</v>
      </c>
    </row>
    <row r="50" spans="1:11" ht="14.4" customHeight="1" thickBot="1" x14ac:dyDescent="0.35">
      <c r="A50" s="702" t="s">
        <v>368</v>
      </c>
      <c r="B50" s="680">
        <v>0</v>
      </c>
      <c r="C50" s="680">
        <v>0.54449999999900001</v>
      </c>
      <c r="D50" s="681">
        <v>0.54449999999900001</v>
      </c>
      <c r="E50" s="690" t="s">
        <v>329</v>
      </c>
      <c r="F50" s="680">
        <v>0</v>
      </c>
      <c r="G50" s="681">
        <v>0</v>
      </c>
      <c r="H50" s="683">
        <v>0</v>
      </c>
      <c r="I50" s="680">
        <v>4.6122300000000003</v>
      </c>
      <c r="J50" s="681">
        <v>4.6122300000000003</v>
      </c>
      <c r="K50" s="691" t="s">
        <v>321</v>
      </c>
    </row>
    <row r="51" spans="1:11" ht="14.4" customHeight="1" thickBot="1" x14ac:dyDescent="0.35">
      <c r="A51" s="702" t="s">
        <v>369</v>
      </c>
      <c r="B51" s="680">
        <v>7.5672150554549997</v>
      </c>
      <c r="C51" s="680">
        <v>2.4780899999999999</v>
      </c>
      <c r="D51" s="681">
        <v>-5.0891250554549998</v>
      </c>
      <c r="E51" s="682">
        <v>0.32747714738299999</v>
      </c>
      <c r="F51" s="680">
        <v>3</v>
      </c>
      <c r="G51" s="681">
        <v>1</v>
      </c>
      <c r="H51" s="683">
        <v>1.549E-2</v>
      </c>
      <c r="I51" s="680">
        <v>0.39085999999999999</v>
      </c>
      <c r="J51" s="681">
        <v>-0.60914000000000001</v>
      </c>
      <c r="K51" s="684">
        <v>0.130286666666</v>
      </c>
    </row>
    <row r="52" spans="1:11" ht="14.4" customHeight="1" thickBot="1" x14ac:dyDescent="0.35">
      <c r="A52" s="702" t="s">
        <v>370</v>
      </c>
      <c r="B52" s="680">
        <v>28.579244249774</v>
      </c>
      <c r="C52" s="680">
        <v>28.61459</v>
      </c>
      <c r="D52" s="681">
        <v>3.5345750225E-2</v>
      </c>
      <c r="E52" s="682">
        <v>1.001236762942</v>
      </c>
      <c r="F52" s="680">
        <v>35.350129681863002</v>
      </c>
      <c r="G52" s="681">
        <v>11.783376560621001</v>
      </c>
      <c r="H52" s="683">
        <v>5.8357700000000001</v>
      </c>
      <c r="I52" s="680">
        <v>10.699809999999999</v>
      </c>
      <c r="J52" s="681">
        <v>-1.0835665606210001</v>
      </c>
      <c r="K52" s="684">
        <v>0.30268092638600003</v>
      </c>
    </row>
    <row r="53" spans="1:11" ht="14.4" customHeight="1" thickBot="1" x14ac:dyDescent="0.35">
      <c r="A53" s="702" t="s">
        <v>371</v>
      </c>
      <c r="B53" s="680">
        <v>0</v>
      </c>
      <c r="C53" s="680">
        <v>5.3102600000000004</v>
      </c>
      <c r="D53" s="681">
        <v>5.3102600000000004</v>
      </c>
      <c r="E53" s="690" t="s">
        <v>329</v>
      </c>
      <c r="F53" s="680">
        <v>0</v>
      </c>
      <c r="G53" s="681">
        <v>0</v>
      </c>
      <c r="H53" s="683">
        <v>0</v>
      </c>
      <c r="I53" s="680">
        <v>0</v>
      </c>
      <c r="J53" s="681">
        <v>0</v>
      </c>
      <c r="K53" s="691" t="s">
        <v>321</v>
      </c>
    </row>
    <row r="54" spans="1:11" ht="14.4" customHeight="1" thickBot="1" x14ac:dyDescent="0.35">
      <c r="A54" s="702" t="s">
        <v>372</v>
      </c>
      <c r="B54" s="680">
        <v>46.559831179949001</v>
      </c>
      <c r="C54" s="680">
        <v>52.481940000000002</v>
      </c>
      <c r="D54" s="681">
        <v>5.9221088200500001</v>
      </c>
      <c r="E54" s="682">
        <v>1.1271935200350001</v>
      </c>
      <c r="F54" s="680">
        <v>50</v>
      </c>
      <c r="G54" s="681">
        <v>16.666666666666</v>
      </c>
      <c r="H54" s="683">
        <v>4.9426800000000002</v>
      </c>
      <c r="I54" s="680">
        <v>16.864930000000001</v>
      </c>
      <c r="J54" s="681">
        <v>0.198263333333</v>
      </c>
      <c r="K54" s="684">
        <v>0.3372986</v>
      </c>
    </row>
    <row r="55" spans="1:11" ht="14.4" customHeight="1" thickBot="1" x14ac:dyDescent="0.35">
      <c r="A55" s="702" t="s">
        <v>373</v>
      </c>
      <c r="B55" s="680">
        <v>0</v>
      </c>
      <c r="C55" s="680">
        <v>1.052</v>
      </c>
      <c r="D55" s="681">
        <v>1.052</v>
      </c>
      <c r="E55" s="690" t="s">
        <v>329</v>
      </c>
      <c r="F55" s="680">
        <v>40</v>
      </c>
      <c r="G55" s="681">
        <v>13.333333333333</v>
      </c>
      <c r="H55" s="683">
        <v>0</v>
      </c>
      <c r="I55" s="680">
        <v>0</v>
      </c>
      <c r="J55" s="681">
        <v>-13.333333333333</v>
      </c>
      <c r="K55" s="684">
        <v>0</v>
      </c>
    </row>
    <row r="56" spans="1:11" ht="14.4" customHeight="1" thickBot="1" x14ac:dyDescent="0.35">
      <c r="A56" s="701" t="s">
        <v>374</v>
      </c>
      <c r="B56" s="685">
        <v>66.716077302350996</v>
      </c>
      <c r="C56" s="685">
        <v>54.202919999999999</v>
      </c>
      <c r="D56" s="686">
        <v>-12.513157302351001</v>
      </c>
      <c r="E56" s="692">
        <v>0.81244165112300004</v>
      </c>
      <c r="F56" s="685">
        <v>64.806650600327004</v>
      </c>
      <c r="G56" s="686">
        <v>21.602216866774999</v>
      </c>
      <c r="H56" s="688">
        <v>0.29770000000000002</v>
      </c>
      <c r="I56" s="685">
        <v>8.4512199999999993</v>
      </c>
      <c r="J56" s="686">
        <v>-13.150996866774999</v>
      </c>
      <c r="K56" s="693">
        <v>0.13040667773600001</v>
      </c>
    </row>
    <row r="57" spans="1:11" ht="14.4" customHeight="1" thickBot="1" x14ac:dyDescent="0.35">
      <c r="A57" s="702" t="s">
        <v>375</v>
      </c>
      <c r="B57" s="680">
        <v>4.9753192713330003</v>
      </c>
      <c r="C57" s="680">
        <v>-8.4376949871511897E-15</v>
      </c>
      <c r="D57" s="681">
        <v>-4.9753192713330003</v>
      </c>
      <c r="E57" s="682">
        <v>-1.69591025761247E-15</v>
      </c>
      <c r="F57" s="680">
        <v>3.8283643760010002</v>
      </c>
      <c r="G57" s="681">
        <v>1.276121458667</v>
      </c>
      <c r="H57" s="683">
        <v>0</v>
      </c>
      <c r="I57" s="680">
        <v>0</v>
      </c>
      <c r="J57" s="681">
        <v>-1.276121458667</v>
      </c>
      <c r="K57" s="684">
        <v>0</v>
      </c>
    </row>
    <row r="58" spans="1:11" ht="14.4" customHeight="1" thickBot="1" x14ac:dyDescent="0.35">
      <c r="A58" s="702" t="s">
        <v>376</v>
      </c>
      <c r="B58" s="680">
        <v>57.587281674882</v>
      </c>
      <c r="C58" s="680">
        <v>50.595709999999997</v>
      </c>
      <c r="D58" s="681">
        <v>-6.9915716748819996</v>
      </c>
      <c r="E58" s="682">
        <v>0.87859173985000005</v>
      </c>
      <c r="F58" s="680">
        <v>58.916572483012999</v>
      </c>
      <c r="G58" s="681">
        <v>19.638857494337</v>
      </c>
      <c r="H58" s="683">
        <v>0</v>
      </c>
      <c r="I58" s="680">
        <v>6.6193299999999997</v>
      </c>
      <c r="J58" s="681">
        <v>-13.019527494337</v>
      </c>
      <c r="K58" s="684">
        <v>0.11235090096</v>
      </c>
    </row>
    <row r="59" spans="1:11" ht="14.4" customHeight="1" thickBot="1" x14ac:dyDescent="0.35">
      <c r="A59" s="702" t="s">
        <v>377</v>
      </c>
      <c r="B59" s="680">
        <v>0</v>
      </c>
      <c r="C59" s="680">
        <v>1.5246</v>
      </c>
      <c r="D59" s="681">
        <v>1.5246</v>
      </c>
      <c r="E59" s="690" t="s">
        <v>321</v>
      </c>
      <c r="F59" s="680">
        <v>0</v>
      </c>
      <c r="G59" s="681">
        <v>0</v>
      </c>
      <c r="H59" s="683">
        <v>0</v>
      </c>
      <c r="I59" s="680">
        <v>0</v>
      </c>
      <c r="J59" s="681">
        <v>0</v>
      </c>
      <c r="K59" s="691" t="s">
        <v>321</v>
      </c>
    </row>
    <row r="60" spans="1:11" ht="14.4" customHeight="1" thickBot="1" x14ac:dyDescent="0.35">
      <c r="A60" s="702" t="s">
        <v>378</v>
      </c>
      <c r="B60" s="680">
        <v>4.1534763561350001</v>
      </c>
      <c r="C60" s="680">
        <v>2.0826099999999999</v>
      </c>
      <c r="D60" s="681">
        <v>-2.0708663561349998</v>
      </c>
      <c r="E60" s="682">
        <v>0.50141371261699996</v>
      </c>
      <c r="F60" s="680">
        <v>2.0617137413119999</v>
      </c>
      <c r="G60" s="681">
        <v>0.68723791376999999</v>
      </c>
      <c r="H60" s="683">
        <v>0.29770000000000002</v>
      </c>
      <c r="I60" s="680">
        <v>1.83189</v>
      </c>
      <c r="J60" s="681">
        <v>1.1446520862289999</v>
      </c>
      <c r="K60" s="684">
        <v>0.88852781222300004</v>
      </c>
    </row>
    <row r="61" spans="1:11" ht="14.4" customHeight="1" thickBot="1" x14ac:dyDescent="0.35">
      <c r="A61" s="701" t="s">
        <v>379</v>
      </c>
      <c r="B61" s="685">
        <v>80.844306611706998</v>
      </c>
      <c r="C61" s="685">
        <v>100.16895</v>
      </c>
      <c r="D61" s="686">
        <v>19.324643388291999</v>
      </c>
      <c r="E61" s="692">
        <v>1.239035303761</v>
      </c>
      <c r="F61" s="685">
        <v>109.826909562566</v>
      </c>
      <c r="G61" s="686">
        <v>36.608969854187997</v>
      </c>
      <c r="H61" s="688">
        <v>7.6098699999999999</v>
      </c>
      <c r="I61" s="685">
        <v>27.608350000000002</v>
      </c>
      <c r="J61" s="686">
        <v>-9.0006198541880007</v>
      </c>
      <c r="K61" s="693">
        <v>0.25138055973599999</v>
      </c>
    </row>
    <row r="62" spans="1:11" ht="14.4" customHeight="1" thickBot="1" x14ac:dyDescent="0.35">
      <c r="A62" s="702" t="s">
        <v>380</v>
      </c>
      <c r="B62" s="680">
        <v>0</v>
      </c>
      <c r="C62" s="680">
        <v>0</v>
      </c>
      <c r="D62" s="681">
        <v>0</v>
      </c>
      <c r="E62" s="682">
        <v>1</v>
      </c>
      <c r="F62" s="680">
        <v>8</v>
      </c>
      <c r="G62" s="681">
        <v>2.6666666666659999</v>
      </c>
      <c r="H62" s="683">
        <v>0.10281</v>
      </c>
      <c r="I62" s="680">
        <v>0.10281</v>
      </c>
      <c r="J62" s="681">
        <v>-2.5638566666660001</v>
      </c>
      <c r="K62" s="684">
        <v>1.285125E-2</v>
      </c>
    </row>
    <row r="63" spans="1:11" ht="14.4" customHeight="1" thickBot="1" x14ac:dyDescent="0.35">
      <c r="A63" s="702" t="s">
        <v>381</v>
      </c>
      <c r="B63" s="680">
        <v>0</v>
      </c>
      <c r="C63" s="680">
        <v>18.821619999999999</v>
      </c>
      <c r="D63" s="681">
        <v>18.821619999999999</v>
      </c>
      <c r="E63" s="690" t="s">
        <v>321</v>
      </c>
      <c r="F63" s="680">
        <v>20</v>
      </c>
      <c r="G63" s="681">
        <v>6.6666666666659999</v>
      </c>
      <c r="H63" s="683">
        <v>1.3939299999999999</v>
      </c>
      <c r="I63" s="680">
        <v>5.3808699999999998</v>
      </c>
      <c r="J63" s="681">
        <v>-1.2857966666659999</v>
      </c>
      <c r="K63" s="684">
        <v>0.26904349999999999</v>
      </c>
    </row>
    <row r="64" spans="1:11" ht="14.4" customHeight="1" thickBot="1" x14ac:dyDescent="0.35">
      <c r="A64" s="702" t="s">
        <v>382</v>
      </c>
      <c r="B64" s="680">
        <v>3.2916688990799998</v>
      </c>
      <c r="C64" s="680">
        <v>2.7587999999999999</v>
      </c>
      <c r="D64" s="681">
        <v>-0.53286889908000001</v>
      </c>
      <c r="E64" s="682">
        <v>0.83811588728399999</v>
      </c>
      <c r="F64" s="680">
        <v>0</v>
      </c>
      <c r="G64" s="681">
        <v>0</v>
      </c>
      <c r="H64" s="683">
        <v>0</v>
      </c>
      <c r="I64" s="680">
        <v>0</v>
      </c>
      <c r="J64" s="681">
        <v>0</v>
      </c>
      <c r="K64" s="691" t="s">
        <v>321</v>
      </c>
    </row>
    <row r="65" spans="1:11" ht="14.4" customHeight="1" thickBot="1" x14ac:dyDescent="0.35">
      <c r="A65" s="702" t="s">
        <v>383</v>
      </c>
      <c r="B65" s="680">
        <v>0.29016674298900003</v>
      </c>
      <c r="C65" s="680">
        <v>0.53541000000000005</v>
      </c>
      <c r="D65" s="681">
        <v>0.24524325700999999</v>
      </c>
      <c r="E65" s="682">
        <v>1.8451804451630001</v>
      </c>
      <c r="F65" s="680">
        <v>0</v>
      </c>
      <c r="G65" s="681">
        <v>0</v>
      </c>
      <c r="H65" s="683">
        <v>0</v>
      </c>
      <c r="I65" s="680">
        <v>0</v>
      </c>
      <c r="J65" s="681">
        <v>0</v>
      </c>
      <c r="K65" s="691" t="s">
        <v>321</v>
      </c>
    </row>
    <row r="66" spans="1:11" ht="14.4" customHeight="1" thickBot="1" x14ac:dyDescent="0.35">
      <c r="A66" s="702" t="s">
        <v>384</v>
      </c>
      <c r="B66" s="680">
        <v>5.0301663883780003</v>
      </c>
      <c r="C66" s="680">
        <v>5.0356500000000004</v>
      </c>
      <c r="D66" s="681">
        <v>5.4836116209999999E-3</v>
      </c>
      <c r="E66" s="682">
        <v>1.0010901451750001</v>
      </c>
      <c r="F66" s="680">
        <v>7.8269095625659997</v>
      </c>
      <c r="G66" s="681">
        <v>2.608969854188</v>
      </c>
      <c r="H66" s="683">
        <v>0.55830000000000002</v>
      </c>
      <c r="I66" s="680">
        <v>0.83830000000000005</v>
      </c>
      <c r="J66" s="681">
        <v>-1.7706698541879999</v>
      </c>
      <c r="K66" s="684">
        <v>0.107104853237</v>
      </c>
    </row>
    <row r="67" spans="1:11" ht="14.4" customHeight="1" thickBot="1" x14ac:dyDescent="0.35">
      <c r="A67" s="702" t="s">
        <v>385</v>
      </c>
      <c r="B67" s="680">
        <v>2.232298261695</v>
      </c>
      <c r="C67" s="680">
        <v>1.9334100000000001</v>
      </c>
      <c r="D67" s="681">
        <v>-0.29888826169499999</v>
      </c>
      <c r="E67" s="682">
        <v>0.86610738053000003</v>
      </c>
      <c r="F67" s="680">
        <v>4</v>
      </c>
      <c r="G67" s="681">
        <v>1.333333333333</v>
      </c>
      <c r="H67" s="683">
        <v>0</v>
      </c>
      <c r="I67" s="680">
        <v>0.19674</v>
      </c>
      <c r="J67" s="681">
        <v>-1.1365933333330001</v>
      </c>
      <c r="K67" s="684">
        <v>4.9185E-2</v>
      </c>
    </row>
    <row r="68" spans="1:11" ht="14.4" customHeight="1" thickBot="1" x14ac:dyDescent="0.35">
      <c r="A68" s="702" t="s">
        <v>386</v>
      </c>
      <c r="B68" s="680">
        <v>70.000006319563994</v>
      </c>
      <c r="C68" s="680">
        <v>71.084059999999994</v>
      </c>
      <c r="D68" s="681">
        <v>1.0840536804350001</v>
      </c>
      <c r="E68" s="682">
        <v>1.0154864797500001</v>
      </c>
      <c r="F68" s="680">
        <v>70</v>
      </c>
      <c r="G68" s="681">
        <v>23.333333333333002</v>
      </c>
      <c r="H68" s="683">
        <v>5.5548299999999999</v>
      </c>
      <c r="I68" s="680">
        <v>21.08963</v>
      </c>
      <c r="J68" s="681">
        <v>-2.2437033333329999</v>
      </c>
      <c r="K68" s="684">
        <v>0.30128042857100001</v>
      </c>
    </row>
    <row r="69" spans="1:11" ht="14.4" customHeight="1" thickBot="1" x14ac:dyDescent="0.35">
      <c r="A69" s="700" t="s">
        <v>42</v>
      </c>
      <c r="B69" s="680">
        <v>1185.2366557923999</v>
      </c>
      <c r="C69" s="680">
        <v>1155.3599999999999</v>
      </c>
      <c r="D69" s="681">
        <v>-29.876655792396001</v>
      </c>
      <c r="E69" s="682">
        <v>0.97479266638700002</v>
      </c>
      <c r="F69" s="680">
        <v>1176.8171568227001</v>
      </c>
      <c r="G69" s="681">
        <v>392.27238560756501</v>
      </c>
      <c r="H69" s="683">
        <v>91.903000000000006</v>
      </c>
      <c r="I69" s="680">
        <v>453.72899999999998</v>
      </c>
      <c r="J69" s="681">
        <v>61.456614392433998</v>
      </c>
      <c r="K69" s="684">
        <v>0.38555607162</v>
      </c>
    </row>
    <row r="70" spans="1:11" ht="14.4" customHeight="1" thickBot="1" x14ac:dyDescent="0.35">
      <c r="A70" s="701" t="s">
        <v>387</v>
      </c>
      <c r="B70" s="685">
        <v>1185.2366557923999</v>
      </c>
      <c r="C70" s="685">
        <v>1155.3599999999999</v>
      </c>
      <c r="D70" s="686">
        <v>-29.876655792396001</v>
      </c>
      <c r="E70" s="692">
        <v>0.97479266638700002</v>
      </c>
      <c r="F70" s="685">
        <v>1176.8171568227001</v>
      </c>
      <c r="G70" s="686">
        <v>392.27238560756501</v>
      </c>
      <c r="H70" s="688">
        <v>91.903000000000006</v>
      </c>
      <c r="I70" s="685">
        <v>453.72899999999998</v>
      </c>
      <c r="J70" s="686">
        <v>61.456614392433998</v>
      </c>
      <c r="K70" s="693">
        <v>0.38555607162</v>
      </c>
    </row>
    <row r="71" spans="1:11" ht="14.4" customHeight="1" thickBot="1" x14ac:dyDescent="0.35">
      <c r="A71" s="702" t="s">
        <v>388</v>
      </c>
      <c r="B71" s="680">
        <v>554.06328772935501</v>
      </c>
      <c r="C71" s="680">
        <v>499.47300000000001</v>
      </c>
      <c r="D71" s="681">
        <v>-54.590287729354003</v>
      </c>
      <c r="E71" s="682">
        <v>0.90147283002</v>
      </c>
      <c r="F71" s="680">
        <v>514.99999999999795</v>
      </c>
      <c r="G71" s="681">
        <v>171.666666666666</v>
      </c>
      <c r="H71" s="683">
        <v>40.993000000000002</v>
      </c>
      <c r="I71" s="680">
        <v>167.82499999999999</v>
      </c>
      <c r="J71" s="681">
        <v>-3.8416666666650001</v>
      </c>
      <c r="K71" s="684">
        <v>0.32587378640699999</v>
      </c>
    </row>
    <row r="72" spans="1:11" ht="14.4" customHeight="1" thickBot="1" x14ac:dyDescent="0.35">
      <c r="A72" s="702" t="s">
        <v>389</v>
      </c>
      <c r="B72" s="680">
        <v>135.689424544129</v>
      </c>
      <c r="C72" s="680">
        <v>141.50299999999999</v>
      </c>
      <c r="D72" s="681">
        <v>5.8135754558709998</v>
      </c>
      <c r="E72" s="682">
        <v>1.0428447204</v>
      </c>
      <c r="F72" s="680">
        <v>152.81715682270001</v>
      </c>
      <c r="G72" s="681">
        <v>50.939052274232999</v>
      </c>
      <c r="H72" s="683">
        <v>8.5289999999999999</v>
      </c>
      <c r="I72" s="680">
        <v>48.515999999999998</v>
      </c>
      <c r="J72" s="681">
        <v>-2.4230522742330001</v>
      </c>
      <c r="K72" s="684">
        <v>0.31747744172600001</v>
      </c>
    </row>
    <row r="73" spans="1:11" ht="14.4" customHeight="1" thickBot="1" x14ac:dyDescent="0.35">
      <c r="A73" s="702" t="s">
        <v>390</v>
      </c>
      <c r="B73" s="680">
        <v>495.48394351891397</v>
      </c>
      <c r="C73" s="680">
        <v>514.38400000000001</v>
      </c>
      <c r="D73" s="681">
        <v>18.900056481086001</v>
      </c>
      <c r="E73" s="682">
        <v>1.0381446396559999</v>
      </c>
      <c r="F73" s="680">
        <v>508.99999999999801</v>
      </c>
      <c r="G73" s="681">
        <v>169.666666666666</v>
      </c>
      <c r="H73" s="683">
        <v>42.381</v>
      </c>
      <c r="I73" s="680">
        <v>237.38800000000001</v>
      </c>
      <c r="J73" s="681">
        <v>67.721333333334002</v>
      </c>
      <c r="K73" s="684">
        <v>0.46638113948900001</v>
      </c>
    </row>
    <row r="74" spans="1:11" ht="14.4" customHeight="1" thickBot="1" x14ac:dyDescent="0.35">
      <c r="A74" s="703" t="s">
        <v>391</v>
      </c>
      <c r="B74" s="685">
        <v>1287.43637044403</v>
      </c>
      <c r="C74" s="685">
        <v>1448.40633</v>
      </c>
      <c r="D74" s="686">
        <v>160.96995955597001</v>
      </c>
      <c r="E74" s="692">
        <v>1.125031390483</v>
      </c>
      <c r="F74" s="685">
        <v>1268.55199603193</v>
      </c>
      <c r="G74" s="686">
        <v>422.850665343976</v>
      </c>
      <c r="H74" s="688">
        <v>94.08014</v>
      </c>
      <c r="I74" s="685">
        <v>436.12912999999998</v>
      </c>
      <c r="J74" s="686">
        <v>13.278464656023999</v>
      </c>
      <c r="K74" s="693">
        <v>0.34380075185199999</v>
      </c>
    </row>
    <row r="75" spans="1:11" ht="14.4" customHeight="1" thickBot="1" x14ac:dyDescent="0.35">
      <c r="A75" s="700" t="s">
        <v>45</v>
      </c>
      <c r="B75" s="680">
        <v>145.13212573355401</v>
      </c>
      <c r="C75" s="680">
        <v>296.56574999999998</v>
      </c>
      <c r="D75" s="681">
        <v>151.433624266446</v>
      </c>
      <c r="E75" s="682">
        <v>2.0434190466170001</v>
      </c>
      <c r="F75" s="680">
        <v>239.48257323262001</v>
      </c>
      <c r="G75" s="681">
        <v>79.827524410872996</v>
      </c>
      <c r="H75" s="683">
        <v>2.8067000000000002</v>
      </c>
      <c r="I75" s="680">
        <v>66.916340000000005</v>
      </c>
      <c r="J75" s="681">
        <v>-12.911184410873</v>
      </c>
      <c r="K75" s="684">
        <v>0.27942049852200002</v>
      </c>
    </row>
    <row r="76" spans="1:11" ht="14.4" customHeight="1" thickBot="1" x14ac:dyDescent="0.35">
      <c r="A76" s="704" t="s">
        <v>392</v>
      </c>
      <c r="B76" s="680">
        <v>145.13212573355401</v>
      </c>
      <c r="C76" s="680">
        <v>296.56574999999998</v>
      </c>
      <c r="D76" s="681">
        <v>151.433624266446</v>
      </c>
      <c r="E76" s="682">
        <v>2.0434190466170001</v>
      </c>
      <c r="F76" s="680">
        <v>239.48257323262001</v>
      </c>
      <c r="G76" s="681">
        <v>79.827524410872996</v>
      </c>
      <c r="H76" s="683">
        <v>2.8067000000000002</v>
      </c>
      <c r="I76" s="680">
        <v>66.916340000000005</v>
      </c>
      <c r="J76" s="681">
        <v>-12.911184410873</v>
      </c>
      <c r="K76" s="684">
        <v>0.27942049852200002</v>
      </c>
    </row>
    <row r="77" spans="1:11" ht="14.4" customHeight="1" thickBot="1" x14ac:dyDescent="0.35">
      <c r="A77" s="702" t="s">
        <v>393</v>
      </c>
      <c r="B77" s="680">
        <v>59.684519805324001</v>
      </c>
      <c r="C77" s="680">
        <v>120.68349000000001</v>
      </c>
      <c r="D77" s="681">
        <v>60.998970194675003</v>
      </c>
      <c r="E77" s="682">
        <v>2.0220233050980001</v>
      </c>
      <c r="F77" s="680">
        <v>122.821090840206</v>
      </c>
      <c r="G77" s="681">
        <v>40.940363613400997</v>
      </c>
      <c r="H77" s="683">
        <v>1.1384700000000001</v>
      </c>
      <c r="I77" s="680">
        <v>35.834139999999998</v>
      </c>
      <c r="J77" s="681">
        <v>-5.1062236134010002</v>
      </c>
      <c r="K77" s="684">
        <v>0.291758848214</v>
      </c>
    </row>
    <row r="78" spans="1:11" ht="14.4" customHeight="1" thickBot="1" x14ac:dyDescent="0.35">
      <c r="A78" s="702" t="s">
        <v>394</v>
      </c>
      <c r="B78" s="680">
        <v>2.9869120529100002</v>
      </c>
      <c r="C78" s="680">
        <v>0</v>
      </c>
      <c r="D78" s="681">
        <v>-2.9869120529100002</v>
      </c>
      <c r="E78" s="682">
        <v>0</v>
      </c>
      <c r="F78" s="680">
        <v>0</v>
      </c>
      <c r="G78" s="681">
        <v>0</v>
      </c>
      <c r="H78" s="683">
        <v>0</v>
      </c>
      <c r="I78" s="680">
        <v>0</v>
      </c>
      <c r="J78" s="681">
        <v>0</v>
      </c>
      <c r="K78" s="684">
        <v>0</v>
      </c>
    </row>
    <row r="79" spans="1:11" ht="14.4" customHeight="1" thickBot="1" x14ac:dyDescent="0.35">
      <c r="A79" s="702" t="s">
        <v>395</v>
      </c>
      <c r="B79" s="680">
        <v>31.657497598088</v>
      </c>
      <c r="C79" s="680">
        <v>6.1847200000000004</v>
      </c>
      <c r="D79" s="681">
        <v>-25.472777598088001</v>
      </c>
      <c r="E79" s="682">
        <v>0.19536351478299999</v>
      </c>
      <c r="F79" s="680">
        <v>7.1441870280520003</v>
      </c>
      <c r="G79" s="681">
        <v>2.3813956760170001</v>
      </c>
      <c r="H79" s="683">
        <v>0</v>
      </c>
      <c r="I79" s="680">
        <v>14.894579999999999</v>
      </c>
      <c r="J79" s="681">
        <v>12.513184323981999</v>
      </c>
      <c r="K79" s="684">
        <v>2.0848530338739999</v>
      </c>
    </row>
    <row r="80" spans="1:11" ht="14.4" customHeight="1" thickBot="1" x14ac:dyDescent="0.35">
      <c r="A80" s="702" t="s">
        <v>396</v>
      </c>
      <c r="B80" s="680">
        <v>17.802820453778999</v>
      </c>
      <c r="C80" s="680">
        <v>120.85637</v>
      </c>
      <c r="D80" s="681">
        <v>103.05354954622101</v>
      </c>
      <c r="E80" s="682">
        <v>6.7886080362249999</v>
      </c>
      <c r="F80" s="680">
        <v>58.517295364360997</v>
      </c>
      <c r="G80" s="681">
        <v>19.505765121452999</v>
      </c>
      <c r="H80" s="683">
        <v>1.6682300000000001</v>
      </c>
      <c r="I80" s="680">
        <v>5.8014900000000003</v>
      </c>
      <c r="J80" s="681">
        <v>-13.704275121453</v>
      </c>
      <c r="K80" s="684">
        <v>9.9141458330000001E-2</v>
      </c>
    </row>
    <row r="81" spans="1:11" ht="14.4" customHeight="1" thickBot="1" x14ac:dyDescent="0.35">
      <c r="A81" s="702" t="s">
        <v>397</v>
      </c>
      <c r="B81" s="680">
        <v>33.000375823451002</v>
      </c>
      <c r="C81" s="680">
        <v>38.822369999999999</v>
      </c>
      <c r="D81" s="681">
        <v>5.8219941765480003</v>
      </c>
      <c r="E81" s="682">
        <v>1.1764220567570001</v>
      </c>
      <c r="F81" s="680">
        <v>35.999999999998998</v>
      </c>
      <c r="G81" s="681">
        <v>11.999999999999</v>
      </c>
      <c r="H81" s="683">
        <v>0</v>
      </c>
      <c r="I81" s="680">
        <v>10.38613</v>
      </c>
      <c r="J81" s="681">
        <v>-1.613869999999</v>
      </c>
      <c r="K81" s="684">
        <v>0.28850361111099998</v>
      </c>
    </row>
    <row r="82" spans="1:11" ht="14.4" customHeight="1" thickBot="1" x14ac:dyDescent="0.35">
      <c r="A82" s="702" t="s">
        <v>398</v>
      </c>
      <c r="B82" s="680">
        <v>0</v>
      </c>
      <c r="C82" s="680">
        <v>10.018800000000001</v>
      </c>
      <c r="D82" s="681">
        <v>10.018800000000001</v>
      </c>
      <c r="E82" s="690" t="s">
        <v>329</v>
      </c>
      <c r="F82" s="680">
        <v>15</v>
      </c>
      <c r="G82" s="681">
        <v>5</v>
      </c>
      <c r="H82" s="683">
        <v>0</v>
      </c>
      <c r="I82" s="680">
        <v>0</v>
      </c>
      <c r="J82" s="681">
        <v>-5</v>
      </c>
      <c r="K82" s="684">
        <v>0</v>
      </c>
    </row>
    <row r="83" spans="1:11" ht="14.4" customHeight="1" thickBot="1" x14ac:dyDescent="0.35">
      <c r="A83" s="705" t="s">
        <v>46</v>
      </c>
      <c r="B83" s="685">
        <v>0</v>
      </c>
      <c r="C83" s="685">
        <v>109.24299999999999</v>
      </c>
      <c r="D83" s="686">
        <v>109.24299999999999</v>
      </c>
      <c r="E83" s="687" t="s">
        <v>321</v>
      </c>
      <c r="F83" s="685">
        <v>0</v>
      </c>
      <c r="G83" s="686">
        <v>0</v>
      </c>
      <c r="H83" s="688">
        <v>0</v>
      </c>
      <c r="I83" s="685">
        <v>4.0000000000000002E-4</v>
      </c>
      <c r="J83" s="686">
        <v>4.0000000000000002E-4</v>
      </c>
      <c r="K83" s="689" t="s">
        <v>321</v>
      </c>
    </row>
    <row r="84" spans="1:11" ht="14.4" customHeight="1" thickBot="1" x14ac:dyDescent="0.35">
      <c r="A84" s="701" t="s">
        <v>399</v>
      </c>
      <c r="B84" s="685">
        <v>0</v>
      </c>
      <c r="C84" s="685">
        <v>1.3939999999999999</v>
      </c>
      <c r="D84" s="686">
        <v>1.3939999999999999</v>
      </c>
      <c r="E84" s="687" t="s">
        <v>321</v>
      </c>
      <c r="F84" s="685">
        <v>0</v>
      </c>
      <c r="G84" s="686">
        <v>0</v>
      </c>
      <c r="H84" s="688">
        <v>0</v>
      </c>
      <c r="I84" s="685">
        <v>0</v>
      </c>
      <c r="J84" s="686">
        <v>0</v>
      </c>
      <c r="K84" s="689" t="s">
        <v>321</v>
      </c>
    </row>
    <row r="85" spans="1:11" ht="14.4" customHeight="1" thickBot="1" x14ac:dyDescent="0.35">
      <c r="A85" s="702" t="s">
        <v>400</v>
      </c>
      <c r="B85" s="680">
        <v>0</v>
      </c>
      <c r="C85" s="680">
        <v>1.3939999999999999</v>
      </c>
      <c r="D85" s="681">
        <v>1.3939999999999999</v>
      </c>
      <c r="E85" s="690" t="s">
        <v>321</v>
      </c>
      <c r="F85" s="680">
        <v>0</v>
      </c>
      <c r="G85" s="681">
        <v>0</v>
      </c>
      <c r="H85" s="683">
        <v>0</v>
      </c>
      <c r="I85" s="680">
        <v>0</v>
      </c>
      <c r="J85" s="681">
        <v>0</v>
      </c>
      <c r="K85" s="691" t="s">
        <v>321</v>
      </c>
    </row>
    <row r="86" spans="1:11" ht="14.4" customHeight="1" thickBot="1" x14ac:dyDescent="0.35">
      <c r="A86" s="701" t="s">
        <v>401</v>
      </c>
      <c r="B86" s="685">
        <v>0</v>
      </c>
      <c r="C86" s="685">
        <v>107.849</v>
      </c>
      <c r="D86" s="686">
        <v>107.849</v>
      </c>
      <c r="E86" s="687" t="s">
        <v>321</v>
      </c>
      <c r="F86" s="685">
        <v>0</v>
      </c>
      <c r="G86" s="686">
        <v>0</v>
      </c>
      <c r="H86" s="688">
        <v>0</v>
      </c>
      <c r="I86" s="685">
        <v>4.0000000000000002E-4</v>
      </c>
      <c r="J86" s="686">
        <v>4.0000000000000002E-4</v>
      </c>
      <c r="K86" s="689" t="s">
        <v>321</v>
      </c>
    </row>
    <row r="87" spans="1:11" ht="14.4" customHeight="1" thickBot="1" x14ac:dyDescent="0.35">
      <c r="A87" s="702" t="s">
        <v>402</v>
      </c>
      <c r="B87" s="680">
        <v>0</v>
      </c>
      <c r="C87" s="680">
        <v>107.849</v>
      </c>
      <c r="D87" s="681">
        <v>107.849</v>
      </c>
      <c r="E87" s="690" t="s">
        <v>321</v>
      </c>
      <c r="F87" s="680">
        <v>0</v>
      </c>
      <c r="G87" s="681">
        <v>0</v>
      </c>
      <c r="H87" s="683">
        <v>0</v>
      </c>
      <c r="I87" s="680">
        <v>0</v>
      </c>
      <c r="J87" s="681">
        <v>0</v>
      </c>
      <c r="K87" s="691" t="s">
        <v>321</v>
      </c>
    </row>
    <row r="88" spans="1:11" ht="14.4" customHeight="1" thickBot="1" x14ac:dyDescent="0.35">
      <c r="A88" s="702" t="s">
        <v>403</v>
      </c>
      <c r="B88" s="680">
        <v>0</v>
      </c>
      <c r="C88" s="680">
        <v>0</v>
      </c>
      <c r="D88" s="681">
        <v>0</v>
      </c>
      <c r="E88" s="682">
        <v>1</v>
      </c>
      <c r="F88" s="680">
        <v>0</v>
      </c>
      <c r="G88" s="681">
        <v>0</v>
      </c>
      <c r="H88" s="683">
        <v>0</v>
      </c>
      <c r="I88" s="680">
        <v>4.0000000000000002E-4</v>
      </c>
      <c r="J88" s="681">
        <v>4.0000000000000002E-4</v>
      </c>
      <c r="K88" s="691" t="s">
        <v>329</v>
      </c>
    </row>
    <row r="89" spans="1:11" ht="14.4" customHeight="1" thickBot="1" x14ac:dyDescent="0.35">
      <c r="A89" s="700" t="s">
        <v>47</v>
      </c>
      <c r="B89" s="680">
        <v>1142.3042447104799</v>
      </c>
      <c r="C89" s="680">
        <v>1042.5975800000001</v>
      </c>
      <c r="D89" s="681">
        <v>-99.706664710474996</v>
      </c>
      <c r="E89" s="682">
        <v>0.91271444085700004</v>
      </c>
      <c r="F89" s="680">
        <v>1029.0694227993099</v>
      </c>
      <c r="G89" s="681">
        <v>343.02314093310298</v>
      </c>
      <c r="H89" s="683">
        <v>91.273439999999994</v>
      </c>
      <c r="I89" s="680">
        <v>369.21239000000003</v>
      </c>
      <c r="J89" s="681">
        <v>26.189249066896998</v>
      </c>
      <c r="K89" s="684">
        <v>0.358782781627</v>
      </c>
    </row>
    <row r="90" spans="1:11" ht="14.4" customHeight="1" thickBot="1" x14ac:dyDescent="0.35">
      <c r="A90" s="701" t="s">
        <v>404</v>
      </c>
      <c r="B90" s="685">
        <v>0.37514088751300001</v>
      </c>
      <c r="C90" s="685">
        <v>0</v>
      </c>
      <c r="D90" s="686">
        <v>-0.37514088751300001</v>
      </c>
      <c r="E90" s="692">
        <v>0</v>
      </c>
      <c r="F90" s="685">
        <v>0</v>
      </c>
      <c r="G90" s="686">
        <v>0</v>
      </c>
      <c r="H90" s="688">
        <v>0</v>
      </c>
      <c r="I90" s="685">
        <v>0.39200000000000002</v>
      </c>
      <c r="J90" s="686">
        <v>0.39200000000000002</v>
      </c>
      <c r="K90" s="689" t="s">
        <v>329</v>
      </c>
    </row>
    <row r="91" spans="1:11" ht="14.4" customHeight="1" thickBot="1" x14ac:dyDescent="0.35">
      <c r="A91" s="702" t="s">
        <v>405</v>
      </c>
      <c r="B91" s="680">
        <v>0.37514088751300001</v>
      </c>
      <c r="C91" s="680">
        <v>0</v>
      </c>
      <c r="D91" s="681">
        <v>-0.37514088751300001</v>
      </c>
      <c r="E91" s="682">
        <v>0</v>
      </c>
      <c r="F91" s="680">
        <v>0</v>
      </c>
      <c r="G91" s="681">
        <v>0</v>
      </c>
      <c r="H91" s="683">
        <v>0</v>
      </c>
      <c r="I91" s="680">
        <v>0.39200000000000002</v>
      </c>
      <c r="J91" s="681">
        <v>0.39200000000000002</v>
      </c>
      <c r="K91" s="691" t="s">
        <v>329</v>
      </c>
    </row>
    <row r="92" spans="1:11" ht="14.4" customHeight="1" thickBot="1" x14ac:dyDescent="0.35">
      <c r="A92" s="701" t="s">
        <v>406</v>
      </c>
      <c r="B92" s="685">
        <v>22.996817092720001</v>
      </c>
      <c r="C92" s="685">
        <v>31.8095</v>
      </c>
      <c r="D92" s="686">
        <v>8.8126829072789992</v>
      </c>
      <c r="E92" s="692">
        <v>1.383213158227</v>
      </c>
      <c r="F92" s="685">
        <v>29.381647603617001</v>
      </c>
      <c r="G92" s="686">
        <v>9.7938825345389997</v>
      </c>
      <c r="H92" s="688">
        <v>1.9878100000000001</v>
      </c>
      <c r="I92" s="685">
        <v>7.4541899999999996</v>
      </c>
      <c r="J92" s="686">
        <v>-2.3396925345390001</v>
      </c>
      <c r="K92" s="693">
        <v>0.2537022464</v>
      </c>
    </row>
    <row r="93" spans="1:11" ht="14.4" customHeight="1" thickBot="1" x14ac:dyDescent="0.35">
      <c r="A93" s="702" t="s">
        <v>407</v>
      </c>
      <c r="B93" s="680">
        <v>8.3251850025409997</v>
      </c>
      <c r="C93" s="680">
        <v>17.639099999999999</v>
      </c>
      <c r="D93" s="681">
        <v>9.3139149974579993</v>
      </c>
      <c r="E93" s="682">
        <v>2.1187637265250001</v>
      </c>
      <c r="F93" s="680">
        <v>13.917871235367</v>
      </c>
      <c r="G93" s="681">
        <v>4.6392904117890001</v>
      </c>
      <c r="H93" s="683">
        <v>0.59609999999999996</v>
      </c>
      <c r="I93" s="680">
        <v>3.1835</v>
      </c>
      <c r="J93" s="681">
        <v>-1.4557904117889999</v>
      </c>
      <c r="K93" s="684">
        <v>0.22873469269499999</v>
      </c>
    </row>
    <row r="94" spans="1:11" ht="14.4" customHeight="1" thickBot="1" x14ac:dyDescent="0.35">
      <c r="A94" s="702" t="s">
        <v>408</v>
      </c>
      <c r="B94" s="680">
        <v>14.671632090178999</v>
      </c>
      <c r="C94" s="680">
        <v>14.170400000000001</v>
      </c>
      <c r="D94" s="681">
        <v>-0.50123209017899994</v>
      </c>
      <c r="E94" s="682">
        <v>0.96583665081699999</v>
      </c>
      <c r="F94" s="680">
        <v>15.46377636825</v>
      </c>
      <c r="G94" s="681">
        <v>5.1545921227499996</v>
      </c>
      <c r="H94" s="683">
        <v>1.39171</v>
      </c>
      <c r="I94" s="680">
        <v>4.2706900000000001</v>
      </c>
      <c r="J94" s="681">
        <v>-0.88390212275000002</v>
      </c>
      <c r="K94" s="684">
        <v>0.276173807632</v>
      </c>
    </row>
    <row r="95" spans="1:11" ht="14.4" customHeight="1" thickBot="1" x14ac:dyDescent="0.35">
      <c r="A95" s="701" t="s">
        <v>409</v>
      </c>
      <c r="B95" s="685">
        <v>62.124270213667998</v>
      </c>
      <c r="C95" s="685">
        <v>60.926000000000002</v>
      </c>
      <c r="D95" s="686">
        <v>-1.1982702136679999</v>
      </c>
      <c r="E95" s="692">
        <v>0.98071172168999998</v>
      </c>
      <c r="F95" s="685">
        <v>65</v>
      </c>
      <c r="G95" s="686">
        <v>21.666666666666</v>
      </c>
      <c r="H95" s="688">
        <v>6.21</v>
      </c>
      <c r="I95" s="685">
        <v>42.266669999999998</v>
      </c>
      <c r="J95" s="686">
        <v>20.600003333332999</v>
      </c>
      <c r="K95" s="693">
        <v>0.65025646153799999</v>
      </c>
    </row>
    <row r="96" spans="1:11" ht="14.4" customHeight="1" thickBot="1" x14ac:dyDescent="0.35">
      <c r="A96" s="702" t="s">
        <v>410</v>
      </c>
      <c r="B96" s="680">
        <v>24.999960211611999</v>
      </c>
      <c r="C96" s="680">
        <v>25.11</v>
      </c>
      <c r="D96" s="681">
        <v>0.110039788387</v>
      </c>
      <c r="E96" s="682">
        <v>1.0044015985400001</v>
      </c>
      <c r="F96" s="680">
        <v>24</v>
      </c>
      <c r="G96" s="681">
        <v>8</v>
      </c>
      <c r="H96" s="683">
        <v>6.21</v>
      </c>
      <c r="I96" s="680">
        <v>12.42</v>
      </c>
      <c r="J96" s="681">
        <v>4.4199999999989998</v>
      </c>
      <c r="K96" s="684">
        <v>0.51749999999899998</v>
      </c>
    </row>
    <row r="97" spans="1:11" ht="14.4" customHeight="1" thickBot="1" x14ac:dyDescent="0.35">
      <c r="A97" s="702" t="s">
        <v>411</v>
      </c>
      <c r="B97" s="680">
        <v>37.124310002055999</v>
      </c>
      <c r="C97" s="680">
        <v>35.816000000000003</v>
      </c>
      <c r="D97" s="681">
        <v>-1.3083100020559999</v>
      </c>
      <c r="E97" s="682">
        <v>0.96475867155499995</v>
      </c>
      <c r="F97" s="680">
        <v>41</v>
      </c>
      <c r="G97" s="681">
        <v>13.666666666666</v>
      </c>
      <c r="H97" s="683">
        <v>0</v>
      </c>
      <c r="I97" s="680">
        <v>29.84667</v>
      </c>
      <c r="J97" s="681">
        <v>16.180003333333001</v>
      </c>
      <c r="K97" s="684">
        <v>0.72796756097500004</v>
      </c>
    </row>
    <row r="98" spans="1:11" ht="14.4" customHeight="1" thickBot="1" x14ac:dyDescent="0.35">
      <c r="A98" s="701" t="s">
        <v>412</v>
      </c>
      <c r="B98" s="685">
        <v>2.2186878703709998</v>
      </c>
      <c r="C98" s="685">
        <v>0</v>
      </c>
      <c r="D98" s="686">
        <v>-2.2186878703709998</v>
      </c>
      <c r="E98" s="692">
        <v>0</v>
      </c>
      <c r="F98" s="685">
        <v>0</v>
      </c>
      <c r="G98" s="686">
        <v>0</v>
      </c>
      <c r="H98" s="688">
        <v>0</v>
      </c>
      <c r="I98" s="685">
        <v>0</v>
      </c>
      <c r="J98" s="686">
        <v>0</v>
      </c>
      <c r="K98" s="693">
        <v>0</v>
      </c>
    </row>
    <row r="99" spans="1:11" ht="14.4" customHeight="1" thickBot="1" x14ac:dyDescent="0.35">
      <c r="A99" s="702" t="s">
        <v>413</v>
      </c>
      <c r="B99" s="680">
        <v>2.2186878703709998</v>
      </c>
      <c r="C99" s="680">
        <v>0</v>
      </c>
      <c r="D99" s="681">
        <v>-2.2186878703709998</v>
      </c>
      <c r="E99" s="682">
        <v>0</v>
      </c>
      <c r="F99" s="680">
        <v>0</v>
      </c>
      <c r="G99" s="681">
        <v>0</v>
      </c>
      <c r="H99" s="683">
        <v>0</v>
      </c>
      <c r="I99" s="680">
        <v>0</v>
      </c>
      <c r="J99" s="681">
        <v>0</v>
      </c>
      <c r="K99" s="684">
        <v>0</v>
      </c>
    </row>
    <row r="100" spans="1:11" ht="14.4" customHeight="1" thickBot="1" x14ac:dyDescent="0.35">
      <c r="A100" s="701" t="s">
        <v>414</v>
      </c>
      <c r="B100" s="685">
        <v>737.02712321731099</v>
      </c>
      <c r="C100" s="685">
        <v>726.24631999999997</v>
      </c>
      <c r="D100" s="686">
        <v>-10.78080321731</v>
      </c>
      <c r="E100" s="692">
        <v>0.98537258280200002</v>
      </c>
      <c r="F100" s="685">
        <v>784.20367749777802</v>
      </c>
      <c r="G100" s="686">
        <v>261.40122583259301</v>
      </c>
      <c r="H100" s="688">
        <v>59.334760000000003</v>
      </c>
      <c r="I100" s="685">
        <v>240.72783999999999</v>
      </c>
      <c r="J100" s="686">
        <v>-20.673385832592</v>
      </c>
      <c r="K100" s="693">
        <v>0.30697106747500003</v>
      </c>
    </row>
    <row r="101" spans="1:11" ht="14.4" customHeight="1" thickBot="1" x14ac:dyDescent="0.35">
      <c r="A101" s="702" t="s">
        <v>415</v>
      </c>
      <c r="B101" s="680">
        <v>555.85813035955505</v>
      </c>
      <c r="C101" s="680">
        <v>548.73591999999996</v>
      </c>
      <c r="D101" s="681">
        <v>-7.1222103595539998</v>
      </c>
      <c r="E101" s="682">
        <v>0.98718699975599999</v>
      </c>
      <c r="F101" s="680">
        <v>568</v>
      </c>
      <c r="G101" s="681">
        <v>189.333333333333</v>
      </c>
      <c r="H101" s="683">
        <v>45.704740000000001</v>
      </c>
      <c r="I101" s="680">
        <v>182.81896</v>
      </c>
      <c r="J101" s="681">
        <v>-6.5143733333330003</v>
      </c>
      <c r="K101" s="684">
        <v>0.32186436619699998</v>
      </c>
    </row>
    <row r="102" spans="1:11" ht="14.4" customHeight="1" thickBot="1" x14ac:dyDescent="0.35">
      <c r="A102" s="702" t="s">
        <v>416</v>
      </c>
      <c r="B102" s="680">
        <v>0</v>
      </c>
      <c r="C102" s="680">
        <v>4.0898000000000003</v>
      </c>
      <c r="D102" s="681">
        <v>4.0898000000000003</v>
      </c>
      <c r="E102" s="690" t="s">
        <v>329</v>
      </c>
      <c r="F102" s="680">
        <v>0</v>
      </c>
      <c r="G102" s="681">
        <v>0</v>
      </c>
      <c r="H102" s="683">
        <v>0</v>
      </c>
      <c r="I102" s="680">
        <v>0</v>
      </c>
      <c r="J102" s="681">
        <v>0</v>
      </c>
      <c r="K102" s="691" t="s">
        <v>321</v>
      </c>
    </row>
    <row r="103" spans="1:11" ht="14.4" customHeight="1" thickBot="1" x14ac:dyDescent="0.35">
      <c r="A103" s="702" t="s">
        <v>417</v>
      </c>
      <c r="B103" s="680">
        <v>4.8092558087319999</v>
      </c>
      <c r="C103" s="680">
        <v>0</v>
      </c>
      <c r="D103" s="681">
        <v>-4.8092558087319999</v>
      </c>
      <c r="E103" s="682">
        <v>0</v>
      </c>
      <c r="F103" s="680">
        <v>0</v>
      </c>
      <c r="G103" s="681">
        <v>0</v>
      </c>
      <c r="H103" s="683">
        <v>0</v>
      </c>
      <c r="I103" s="680">
        <v>0</v>
      </c>
      <c r="J103" s="681">
        <v>0</v>
      </c>
      <c r="K103" s="684">
        <v>0</v>
      </c>
    </row>
    <row r="104" spans="1:11" ht="14.4" customHeight="1" thickBot="1" x14ac:dyDescent="0.35">
      <c r="A104" s="702" t="s">
        <v>418</v>
      </c>
      <c r="B104" s="680">
        <v>176.35973704902301</v>
      </c>
      <c r="C104" s="680">
        <v>173.42060000000001</v>
      </c>
      <c r="D104" s="681">
        <v>-2.9391370490219999</v>
      </c>
      <c r="E104" s="682">
        <v>0.98333442146000005</v>
      </c>
      <c r="F104" s="680">
        <v>216.20367749777799</v>
      </c>
      <c r="G104" s="681">
        <v>72.067892499259003</v>
      </c>
      <c r="H104" s="683">
        <v>13.63002</v>
      </c>
      <c r="I104" s="680">
        <v>57.908880000000003</v>
      </c>
      <c r="J104" s="681">
        <v>-14.159012499258999</v>
      </c>
      <c r="K104" s="684">
        <v>0.26784410269999998</v>
      </c>
    </row>
    <row r="105" spans="1:11" ht="14.4" customHeight="1" thickBot="1" x14ac:dyDescent="0.35">
      <c r="A105" s="701" t="s">
        <v>419</v>
      </c>
      <c r="B105" s="685">
        <v>317.56220542889201</v>
      </c>
      <c r="C105" s="685">
        <v>210.06726</v>
      </c>
      <c r="D105" s="686">
        <v>-107.494945428891</v>
      </c>
      <c r="E105" s="692">
        <v>0.66149956263300003</v>
      </c>
      <c r="F105" s="685">
        <v>150.48409769791101</v>
      </c>
      <c r="G105" s="686">
        <v>50.161365899303</v>
      </c>
      <c r="H105" s="688">
        <v>12.714869999999999</v>
      </c>
      <c r="I105" s="685">
        <v>46.529690000000002</v>
      </c>
      <c r="J105" s="686">
        <v>-3.6316758993030001</v>
      </c>
      <c r="K105" s="693">
        <v>0.309200046462</v>
      </c>
    </row>
    <row r="106" spans="1:11" ht="14.4" customHeight="1" thickBot="1" x14ac:dyDescent="0.35">
      <c r="A106" s="702" t="s">
        <v>420</v>
      </c>
      <c r="B106" s="680">
        <v>17.245400855048</v>
      </c>
      <c r="C106" s="680">
        <v>15.28755</v>
      </c>
      <c r="D106" s="681">
        <v>-1.957850855048</v>
      </c>
      <c r="E106" s="682">
        <v>0.88647113096899999</v>
      </c>
      <c r="F106" s="680">
        <v>0.29999999999900001</v>
      </c>
      <c r="G106" s="681">
        <v>9.9999999999E-2</v>
      </c>
      <c r="H106" s="683">
        <v>0</v>
      </c>
      <c r="I106" s="680">
        <v>0</v>
      </c>
      <c r="J106" s="681">
        <v>-9.9999999999E-2</v>
      </c>
      <c r="K106" s="684">
        <v>0</v>
      </c>
    </row>
    <row r="107" spans="1:11" ht="14.4" customHeight="1" thickBot="1" x14ac:dyDescent="0.35">
      <c r="A107" s="702" t="s">
        <v>421</v>
      </c>
      <c r="B107" s="680">
        <v>209.36645631778501</v>
      </c>
      <c r="C107" s="680">
        <v>137.54461000000001</v>
      </c>
      <c r="D107" s="681">
        <v>-71.821846317785003</v>
      </c>
      <c r="E107" s="682">
        <v>0.656956288123</v>
      </c>
      <c r="F107" s="680">
        <v>65.110605534721998</v>
      </c>
      <c r="G107" s="681">
        <v>21.703535178239999</v>
      </c>
      <c r="H107" s="683">
        <v>9.2126999999999999</v>
      </c>
      <c r="I107" s="680">
        <v>31.226579999999998</v>
      </c>
      <c r="J107" s="681">
        <v>9.5230448217589991</v>
      </c>
      <c r="K107" s="684">
        <v>0.47959283658200003</v>
      </c>
    </row>
    <row r="108" spans="1:11" ht="14.4" customHeight="1" thickBot="1" x14ac:dyDescent="0.35">
      <c r="A108" s="702" t="s">
        <v>422</v>
      </c>
      <c r="B108" s="680">
        <v>9.9999840846439998</v>
      </c>
      <c r="C108" s="680">
        <v>6.0640000000000001</v>
      </c>
      <c r="D108" s="681">
        <v>-3.9359840846440002</v>
      </c>
      <c r="E108" s="682">
        <v>0.60640096510800001</v>
      </c>
      <c r="F108" s="680">
        <v>8</v>
      </c>
      <c r="G108" s="681">
        <v>2.6666666666659999</v>
      </c>
      <c r="H108" s="683">
        <v>0</v>
      </c>
      <c r="I108" s="680">
        <v>0.47199999999999998</v>
      </c>
      <c r="J108" s="681">
        <v>-2.194666666666</v>
      </c>
      <c r="K108" s="684">
        <v>5.8999999999999997E-2</v>
      </c>
    </row>
    <row r="109" spans="1:11" ht="14.4" customHeight="1" thickBot="1" x14ac:dyDescent="0.35">
      <c r="A109" s="702" t="s">
        <v>423</v>
      </c>
      <c r="B109" s="680">
        <v>4.6369536891139997</v>
      </c>
      <c r="C109" s="680">
        <v>2.7105000000000001</v>
      </c>
      <c r="D109" s="681">
        <v>-1.9264536891140001</v>
      </c>
      <c r="E109" s="682">
        <v>0.58454325441300004</v>
      </c>
      <c r="F109" s="680">
        <v>3.257052715006</v>
      </c>
      <c r="G109" s="681">
        <v>1.0856842383350001</v>
      </c>
      <c r="H109" s="683">
        <v>0</v>
      </c>
      <c r="I109" s="680">
        <v>0.82242999999999999</v>
      </c>
      <c r="J109" s="681">
        <v>-0.263254238335</v>
      </c>
      <c r="K109" s="684">
        <v>0.25250742679400001</v>
      </c>
    </row>
    <row r="110" spans="1:11" ht="14.4" customHeight="1" thickBot="1" x14ac:dyDescent="0.35">
      <c r="A110" s="702" t="s">
        <v>424</v>
      </c>
      <c r="B110" s="680">
        <v>76.313410482297002</v>
      </c>
      <c r="C110" s="680">
        <v>48.460599999999999</v>
      </c>
      <c r="D110" s="681">
        <v>-27.852810482296999</v>
      </c>
      <c r="E110" s="682">
        <v>0.63502076101299998</v>
      </c>
      <c r="F110" s="680">
        <v>73.816439448183004</v>
      </c>
      <c r="G110" s="681">
        <v>24.605479816060999</v>
      </c>
      <c r="H110" s="683">
        <v>3.50217</v>
      </c>
      <c r="I110" s="680">
        <v>14.00868</v>
      </c>
      <c r="J110" s="681">
        <v>-10.596799816061001</v>
      </c>
      <c r="K110" s="684">
        <v>0.18977723803400001</v>
      </c>
    </row>
    <row r="111" spans="1:11" ht="14.4" customHeight="1" thickBot="1" x14ac:dyDescent="0.35">
      <c r="A111" s="701" t="s">
        <v>425</v>
      </c>
      <c r="B111" s="685">
        <v>0</v>
      </c>
      <c r="C111" s="685">
        <v>5.7960000000000003</v>
      </c>
      <c r="D111" s="686">
        <v>5.7960000000000003</v>
      </c>
      <c r="E111" s="687" t="s">
        <v>329</v>
      </c>
      <c r="F111" s="685">
        <v>0</v>
      </c>
      <c r="G111" s="686">
        <v>0</v>
      </c>
      <c r="H111" s="688">
        <v>11.026</v>
      </c>
      <c r="I111" s="685">
        <v>31.841999999999999</v>
      </c>
      <c r="J111" s="686">
        <v>31.841999999999999</v>
      </c>
      <c r="K111" s="689" t="s">
        <v>321</v>
      </c>
    </row>
    <row r="112" spans="1:11" ht="14.4" customHeight="1" thickBot="1" x14ac:dyDescent="0.35">
      <c r="A112" s="702" t="s">
        <v>426</v>
      </c>
      <c r="B112" s="680">
        <v>0</v>
      </c>
      <c r="C112" s="680">
        <v>5.7960000000000003</v>
      </c>
      <c r="D112" s="681">
        <v>5.7960000000000003</v>
      </c>
      <c r="E112" s="690" t="s">
        <v>329</v>
      </c>
      <c r="F112" s="680">
        <v>0</v>
      </c>
      <c r="G112" s="681">
        <v>0</v>
      </c>
      <c r="H112" s="683">
        <v>11.026</v>
      </c>
      <c r="I112" s="680">
        <v>31.841999999999999</v>
      </c>
      <c r="J112" s="681">
        <v>31.841999999999999</v>
      </c>
      <c r="K112" s="691" t="s">
        <v>321</v>
      </c>
    </row>
    <row r="113" spans="1:11" ht="14.4" customHeight="1" thickBot="1" x14ac:dyDescent="0.35">
      <c r="A113" s="701" t="s">
        <v>427</v>
      </c>
      <c r="B113" s="685">
        <v>0</v>
      </c>
      <c r="C113" s="685">
        <v>7.7524999999990003</v>
      </c>
      <c r="D113" s="686">
        <v>7.7524999999990003</v>
      </c>
      <c r="E113" s="687" t="s">
        <v>329</v>
      </c>
      <c r="F113" s="685">
        <v>0</v>
      </c>
      <c r="G113" s="686">
        <v>0</v>
      </c>
      <c r="H113" s="688">
        <v>0</v>
      </c>
      <c r="I113" s="685">
        <v>0</v>
      </c>
      <c r="J113" s="686">
        <v>0</v>
      </c>
      <c r="K113" s="689" t="s">
        <v>321</v>
      </c>
    </row>
    <row r="114" spans="1:11" ht="14.4" customHeight="1" thickBot="1" x14ac:dyDescent="0.35">
      <c r="A114" s="702" t="s">
        <v>428</v>
      </c>
      <c r="B114" s="680">
        <v>0</v>
      </c>
      <c r="C114" s="680">
        <v>7.7524999999990003</v>
      </c>
      <c r="D114" s="681">
        <v>7.7524999999990003</v>
      </c>
      <c r="E114" s="690" t="s">
        <v>329</v>
      </c>
      <c r="F114" s="680">
        <v>0</v>
      </c>
      <c r="G114" s="681">
        <v>0</v>
      </c>
      <c r="H114" s="683">
        <v>0</v>
      </c>
      <c r="I114" s="680">
        <v>0</v>
      </c>
      <c r="J114" s="681">
        <v>0</v>
      </c>
      <c r="K114" s="691" t="s">
        <v>321</v>
      </c>
    </row>
    <row r="115" spans="1:11" ht="14.4" customHeight="1" thickBot="1" x14ac:dyDescent="0.35">
      <c r="A115" s="699" t="s">
        <v>48</v>
      </c>
      <c r="B115" s="680">
        <v>44768.004041632397</v>
      </c>
      <c r="C115" s="680">
        <v>48306.837240000001</v>
      </c>
      <c r="D115" s="681">
        <v>3538.8331983676499</v>
      </c>
      <c r="E115" s="682">
        <v>1.0790482683810001</v>
      </c>
      <c r="F115" s="680">
        <v>49115</v>
      </c>
      <c r="G115" s="681">
        <v>16371.666666666701</v>
      </c>
      <c r="H115" s="683">
        <v>4228.9000400000004</v>
      </c>
      <c r="I115" s="680">
        <v>16316.746150000001</v>
      </c>
      <c r="J115" s="681">
        <v>-54.920516666661001</v>
      </c>
      <c r="K115" s="684">
        <v>0.33221513081499998</v>
      </c>
    </row>
    <row r="116" spans="1:11" ht="14.4" customHeight="1" thickBot="1" x14ac:dyDescent="0.35">
      <c r="A116" s="705" t="s">
        <v>429</v>
      </c>
      <c r="B116" s="685">
        <v>33094.002987709602</v>
      </c>
      <c r="C116" s="685">
        <v>35975.722999999998</v>
      </c>
      <c r="D116" s="686">
        <v>2881.7200122904501</v>
      </c>
      <c r="E116" s="692">
        <v>1.0870768040159999</v>
      </c>
      <c r="F116" s="685">
        <v>36148</v>
      </c>
      <c r="G116" s="686">
        <v>12049.333333333299</v>
      </c>
      <c r="H116" s="688">
        <v>3112.6489999999999</v>
      </c>
      <c r="I116" s="685">
        <v>12008.415000000001</v>
      </c>
      <c r="J116" s="686">
        <v>-40.918333333337998</v>
      </c>
      <c r="K116" s="693">
        <v>0.33220136660299998</v>
      </c>
    </row>
    <row r="117" spans="1:11" ht="14.4" customHeight="1" thickBot="1" x14ac:dyDescent="0.35">
      <c r="A117" s="701" t="s">
        <v>430</v>
      </c>
      <c r="B117" s="685">
        <v>32880.002968389701</v>
      </c>
      <c r="C117" s="685">
        <v>35855.712</v>
      </c>
      <c r="D117" s="686">
        <v>2975.7090316102799</v>
      </c>
      <c r="E117" s="692">
        <v>1.090502091331</v>
      </c>
      <c r="F117" s="685">
        <v>36020</v>
      </c>
      <c r="G117" s="686">
        <v>12006.666666666701</v>
      </c>
      <c r="H117" s="688">
        <v>3086.4780000000001</v>
      </c>
      <c r="I117" s="685">
        <v>11923.062</v>
      </c>
      <c r="J117" s="686">
        <v>-83.604666666670994</v>
      </c>
      <c r="K117" s="693">
        <v>0.33101227096000002</v>
      </c>
    </row>
    <row r="118" spans="1:11" ht="14.4" customHeight="1" thickBot="1" x14ac:dyDescent="0.35">
      <c r="A118" s="702" t="s">
        <v>431</v>
      </c>
      <c r="B118" s="680">
        <v>32880.002968389701</v>
      </c>
      <c r="C118" s="680">
        <v>35855.712</v>
      </c>
      <c r="D118" s="681">
        <v>2975.7090316102799</v>
      </c>
      <c r="E118" s="682">
        <v>1.090502091331</v>
      </c>
      <c r="F118" s="680">
        <v>36020</v>
      </c>
      <c r="G118" s="681">
        <v>12006.666666666701</v>
      </c>
      <c r="H118" s="683">
        <v>3086.4780000000001</v>
      </c>
      <c r="I118" s="680">
        <v>11923.062</v>
      </c>
      <c r="J118" s="681">
        <v>-83.604666666670994</v>
      </c>
      <c r="K118" s="684">
        <v>0.33101227096000002</v>
      </c>
    </row>
    <row r="119" spans="1:11" ht="14.4" customHeight="1" thickBot="1" x14ac:dyDescent="0.35">
      <c r="A119" s="701" t="s">
        <v>432</v>
      </c>
      <c r="B119" s="685">
        <v>0</v>
      </c>
      <c r="C119" s="685">
        <v>56.322000000000003</v>
      </c>
      <c r="D119" s="686">
        <v>56.322000000000003</v>
      </c>
      <c r="E119" s="687" t="s">
        <v>321</v>
      </c>
      <c r="F119" s="685">
        <v>0</v>
      </c>
      <c r="G119" s="686">
        <v>0</v>
      </c>
      <c r="H119" s="688">
        <v>0</v>
      </c>
      <c r="I119" s="685">
        <v>4.6399999999999997</v>
      </c>
      <c r="J119" s="686">
        <v>4.6399999999999997</v>
      </c>
      <c r="K119" s="689" t="s">
        <v>321</v>
      </c>
    </row>
    <row r="120" spans="1:11" ht="14.4" customHeight="1" thickBot="1" x14ac:dyDescent="0.35">
      <c r="A120" s="702" t="s">
        <v>433</v>
      </c>
      <c r="B120" s="680">
        <v>0</v>
      </c>
      <c r="C120" s="680">
        <v>56.322000000000003</v>
      </c>
      <c r="D120" s="681">
        <v>56.322000000000003</v>
      </c>
      <c r="E120" s="690" t="s">
        <v>321</v>
      </c>
      <c r="F120" s="680">
        <v>0</v>
      </c>
      <c r="G120" s="681">
        <v>0</v>
      </c>
      <c r="H120" s="683">
        <v>0</v>
      </c>
      <c r="I120" s="680">
        <v>4.6399999999999997</v>
      </c>
      <c r="J120" s="681">
        <v>4.6399999999999997</v>
      </c>
      <c r="K120" s="691" t="s">
        <v>321</v>
      </c>
    </row>
    <row r="121" spans="1:11" ht="14.4" customHeight="1" thickBot="1" x14ac:dyDescent="0.35">
      <c r="A121" s="701" t="s">
        <v>434</v>
      </c>
      <c r="B121" s="685">
        <v>0</v>
      </c>
      <c r="C121" s="685">
        <v>-8.77</v>
      </c>
      <c r="D121" s="686">
        <v>-8.77</v>
      </c>
      <c r="E121" s="687" t="s">
        <v>321</v>
      </c>
      <c r="F121" s="685">
        <v>0</v>
      </c>
      <c r="G121" s="686">
        <v>0</v>
      </c>
      <c r="H121" s="688">
        <v>0</v>
      </c>
      <c r="I121" s="685">
        <v>-1.917</v>
      </c>
      <c r="J121" s="686">
        <v>-1.917</v>
      </c>
      <c r="K121" s="689" t="s">
        <v>321</v>
      </c>
    </row>
    <row r="122" spans="1:11" ht="14.4" customHeight="1" thickBot="1" x14ac:dyDescent="0.35">
      <c r="A122" s="702" t="s">
        <v>435</v>
      </c>
      <c r="B122" s="680">
        <v>0</v>
      </c>
      <c r="C122" s="680">
        <v>-8.77</v>
      </c>
      <c r="D122" s="681">
        <v>-8.77</v>
      </c>
      <c r="E122" s="690" t="s">
        <v>321</v>
      </c>
      <c r="F122" s="680">
        <v>0</v>
      </c>
      <c r="G122" s="681">
        <v>0</v>
      </c>
      <c r="H122" s="683">
        <v>0</v>
      </c>
      <c r="I122" s="680">
        <v>-1.917</v>
      </c>
      <c r="J122" s="681">
        <v>-1.917</v>
      </c>
      <c r="K122" s="691" t="s">
        <v>321</v>
      </c>
    </row>
    <row r="123" spans="1:11" ht="14.4" customHeight="1" thickBot="1" x14ac:dyDescent="0.35">
      <c r="A123" s="701" t="s">
        <v>436</v>
      </c>
      <c r="B123" s="685">
        <v>120.00001083353899</v>
      </c>
      <c r="C123" s="685">
        <v>26.2</v>
      </c>
      <c r="D123" s="686">
        <v>-93.800010833539005</v>
      </c>
      <c r="E123" s="692">
        <v>0.21833331362200001</v>
      </c>
      <c r="F123" s="685">
        <v>27</v>
      </c>
      <c r="G123" s="686">
        <v>8.9999999999989999</v>
      </c>
      <c r="H123" s="688">
        <v>14.35</v>
      </c>
      <c r="I123" s="685">
        <v>45.35</v>
      </c>
      <c r="J123" s="686">
        <v>36.35</v>
      </c>
      <c r="K123" s="693">
        <v>1.6796296296290001</v>
      </c>
    </row>
    <row r="124" spans="1:11" ht="14.4" customHeight="1" thickBot="1" x14ac:dyDescent="0.35">
      <c r="A124" s="702" t="s">
        <v>437</v>
      </c>
      <c r="B124" s="680">
        <v>120.00001083353899</v>
      </c>
      <c r="C124" s="680">
        <v>26.2</v>
      </c>
      <c r="D124" s="681">
        <v>-93.800010833539005</v>
      </c>
      <c r="E124" s="682">
        <v>0.21833331362200001</v>
      </c>
      <c r="F124" s="680">
        <v>27</v>
      </c>
      <c r="G124" s="681">
        <v>8.9999999999989999</v>
      </c>
      <c r="H124" s="683">
        <v>14.35</v>
      </c>
      <c r="I124" s="680">
        <v>45.35</v>
      </c>
      <c r="J124" s="681">
        <v>36.35</v>
      </c>
      <c r="K124" s="684">
        <v>1.6796296296290001</v>
      </c>
    </row>
    <row r="125" spans="1:11" ht="14.4" customHeight="1" thickBot="1" x14ac:dyDescent="0.35">
      <c r="A125" s="701" t="s">
        <v>438</v>
      </c>
      <c r="B125" s="685">
        <v>94.000008486271994</v>
      </c>
      <c r="C125" s="685">
        <v>46.259</v>
      </c>
      <c r="D125" s="686">
        <v>-47.741008486272001</v>
      </c>
      <c r="E125" s="692">
        <v>0.49211697684799999</v>
      </c>
      <c r="F125" s="685">
        <v>101</v>
      </c>
      <c r="G125" s="686">
        <v>33.666666666666003</v>
      </c>
      <c r="H125" s="688">
        <v>11.821</v>
      </c>
      <c r="I125" s="685">
        <v>37.28</v>
      </c>
      <c r="J125" s="686">
        <v>3.6133333333330002</v>
      </c>
      <c r="K125" s="693">
        <v>0.36910891089100001</v>
      </c>
    </row>
    <row r="126" spans="1:11" ht="14.4" customHeight="1" thickBot="1" x14ac:dyDescent="0.35">
      <c r="A126" s="702" t="s">
        <v>439</v>
      </c>
      <c r="B126" s="680">
        <v>94.000008486271994</v>
      </c>
      <c r="C126" s="680">
        <v>46.259</v>
      </c>
      <c r="D126" s="681">
        <v>-47.741008486272001</v>
      </c>
      <c r="E126" s="682">
        <v>0.49211697684799999</v>
      </c>
      <c r="F126" s="680">
        <v>101</v>
      </c>
      <c r="G126" s="681">
        <v>33.666666666666003</v>
      </c>
      <c r="H126" s="683">
        <v>11.821</v>
      </c>
      <c r="I126" s="680">
        <v>37.28</v>
      </c>
      <c r="J126" s="681">
        <v>3.6133333333330002</v>
      </c>
      <c r="K126" s="684">
        <v>0.36910891089100001</v>
      </c>
    </row>
    <row r="127" spans="1:11" ht="14.4" customHeight="1" thickBot="1" x14ac:dyDescent="0.35">
      <c r="A127" s="700" t="s">
        <v>440</v>
      </c>
      <c r="B127" s="680">
        <v>11180.0010093247</v>
      </c>
      <c r="C127" s="680">
        <v>11792.719069999999</v>
      </c>
      <c r="D127" s="681">
        <v>612.71806067526597</v>
      </c>
      <c r="E127" s="682">
        <v>1.054804830533</v>
      </c>
      <c r="F127" s="680">
        <v>12246</v>
      </c>
      <c r="G127" s="681">
        <v>4082</v>
      </c>
      <c r="H127" s="683">
        <v>1054.28655</v>
      </c>
      <c r="I127" s="680">
        <v>4069.1687499999998</v>
      </c>
      <c r="J127" s="681">
        <v>-12.831249999994</v>
      </c>
      <c r="K127" s="684">
        <v>0.33228554221700002</v>
      </c>
    </row>
    <row r="128" spans="1:11" ht="14.4" customHeight="1" thickBot="1" x14ac:dyDescent="0.35">
      <c r="A128" s="701" t="s">
        <v>441</v>
      </c>
      <c r="B128" s="685">
        <v>2959.0002671370198</v>
      </c>
      <c r="C128" s="685">
        <v>3233.7011900000002</v>
      </c>
      <c r="D128" s="686">
        <v>274.70092286298001</v>
      </c>
      <c r="E128" s="692">
        <v>1.0928357208720001</v>
      </c>
      <c r="F128" s="685">
        <v>3240.99999999999</v>
      </c>
      <c r="G128" s="686">
        <v>1080.3333333333301</v>
      </c>
      <c r="H128" s="688">
        <v>279.07956000000001</v>
      </c>
      <c r="I128" s="685">
        <v>1077.30673</v>
      </c>
      <c r="J128" s="686">
        <v>-3.026603333328</v>
      </c>
      <c r="K128" s="693">
        <v>0.33239948472600001</v>
      </c>
    </row>
    <row r="129" spans="1:11" ht="14.4" customHeight="1" thickBot="1" x14ac:dyDescent="0.35">
      <c r="A129" s="702" t="s">
        <v>442</v>
      </c>
      <c r="B129" s="680">
        <v>2959.0002671370198</v>
      </c>
      <c r="C129" s="680">
        <v>3233.7011900000002</v>
      </c>
      <c r="D129" s="681">
        <v>274.70092286298001</v>
      </c>
      <c r="E129" s="682">
        <v>1.0928357208720001</v>
      </c>
      <c r="F129" s="680">
        <v>3240.99999999999</v>
      </c>
      <c r="G129" s="681">
        <v>1080.3333333333301</v>
      </c>
      <c r="H129" s="683">
        <v>279.07956000000001</v>
      </c>
      <c r="I129" s="680">
        <v>1077.30673</v>
      </c>
      <c r="J129" s="681">
        <v>-3.026603333328</v>
      </c>
      <c r="K129" s="684">
        <v>0.33239948472600001</v>
      </c>
    </row>
    <row r="130" spans="1:11" ht="14.4" customHeight="1" thickBot="1" x14ac:dyDescent="0.35">
      <c r="A130" s="701" t="s">
        <v>443</v>
      </c>
      <c r="B130" s="685">
        <v>8221.0007421877199</v>
      </c>
      <c r="C130" s="685">
        <v>8561.9998799999994</v>
      </c>
      <c r="D130" s="686">
        <v>340.99913781228901</v>
      </c>
      <c r="E130" s="692">
        <v>1.041479030169</v>
      </c>
      <c r="F130" s="685">
        <v>9005</v>
      </c>
      <c r="G130" s="686">
        <v>3001.6666666666702</v>
      </c>
      <c r="H130" s="688">
        <v>775.20699000000002</v>
      </c>
      <c r="I130" s="685">
        <v>2992.5130199999999</v>
      </c>
      <c r="J130" s="686">
        <v>-9.1536466666640006</v>
      </c>
      <c r="K130" s="693">
        <v>0.33231682620699998</v>
      </c>
    </row>
    <row r="131" spans="1:11" ht="14.4" customHeight="1" thickBot="1" x14ac:dyDescent="0.35">
      <c r="A131" s="702" t="s">
        <v>444</v>
      </c>
      <c r="B131" s="680">
        <v>8221.0007421877199</v>
      </c>
      <c r="C131" s="680">
        <v>8561.9998799999994</v>
      </c>
      <c r="D131" s="681">
        <v>340.99913781228901</v>
      </c>
      <c r="E131" s="682">
        <v>1.041479030169</v>
      </c>
      <c r="F131" s="680">
        <v>9005</v>
      </c>
      <c r="G131" s="681">
        <v>3001.6666666666702</v>
      </c>
      <c r="H131" s="683">
        <v>775.20699000000002</v>
      </c>
      <c r="I131" s="680">
        <v>2992.5130199999999</v>
      </c>
      <c r="J131" s="681">
        <v>-9.1536466666640006</v>
      </c>
      <c r="K131" s="684">
        <v>0.33231682620699998</v>
      </c>
    </row>
    <row r="132" spans="1:11" ht="14.4" customHeight="1" thickBot="1" x14ac:dyDescent="0.35">
      <c r="A132" s="701" t="s">
        <v>445</v>
      </c>
      <c r="B132" s="685">
        <v>0</v>
      </c>
      <c r="C132" s="685">
        <v>-0.79</v>
      </c>
      <c r="D132" s="686">
        <v>-0.79</v>
      </c>
      <c r="E132" s="687" t="s">
        <v>329</v>
      </c>
      <c r="F132" s="685">
        <v>0</v>
      </c>
      <c r="G132" s="686">
        <v>0</v>
      </c>
      <c r="H132" s="688">
        <v>0</v>
      </c>
      <c r="I132" s="685">
        <v>-0.17199999999999999</v>
      </c>
      <c r="J132" s="686">
        <v>-0.17199999999999999</v>
      </c>
      <c r="K132" s="689" t="s">
        <v>321</v>
      </c>
    </row>
    <row r="133" spans="1:11" ht="14.4" customHeight="1" thickBot="1" x14ac:dyDescent="0.35">
      <c r="A133" s="702" t="s">
        <v>446</v>
      </c>
      <c r="B133" s="680">
        <v>0</v>
      </c>
      <c r="C133" s="680">
        <v>-0.79</v>
      </c>
      <c r="D133" s="681">
        <v>-0.79</v>
      </c>
      <c r="E133" s="690" t="s">
        <v>329</v>
      </c>
      <c r="F133" s="680">
        <v>0</v>
      </c>
      <c r="G133" s="681">
        <v>0</v>
      </c>
      <c r="H133" s="683">
        <v>0</v>
      </c>
      <c r="I133" s="680">
        <v>-0.17199999999999999</v>
      </c>
      <c r="J133" s="681">
        <v>-0.17199999999999999</v>
      </c>
      <c r="K133" s="691" t="s">
        <v>321</v>
      </c>
    </row>
    <row r="134" spans="1:11" ht="14.4" customHeight="1" thickBot="1" x14ac:dyDescent="0.35">
      <c r="A134" s="701" t="s">
        <v>447</v>
      </c>
      <c r="B134" s="685">
        <v>0</v>
      </c>
      <c r="C134" s="685">
        <v>-2.1920000000000002</v>
      </c>
      <c r="D134" s="686">
        <v>-2.1920000000000002</v>
      </c>
      <c r="E134" s="687" t="s">
        <v>329</v>
      </c>
      <c r="F134" s="685">
        <v>0</v>
      </c>
      <c r="G134" s="686">
        <v>0</v>
      </c>
      <c r="H134" s="688">
        <v>0</v>
      </c>
      <c r="I134" s="685">
        <v>-0.47899999999999998</v>
      </c>
      <c r="J134" s="686">
        <v>-0.47899999999999998</v>
      </c>
      <c r="K134" s="689" t="s">
        <v>321</v>
      </c>
    </row>
    <row r="135" spans="1:11" ht="14.4" customHeight="1" thickBot="1" x14ac:dyDescent="0.35">
      <c r="A135" s="702" t="s">
        <v>448</v>
      </c>
      <c r="B135" s="680">
        <v>0</v>
      </c>
      <c r="C135" s="680">
        <v>-2.1920000000000002</v>
      </c>
      <c r="D135" s="681">
        <v>-2.1920000000000002</v>
      </c>
      <c r="E135" s="690" t="s">
        <v>329</v>
      </c>
      <c r="F135" s="680">
        <v>0</v>
      </c>
      <c r="G135" s="681">
        <v>0</v>
      </c>
      <c r="H135" s="683">
        <v>0</v>
      </c>
      <c r="I135" s="680">
        <v>-0.47899999999999998</v>
      </c>
      <c r="J135" s="681">
        <v>-0.47899999999999998</v>
      </c>
      <c r="K135" s="691" t="s">
        <v>321</v>
      </c>
    </row>
    <row r="136" spans="1:11" ht="14.4" customHeight="1" thickBot="1" x14ac:dyDescent="0.35">
      <c r="A136" s="700" t="s">
        <v>449</v>
      </c>
      <c r="B136" s="680">
        <v>494.00004459807002</v>
      </c>
      <c r="C136" s="680">
        <v>538.39517000000001</v>
      </c>
      <c r="D136" s="681">
        <v>44.395125401930002</v>
      </c>
      <c r="E136" s="682">
        <v>1.0898686667890001</v>
      </c>
      <c r="F136" s="680">
        <v>721.00000000000102</v>
      </c>
      <c r="G136" s="681">
        <v>240.333333333334</v>
      </c>
      <c r="H136" s="683">
        <v>61.964489999999998</v>
      </c>
      <c r="I136" s="680">
        <v>239.16239999999999</v>
      </c>
      <c r="J136" s="681">
        <v>-1.1709333333330001</v>
      </c>
      <c r="K136" s="684">
        <v>0.33170929264900001</v>
      </c>
    </row>
    <row r="137" spans="1:11" ht="14.4" customHeight="1" thickBot="1" x14ac:dyDescent="0.35">
      <c r="A137" s="701" t="s">
        <v>450</v>
      </c>
      <c r="B137" s="685">
        <v>494.00004459807002</v>
      </c>
      <c r="C137" s="685">
        <v>538.39517000000001</v>
      </c>
      <c r="D137" s="686">
        <v>44.395125401930002</v>
      </c>
      <c r="E137" s="692">
        <v>1.0898686667890001</v>
      </c>
      <c r="F137" s="685">
        <v>721.00000000000102</v>
      </c>
      <c r="G137" s="686">
        <v>240.333333333334</v>
      </c>
      <c r="H137" s="688">
        <v>61.964489999999998</v>
      </c>
      <c r="I137" s="685">
        <v>239.16239999999999</v>
      </c>
      <c r="J137" s="686">
        <v>-1.1709333333330001</v>
      </c>
      <c r="K137" s="693">
        <v>0.33170929264900001</v>
      </c>
    </row>
    <row r="138" spans="1:11" ht="14.4" customHeight="1" thickBot="1" x14ac:dyDescent="0.35">
      <c r="A138" s="702" t="s">
        <v>451</v>
      </c>
      <c r="B138" s="680">
        <v>494.00004459807002</v>
      </c>
      <c r="C138" s="680">
        <v>538.39517000000001</v>
      </c>
      <c r="D138" s="681">
        <v>44.395125401930002</v>
      </c>
      <c r="E138" s="682">
        <v>1.0898686667890001</v>
      </c>
      <c r="F138" s="680">
        <v>721.00000000000102</v>
      </c>
      <c r="G138" s="681">
        <v>240.333333333334</v>
      </c>
      <c r="H138" s="683">
        <v>61.964489999999998</v>
      </c>
      <c r="I138" s="680">
        <v>239.16239999999999</v>
      </c>
      <c r="J138" s="681">
        <v>-1.1709333333330001</v>
      </c>
      <c r="K138" s="684">
        <v>0.33170929264900001</v>
      </c>
    </row>
    <row r="139" spans="1:11" ht="14.4" customHeight="1" thickBot="1" x14ac:dyDescent="0.35">
      <c r="A139" s="699" t="s">
        <v>452</v>
      </c>
      <c r="B139" s="680">
        <v>0</v>
      </c>
      <c r="C139" s="680">
        <v>0.4</v>
      </c>
      <c r="D139" s="681">
        <v>0.4</v>
      </c>
      <c r="E139" s="690" t="s">
        <v>329</v>
      </c>
      <c r="F139" s="680">
        <v>0</v>
      </c>
      <c r="G139" s="681">
        <v>0</v>
      </c>
      <c r="H139" s="683">
        <v>0</v>
      </c>
      <c r="I139" s="680">
        <v>0</v>
      </c>
      <c r="J139" s="681">
        <v>0</v>
      </c>
      <c r="K139" s="684">
        <v>0</v>
      </c>
    </row>
    <row r="140" spans="1:11" ht="14.4" customHeight="1" thickBot="1" x14ac:dyDescent="0.35">
      <c r="A140" s="700" t="s">
        <v>453</v>
      </c>
      <c r="B140" s="680">
        <v>0</v>
      </c>
      <c r="C140" s="680">
        <v>0.4</v>
      </c>
      <c r="D140" s="681">
        <v>0.4</v>
      </c>
      <c r="E140" s="690" t="s">
        <v>329</v>
      </c>
      <c r="F140" s="680">
        <v>0</v>
      </c>
      <c r="G140" s="681">
        <v>0</v>
      </c>
      <c r="H140" s="683">
        <v>0</v>
      </c>
      <c r="I140" s="680">
        <v>0</v>
      </c>
      <c r="J140" s="681">
        <v>0</v>
      </c>
      <c r="K140" s="684">
        <v>0</v>
      </c>
    </row>
    <row r="141" spans="1:11" ht="14.4" customHeight="1" thickBot="1" x14ac:dyDescent="0.35">
      <c r="A141" s="701" t="s">
        <v>454</v>
      </c>
      <c r="B141" s="685">
        <v>0</v>
      </c>
      <c r="C141" s="685">
        <v>0.4</v>
      </c>
      <c r="D141" s="686">
        <v>0.4</v>
      </c>
      <c r="E141" s="687" t="s">
        <v>329</v>
      </c>
      <c r="F141" s="685">
        <v>0</v>
      </c>
      <c r="G141" s="686">
        <v>0</v>
      </c>
      <c r="H141" s="688">
        <v>0</v>
      </c>
      <c r="I141" s="685">
        <v>0</v>
      </c>
      <c r="J141" s="686">
        <v>0</v>
      </c>
      <c r="K141" s="693">
        <v>0</v>
      </c>
    </row>
    <row r="142" spans="1:11" ht="14.4" customHeight="1" thickBot="1" x14ac:dyDescent="0.35">
      <c r="A142" s="702" t="s">
        <v>455</v>
      </c>
      <c r="B142" s="680">
        <v>0</v>
      </c>
      <c r="C142" s="680">
        <v>0.4</v>
      </c>
      <c r="D142" s="681">
        <v>0.4</v>
      </c>
      <c r="E142" s="690" t="s">
        <v>329</v>
      </c>
      <c r="F142" s="680">
        <v>0</v>
      </c>
      <c r="G142" s="681">
        <v>0</v>
      </c>
      <c r="H142" s="683">
        <v>0</v>
      </c>
      <c r="I142" s="680">
        <v>0</v>
      </c>
      <c r="J142" s="681">
        <v>0</v>
      </c>
      <c r="K142" s="684">
        <v>0</v>
      </c>
    </row>
    <row r="143" spans="1:11" ht="14.4" customHeight="1" thickBot="1" x14ac:dyDescent="0.35">
      <c r="A143" s="699" t="s">
        <v>456</v>
      </c>
      <c r="B143" s="680">
        <v>0</v>
      </c>
      <c r="C143" s="680">
        <v>165.11492999999999</v>
      </c>
      <c r="D143" s="681">
        <v>165.11492999999999</v>
      </c>
      <c r="E143" s="690" t="s">
        <v>321</v>
      </c>
      <c r="F143" s="680">
        <v>0</v>
      </c>
      <c r="G143" s="681">
        <v>0</v>
      </c>
      <c r="H143" s="683">
        <v>0</v>
      </c>
      <c r="I143" s="680">
        <v>9.5</v>
      </c>
      <c r="J143" s="681">
        <v>9.5</v>
      </c>
      <c r="K143" s="691" t="s">
        <v>321</v>
      </c>
    </row>
    <row r="144" spans="1:11" ht="14.4" customHeight="1" thickBot="1" x14ac:dyDescent="0.35">
      <c r="A144" s="700" t="s">
        <v>457</v>
      </c>
      <c r="B144" s="680">
        <v>0</v>
      </c>
      <c r="C144" s="680">
        <v>165.11492999999999</v>
      </c>
      <c r="D144" s="681">
        <v>165.11492999999999</v>
      </c>
      <c r="E144" s="690" t="s">
        <v>321</v>
      </c>
      <c r="F144" s="680">
        <v>0</v>
      </c>
      <c r="G144" s="681">
        <v>0</v>
      </c>
      <c r="H144" s="683">
        <v>0</v>
      </c>
      <c r="I144" s="680">
        <v>9.5</v>
      </c>
      <c r="J144" s="681">
        <v>9.5</v>
      </c>
      <c r="K144" s="691" t="s">
        <v>321</v>
      </c>
    </row>
    <row r="145" spans="1:11" ht="14.4" customHeight="1" thickBot="1" x14ac:dyDescent="0.35">
      <c r="A145" s="701" t="s">
        <v>458</v>
      </c>
      <c r="B145" s="685">
        <v>0</v>
      </c>
      <c r="C145" s="685">
        <v>110.74893</v>
      </c>
      <c r="D145" s="686">
        <v>110.74893</v>
      </c>
      <c r="E145" s="687" t="s">
        <v>321</v>
      </c>
      <c r="F145" s="685">
        <v>0</v>
      </c>
      <c r="G145" s="686">
        <v>0</v>
      </c>
      <c r="H145" s="688">
        <v>0</v>
      </c>
      <c r="I145" s="685">
        <v>9</v>
      </c>
      <c r="J145" s="686">
        <v>9</v>
      </c>
      <c r="K145" s="689" t="s">
        <v>321</v>
      </c>
    </row>
    <row r="146" spans="1:11" ht="14.4" customHeight="1" thickBot="1" x14ac:dyDescent="0.35">
      <c r="A146" s="702" t="s">
        <v>459</v>
      </c>
      <c r="B146" s="680">
        <v>0</v>
      </c>
      <c r="C146" s="680">
        <v>0.90298999999999996</v>
      </c>
      <c r="D146" s="681">
        <v>0.90298999999999996</v>
      </c>
      <c r="E146" s="690" t="s">
        <v>321</v>
      </c>
      <c r="F146" s="680">
        <v>0</v>
      </c>
      <c r="G146" s="681">
        <v>0</v>
      </c>
      <c r="H146" s="683">
        <v>0</v>
      </c>
      <c r="I146" s="680">
        <v>0</v>
      </c>
      <c r="J146" s="681">
        <v>0</v>
      </c>
      <c r="K146" s="691" t="s">
        <v>321</v>
      </c>
    </row>
    <row r="147" spans="1:11" ht="14.4" customHeight="1" thickBot="1" x14ac:dyDescent="0.35">
      <c r="A147" s="702" t="s">
        <v>460</v>
      </c>
      <c r="B147" s="680">
        <v>0</v>
      </c>
      <c r="C147" s="680">
        <v>-0.375</v>
      </c>
      <c r="D147" s="681">
        <v>-0.375</v>
      </c>
      <c r="E147" s="690" t="s">
        <v>321</v>
      </c>
      <c r="F147" s="680">
        <v>0</v>
      </c>
      <c r="G147" s="681">
        <v>0</v>
      </c>
      <c r="H147" s="683">
        <v>0</v>
      </c>
      <c r="I147" s="680">
        <v>0</v>
      </c>
      <c r="J147" s="681">
        <v>0</v>
      </c>
      <c r="K147" s="691" t="s">
        <v>321</v>
      </c>
    </row>
    <row r="148" spans="1:11" ht="14.4" customHeight="1" thickBot="1" x14ac:dyDescent="0.35">
      <c r="A148" s="702" t="s">
        <v>461</v>
      </c>
      <c r="B148" s="680">
        <v>0</v>
      </c>
      <c r="C148" s="680">
        <v>108.56094</v>
      </c>
      <c r="D148" s="681">
        <v>108.56094</v>
      </c>
      <c r="E148" s="690" t="s">
        <v>329</v>
      </c>
      <c r="F148" s="680">
        <v>0</v>
      </c>
      <c r="G148" s="681">
        <v>0</v>
      </c>
      <c r="H148" s="683">
        <v>0</v>
      </c>
      <c r="I148" s="680">
        <v>9</v>
      </c>
      <c r="J148" s="681">
        <v>9</v>
      </c>
      <c r="K148" s="691" t="s">
        <v>321</v>
      </c>
    </row>
    <row r="149" spans="1:11" ht="14.4" customHeight="1" thickBot="1" x14ac:dyDescent="0.35">
      <c r="A149" s="702" t="s">
        <v>462</v>
      </c>
      <c r="B149" s="680">
        <v>0</v>
      </c>
      <c r="C149" s="680">
        <v>1</v>
      </c>
      <c r="D149" s="681">
        <v>1</v>
      </c>
      <c r="E149" s="690" t="s">
        <v>321</v>
      </c>
      <c r="F149" s="680">
        <v>0</v>
      </c>
      <c r="G149" s="681">
        <v>0</v>
      </c>
      <c r="H149" s="683">
        <v>0</v>
      </c>
      <c r="I149" s="680">
        <v>0</v>
      </c>
      <c r="J149" s="681">
        <v>0</v>
      </c>
      <c r="K149" s="691" t="s">
        <v>321</v>
      </c>
    </row>
    <row r="150" spans="1:11" ht="14.4" customHeight="1" thickBot="1" x14ac:dyDescent="0.35">
      <c r="A150" s="702" t="s">
        <v>463</v>
      </c>
      <c r="B150" s="680">
        <v>0</v>
      </c>
      <c r="C150" s="680">
        <v>0.66</v>
      </c>
      <c r="D150" s="681">
        <v>0.66</v>
      </c>
      <c r="E150" s="690" t="s">
        <v>321</v>
      </c>
      <c r="F150" s="680">
        <v>0</v>
      </c>
      <c r="G150" s="681">
        <v>0</v>
      </c>
      <c r="H150" s="683">
        <v>0</v>
      </c>
      <c r="I150" s="680">
        <v>0</v>
      </c>
      <c r="J150" s="681">
        <v>0</v>
      </c>
      <c r="K150" s="691" t="s">
        <v>321</v>
      </c>
    </row>
    <row r="151" spans="1:11" ht="14.4" customHeight="1" thickBot="1" x14ac:dyDescent="0.35">
      <c r="A151" s="704" t="s">
        <v>464</v>
      </c>
      <c r="B151" s="680">
        <v>0</v>
      </c>
      <c r="C151" s="680">
        <v>19.539000000000001</v>
      </c>
      <c r="D151" s="681">
        <v>19.539000000000001</v>
      </c>
      <c r="E151" s="690" t="s">
        <v>321</v>
      </c>
      <c r="F151" s="680">
        <v>0</v>
      </c>
      <c r="G151" s="681">
        <v>0</v>
      </c>
      <c r="H151" s="683">
        <v>0</v>
      </c>
      <c r="I151" s="680">
        <v>0</v>
      </c>
      <c r="J151" s="681">
        <v>0</v>
      </c>
      <c r="K151" s="691" t="s">
        <v>321</v>
      </c>
    </row>
    <row r="152" spans="1:11" ht="14.4" customHeight="1" thickBot="1" x14ac:dyDescent="0.35">
      <c r="A152" s="702" t="s">
        <v>465</v>
      </c>
      <c r="B152" s="680">
        <v>0</v>
      </c>
      <c r="C152" s="680">
        <v>19.539000000000001</v>
      </c>
      <c r="D152" s="681">
        <v>19.539000000000001</v>
      </c>
      <c r="E152" s="690" t="s">
        <v>321</v>
      </c>
      <c r="F152" s="680">
        <v>0</v>
      </c>
      <c r="G152" s="681">
        <v>0</v>
      </c>
      <c r="H152" s="683">
        <v>0</v>
      </c>
      <c r="I152" s="680">
        <v>0</v>
      </c>
      <c r="J152" s="681">
        <v>0</v>
      </c>
      <c r="K152" s="691" t="s">
        <v>321</v>
      </c>
    </row>
    <row r="153" spans="1:11" ht="14.4" customHeight="1" thickBot="1" x14ac:dyDescent="0.35">
      <c r="A153" s="704" t="s">
        <v>466</v>
      </c>
      <c r="B153" s="680">
        <v>0</v>
      </c>
      <c r="C153" s="680">
        <v>4.3499999999999996</v>
      </c>
      <c r="D153" s="681">
        <v>4.3499999999999996</v>
      </c>
      <c r="E153" s="690" t="s">
        <v>321</v>
      </c>
      <c r="F153" s="680">
        <v>0</v>
      </c>
      <c r="G153" s="681">
        <v>0</v>
      </c>
      <c r="H153" s="683">
        <v>0</v>
      </c>
      <c r="I153" s="680">
        <v>0</v>
      </c>
      <c r="J153" s="681">
        <v>0</v>
      </c>
      <c r="K153" s="691" t="s">
        <v>321</v>
      </c>
    </row>
    <row r="154" spans="1:11" ht="14.4" customHeight="1" thickBot="1" x14ac:dyDescent="0.35">
      <c r="A154" s="702" t="s">
        <v>467</v>
      </c>
      <c r="B154" s="680">
        <v>0</v>
      </c>
      <c r="C154" s="680">
        <v>4.3499999999999996</v>
      </c>
      <c r="D154" s="681">
        <v>4.3499999999999996</v>
      </c>
      <c r="E154" s="690" t="s">
        <v>321</v>
      </c>
      <c r="F154" s="680">
        <v>0</v>
      </c>
      <c r="G154" s="681">
        <v>0</v>
      </c>
      <c r="H154" s="683">
        <v>0</v>
      </c>
      <c r="I154" s="680">
        <v>0</v>
      </c>
      <c r="J154" s="681">
        <v>0</v>
      </c>
      <c r="K154" s="691" t="s">
        <v>321</v>
      </c>
    </row>
    <row r="155" spans="1:11" ht="14.4" customHeight="1" thickBot="1" x14ac:dyDescent="0.35">
      <c r="A155" s="704" t="s">
        <v>468</v>
      </c>
      <c r="B155" s="680">
        <v>0</v>
      </c>
      <c r="C155" s="680">
        <v>0.75</v>
      </c>
      <c r="D155" s="681">
        <v>0.75</v>
      </c>
      <c r="E155" s="690" t="s">
        <v>321</v>
      </c>
      <c r="F155" s="680">
        <v>0</v>
      </c>
      <c r="G155" s="681">
        <v>0</v>
      </c>
      <c r="H155" s="683">
        <v>0</v>
      </c>
      <c r="I155" s="680">
        <v>0.5</v>
      </c>
      <c r="J155" s="681">
        <v>0.5</v>
      </c>
      <c r="K155" s="691" t="s">
        <v>321</v>
      </c>
    </row>
    <row r="156" spans="1:11" ht="14.4" customHeight="1" thickBot="1" x14ac:dyDescent="0.35">
      <c r="A156" s="702" t="s">
        <v>469</v>
      </c>
      <c r="B156" s="680">
        <v>0</v>
      </c>
      <c r="C156" s="680">
        <v>0.75</v>
      </c>
      <c r="D156" s="681">
        <v>0.75</v>
      </c>
      <c r="E156" s="690" t="s">
        <v>321</v>
      </c>
      <c r="F156" s="680">
        <v>0</v>
      </c>
      <c r="G156" s="681">
        <v>0</v>
      </c>
      <c r="H156" s="683">
        <v>0</v>
      </c>
      <c r="I156" s="680">
        <v>0.5</v>
      </c>
      <c r="J156" s="681">
        <v>0.5</v>
      </c>
      <c r="K156" s="691" t="s">
        <v>321</v>
      </c>
    </row>
    <row r="157" spans="1:11" ht="14.4" customHeight="1" thickBot="1" x14ac:dyDescent="0.35">
      <c r="A157" s="704" t="s">
        <v>470</v>
      </c>
      <c r="B157" s="680">
        <v>0</v>
      </c>
      <c r="C157" s="680">
        <v>29.727</v>
      </c>
      <c r="D157" s="681">
        <v>29.727</v>
      </c>
      <c r="E157" s="690" t="s">
        <v>329</v>
      </c>
      <c r="F157" s="680">
        <v>0</v>
      </c>
      <c r="G157" s="681">
        <v>0</v>
      </c>
      <c r="H157" s="683">
        <v>0</v>
      </c>
      <c r="I157" s="680">
        <v>0</v>
      </c>
      <c r="J157" s="681">
        <v>0</v>
      </c>
      <c r="K157" s="691" t="s">
        <v>321</v>
      </c>
    </row>
    <row r="158" spans="1:11" ht="14.4" customHeight="1" thickBot="1" x14ac:dyDescent="0.35">
      <c r="A158" s="702" t="s">
        <v>471</v>
      </c>
      <c r="B158" s="680">
        <v>0</v>
      </c>
      <c r="C158" s="680">
        <v>29.727</v>
      </c>
      <c r="D158" s="681">
        <v>29.727</v>
      </c>
      <c r="E158" s="690" t="s">
        <v>329</v>
      </c>
      <c r="F158" s="680">
        <v>0</v>
      </c>
      <c r="G158" s="681">
        <v>0</v>
      </c>
      <c r="H158" s="683">
        <v>0</v>
      </c>
      <c r="I158" s="680">
        <v>0</v>
      </c>
      <c r="J158" s="681">
        <v>0</v>
      </c>
      <c r="K158" s="691" t="s">
        <v>321</v>
      </c>
    </row>
    <row r="159" spans="1:11" ht="14.4" customHeight="1" thickBot="1" x14ac:dyDescent="0.35">
      <c r="A159" s="699" t="s">
        <v>472</v>
      </c>
      <c r="B159" s="680">
        <v>993.01481729149805</v>
      </c>
      <c r="C159" s="680">
        <v>1120.02142</v>
      </c>
      <c r="D159" s="681">
        <v>127.006602708502</v>
      </c>
      <c r="E159" s="682">
        <v>1.1279000076300001</v>
      </c>
      <c r="F159" s="680">
        <v>1100.8303656784501</v>
      </c>
      <c r="G159" s="681">
        <v>366.94345522614998</v>
      </c>
      <c r="H159" s="683">
        <v>78.238</v>
      </c>
      <c r="I159" s="680">
        <v>362.16158000000001</v>
      </c>
      <c r="J159" s="681">
        <v>-4.7818752261500004</v>
      </c>
      <c r="K159" s="684">
        <v>0.328989453135</v>
      </c>
    </row>
    <row r="160" spans="1:11" ht="14.4" customHeight="1" thickBot="1" x14ac:dyDescent="0.35">
      <c r="A160" s="700" t="s">
        <v>473</v>
      </c>
      <c r="B160" s="680">
        <v>979.00226076520096</v>
      </c>
      <c r="C160" s="680">
        <v>1004.155</v>
      </c>
      <c r="D160" s="681">
        <v>25.152739234799</v>
      </c>
      <c r="E160" s="682">
        <v>1.025692217722</v>
      </c>
      <c r="F160" s="680">
        <v>940.00000000000102</v>
      </c>
      <c r="G160" s="681">
        <v>313.333333333334</v>
      </c>
      <c r="H160" s="683">
        <v>78.238</v>
      </c>
      <c r="I160" s="680">
        <v>322.42500000000001</v>
      </c>
      <c r="J160" s="681">
        <v>9.0916666666660007</v>
      </c>
      <c r="K160" s="684">
        <v>0.34300531914799998</v>
      </c>
    </row>
    <row r="161" spans="1:11" ht="14.4" customHeight="1" thickBot="1" x14ac:dyDescent="0.35">
      <c r="A161" s="701" t="s">
        <v>474</v>
      </c>
      <c r="B161" s="685">
        <v>979.00226076520096</v>
      </c>
      <c r="C161" s="685">
        <v>1004.155</v>
      </c>
      <c r="D161" s="686">
        <v>25.152739234799</v>
      </c>
      <c r="E161" s="692">
        <v>1.025692217722</v>
      </c>
      <c r="F161" s="685">
        <v>940.00000000000102</v>
      </c>
      <c r="G161" s="686">
        <v>313.333333333334</v>
      </c>
      <c r="H161" s="688">
        <v>78.238</v>
      </c>
      <c r="I161" s="685">
        <v>322.42500000000001</v>
      </c>
      <c r="J161" s="686">
        <v>9.0916666666660007</v>
      </c>
      <c r="K161" s="693">
        <v>0.34300531914799998</v>
      </c>
    </row>
    <row r="162" spans="1:11" ht="14.4" customHeight="1" thickBot="1" x14ac:dyDescent="0.35">
      <c r="A162" s="702" t="s">
        <v>475</v>
      </c>
      <c r="B162" s="680">
        <v>63.000145483357997</v>
      </c>
      <c r="C162" s="680">
        <v>72.192999999999998</v>
      </c>
      <c r="D162" s="681">
        <v>9.1928545166410007</v>
      </c>
      <c r="E162" s="682">
        <v>1.145917988698</v>
      </c>
      <c r="F162" s="680">
        <v>98</v>
      </c>
      <c r="G162" s="681">
        <v>32.666666666666003</v>
      </c>
      <c r="H162" s="683">
        <v>8.173</v>
      </c>
      <c r="I162" s="680">
        <v>32.67</v>
      </c>
      <c r="J162" s="681">
        <v>3.3333333329999999E-3</v>
      </c>
      <c r="K162" s="684">
        <v>0.33336734693800002</v>
      </c>
    </row>
    <row r="163" spans="1:11" ht="14.4" customHeight="1" thickBot="1" x14ac:dyDescent="0.35">
      <c r="A163" s="702" t="s">
        <v>476</v>
      </c>
      <c r="B163" s="680">
        <v>132.00030482227399</v>
      </c>
      <c r="C163" s="680">
        <v>145.608</v>
      </c>
      <c r="D163" s="681">
        <v>13.607695177725001</v>
      </c>
      <c r="E163" s="682">
        <v>1.1030883617730001</v>
      </c>
      <c r="F163" s="680">
        <v>167</v>
      </c>
      <c r="G163" s="681">
        <v>55.666666666666003</v>
      </c>
      <c r="H163" s="683">
        <v>14.329000000000001</v>
      </c>
      <c r="I163" s="680">
        <v>57.316000000000003</v>
      </c>
      <c r="J163" s="681">
        <v>1.649333333333</v>
      </c>
      <c r="K163" s="684">
        <v>0.34320958083800002</v>
      </c>
    </row>
    <row r="164" spans="1:11" ht="14.4" customHeight="1" thickBot="1" x14ac:dyDescent="0.35">
      <c r="A164" s="702" t="s">
        <v>477</v>
      </c>
      <c r="B164" s="680">
        <v>51.000117772242</v>
      </c>
      <c r="C164" s="680">
        <v>51.707999999999998</v>
      </c>
      <c r="D164" s="681">
        <v>0.70788222775700005</v>
      </c>
      <c r="E164" s="682">
        <v>1.013880011628</v>
      </c>
      <c r="F164" s="680">
        <v>51</v>
      </c>
      <c r="G164" s="681">
        <v>17</v>
      </c>
      <c r="H164" s="683">
        <v>4.3079999999999998</v>
      </c>
      <c r="I164" s="680">
        <v>17.234999999999999</v>
      </c>
      <c r="J164" s="681">
        <v>0.23499999999900001</v>
      </c>
      <c r="K164" s="684">
        <v>0.33794117646999999</v>
      </c>
    </row>
    <row r="165" spans="1:11" ht="14.4" customHeight="1" thickBot="1" x14ac:dyDescent="0.35">
      <c r="A165" s="702" t="s">
        <v>478</v>
      </c>
      <c r="B165" s="680">
        <v>533.00123083539495</v>
      </c>
      <c r="C165" s="680">
        <v>534.95699999999999</v>
      </c>
      <c r="D165" s="681">
        <v>1.9557691646040001</v>
      </c>
      <c r="E165" s="682">
        <v>1.00366935206</v>
      </c>
      <c r="F165" s="680">
        <v>540.00000000000102</v>
      </c>
      <c r="G165" s="681">
        <v>180</v>
      </c>
      <c r="H165" s="683">
        <v>45.079000000000001</v>
      </c>
      <c r="I165" s="680">
        <v>180.31</v>
      </c>
      <c r="J165" s="681">
        <v>0.30999999999900002</v>
      </c>
      <c r="K165" s="684">
        <v>0.33390740740699998</v>
      </c>
    </row>
    <row r="166" spans="1:11" ht="14.4" customHeight="1" thickBot="1" x14ac:dyDescent="0.35">
      <c r="A166" s="702" t="s">
        <v>479</v>
      </c>
      <c r="B166" s="680">
        <v>191.000441068594</v>
      </c>
      <c r="C166" s="680">
        <v>190.929</v>
      </c>
      <c r="D166" s="681">
        <v>-7.1441068593000007E-2</v>
      </c>
      <c r="E166" s="682">
        <v>0.99962596385500002</v>
      </c>
      <c r="F166" s="680">
        <v>75</v>
      </c>
      <c r="G166" s="681">
        <v>25</v>
      </c>
      <c r="H166" s="683">
        <v>5.6189999999999998</v>
      </c>
      <c r="I166" s="680">
        <v>31.974</v>
      </c>
      <c r="J166" s="681">
        <v>6.9739999999990001</v>
      </c>
      <c r="K166" s="684">
        <v>0.426319999999</v>
      </c>
    </row>
    <row r="167" spans="1:11" ht="14.4" customHeight="1" thickBot="1" x14ac:dyDescent="0.35">
      <c r="A167" s="702" t="s">
        <v>480</v>
      </c>
      <c r="B167" s="680">
        <v>9.0000207833359998</v>
      </c>
      <c r="C167" s="680">
        <v>8.76</v>
      </c>
      <c r="D167" s="681">
        <v>-0.24002078333599999</v>
      </c>
      <c r="E167" s="682">
        <v>0.97333108565899995</v>
      </c>
      <c r="F167" s="680">
        <v>9</v>
      </c>
      <c r="G167" s="681">
        <v>3</v>
      </c>
      <c r="H167" s="683">
        <v>0.73</v>
      </c>
      <c r="I167" s="680">
        <v>2.92</v>
      </c>
      <c r="J167" s="681">
        <v>-0.08</v>
      </c>
      <c r="K167" s="684">
        <v>0.324444444444</v>
      </c>
    </row>
    <row r="168" spans="1:11" ht="14.4" customHeight="1" thickBot="1" x14ac:dyDescent="0.35">
      <c r="A168" s="700" t="s">
        <v>481</v>
      </c>
      <c r="B168" s="680">
        <v>14.012556526297001</v>
      </c>
      <c r="C168" s="680">
        <v>115.86642000000001</v>
      </c>
      <c r="D168" s="681">
        <v>101.853863473703</v>
      </c>
      <c r="E168" s="682">
        <v>8.2687566528309997</v>
      </c>
      <c r="F168" s="680">
        <v>160.830365678449</v>
      </c>
      <c r="G168" s="681">
        <v>53.610121892815997</v>
      </c>
      <c r="H168" s="683">
        <v>0</v>
      </c>
      <c r="I168" s="680">
        <v>39.736579999999996</v>
      </c>
      <c r="J168" s="681">
        <v>-13.873541892816</v>
      </c>
      <c r="K168" s="684">
        <v>0.24707137754899999</v>
      </c>
    </row>
    <row r="169" spans="1:11" ht="14.4" customHeight="1" thickBot="1" x14ac:dyDescent="0.35">
      <c r="A169" s="701" t="s">
        <v>482</v>
      </c>
      <c r="B169" s="685">
        <v>2.9999994438709998</v>
      </c>
      <c r="C169" s="685">
        <v>98.514920000000004</v>
      </c>
      <c r="D169" s="686">
        <v>95.514920556128004</v>
      </c>
      <c r="E169" s="692">
        <v>32.838312754105999</v>
      </c>
      <c r="F169" s="685">
        <v>169</v>
      </c>
      <c r="G169" s="686">
        <v>56.333333333333002</v>
      </c>
      <c r="H169" s="688">
        <v>0</v>
      </c>
      <c r="I169" s="685">
        <v>16.335000000000001</v>
      </c>
      <c r="J169" s="686">
        <v>-39.998333333333001</v>
      </c>
      <c r="K169" s="693">
        <v>9.6656804733000007E-2</v>
      </c>
    </row>
    <row r="170" spans="1:11" ht="14.4" customHeight="1" thickBot="1" x14ac:dyDescent="0.35">
      <c r="A170" s="702" t="s">
        <v>483</v>
      </c>
      <c r="B170" s="680">
        <v>2.9999994438709998</v>
      </c>
      <c r="C170" s="680">
        <v>28.2301</v>
      </c>
      <c r="D170" s="681">
        <v>25.230100556128001</v>
      </c>
      <c r="E170" s="682">
        <v>9.4100350777290007</v>
      </c>
      <c r="F170" s="680">
        <v>169</v>
      </c>
      <c r="G170" s="681">
        <v>56.333333333333002</v>
      </c>
      <c r="H170" s="683">
        <v>0</v>
      </c>
      <c r="I170" s="680">
        <v>16.335000000000001</v>
      </c>
      <c r="J170" s="681">
        <v>-39.998333333333001</v>
      </c>
      <c r="K170" s="684">
        <v>9.6656804733000007E-2</v>
      </c>
    </row>
    <row r="171" spans="1:11" ht="14.4" customHeight="1" thickBot="1" x14ac:dyDescent="0.35">
      <c r="A171" s="702" t="s">
        <v>484</v>
      </c>
      <c r="B171" s="680">
        <v>0</v>
      </c>
      <c r="C171" s="680">
        <v>70.284819999999996</v>
      </c>
      <c r="D171" s="681">
        <v>70.284819999999996</v>
      </c>
      <c r="E171" s="690" t="s">
        <v>321</v>
      </c>
      <c r="F171" s="680">
        <v>0</v>
      </c>
      <c r="G171" s="681">
        <v>0</v>
      </c>
      <c r="H171" s="683">
        <v>0</v>
      </c>
      <c r="I171" s="680">
        <v>0</v>
      </c>
      <c r="J171" s="681">
        <v>0</v>
      </c>
      <c r="K171" s="691" t="s">
        <v>321</v>
      </c>
    </row>
    <row r="172" spans="1:11" ht="14.4" customHeight="1" thickBot="1" x14ac:dyDescent="0.35">
      <c r="A172" s="701" t="s">
        <v>485</v>
      </c>
      <c r="B172" s="685">
        <v>0</v>
      </c>
      <c r="C172" s="685">
        <v>7.0060000000000002</v>
      </c>
      <c r="D172" s="686">
        <v>7.0060000000000002</v>
      </c>
      <c r="E172" s="687" t="s">
        <v>321</v>
      </c>
      <c r="F172" s="685">
        <v>0</v>
      </c>
      <c r="G172" s="686">
        <v>0</v>
      </c>
      <c r="H172" s="688">
        <v>0</v>
      </c>
      <c r="I172" s="685">
        <v>3.1459999999999999</v>
      </c>
      <c r="J172" s="686">
        <v>3.1459999999999999</v>
      </c>
      <c r="K172" s="689" t="s">
        <v>321</v>
      </c>
    </row>
    <row r="173" spans="1:11" ht="14.4" customHeight="1" thickBot="1" x14ac:dyDescent="0.35">
      <c r="A173" s="702" t="s">
        <v>486</v>
      </c>
      <c r="B173" s="680">
        <v>0</v>
      </c>
      <c r="C173" s="680">
        <v>7.0060000000000002</v>
      </c>
      <c r="D173" s="681">
        <v>7.0060000000000002</v>
      </c>
      <c r="E173" s="690" t="s">
        <v>329</v>
      </c>
      <c r="F173" s="680">
        <v>0</v>
      </c>
      <c r="G173" s="681">
        <v>0</v>
      </c>
      <c r="H173" s="683">
        <v>0</v>
      </c>
      <c r="I173" s="680">
        <v>3.1459999999999999</v>
      </c>
      <c r="J173" s="681">
        <v>3.1459999999999999</v>
      </c>
      <c r="K173" s="691" t="s">
        <v>321</v>
      </c>
    </row>
    <row r="174" spans="1:11" ht="14.4" customHeight="1" thickBot="1" x14ac:dyDescent="0.35">
      <c r="A174" s="701" t="s">
        <v>487</v>
      </c>
      <c r="B174" s="685">
        <v>11.012557082424999</v>
      </c>
      <c r="C174" s="685">
        <v>9.0145</v>
      </c>
      <c r="D174" s="686">
        <v>-1.9980570824249999</v>
      </c>
      <c r="E174" s="692">
        <v>0.81856556406699998</v>
      </c>
      <c r="F174" s="685">
        <v>0</v>
      </c>
      <c r="G174" s="686">
        <v>0</v>
      </c>
      <c r="H174" s="688">
        <v>0</v>
      </c>
      <c r="I174" s="685">
        <v>0</v>
      </c>
      <c r="J174" s="686">
        <v>0</v>
      </c>
      <c r="K174" s="689" t="s">
        <v>321</v>
      </c>
    </row>
    <row r="175" spans="1:11" ht="14.4" customHeight="1" thickBot="1" x14ac:dyDescent="0.35">
      <c r="A175" s="702" t="s">
        <v>488</v>
      </c>
      <c r="B175" s="680">
        <v>0</v>
      </c>
      <c r="C175" s="680">
        <v>-28.151859999999999</v>
      </c>
      <c r="D175" s="681">
        <v>-28.151859999999999</v>
      </c>
      <c r="E175" s="690" t="s">
        <v>329</v>
      </c>
      <c r="F175" s="680">
        <v>0</v>
      </c>
      <c r="G175" s="681">
        <v>0</v>
      </c>
      <c r="H175" s="683">
        <v>0</v>
      </c>
      <c r="I175" s="680">
        <v>0</v>
      </c>
      <c r="J175" s="681">
        <v>0</v>
      </c>
      <c r="K175" s="691" t="s">
        <v>321</v>
      </c>
    </row>
    <row r="176" spans="1:11" ht="14.4" customHeight="1" thickBot="1" x14ac:dyDescent="0.35">
      <c r="A176" s="702" t="s">
        <v>489</v>
      </c>
      <c r="B176" s="680">
        <v>11.012557082424999</v>
      </c>
      <c r="C176" s="680">
        <v>9.0145</v>
      </c>
      <c r="D176" s="681">
        <v>-1.9980570824249999</v>
      </c>
      <c r="E176" s="682">
        <v>0.81856556406699998</v>
      </c>
      <c r="F176" s="680">
        <v>0</v>
      </c>
      <c r="G176" s="681">
        <v>0</v>
      </c>
      <c r="H176" s="683">
        <v>0</v>
      </c>
      <c r="I176" s="680">
        <v>0</v>
      </c>
      <c r="J176" s="681">
        <v>0</v>
      </c>
      <c r="K176" s="691" t="s">
        <v>321</v>
      </c>
    </row>
    <row r="177" spans="1:11" ht="14.4" customHeight="1" thickBot="1" x14ac:dyDescent="0.35">
      <c r="A177" s="702" t="s">
        <v>490</v>
      </c>
      <c r="B177" s="680">
        <v>0</v>
      </c>
      <c r="C177" s="680">
        <v>28.151859999999999</v>
      </c>
      <c r="D177" s="681">
        <v>28.151859999999999</v>
      </c>
      <c r="E177" s="690" t="s">
        <v>329</v>
      </c>
      <c r="F177" s="680">
        <v>0</v>
      </c>
      <c r="G177" s="681">
        <v>0</v>
      </c>
      <c r="H177" s="683">
        <v>0</v>
      </c>
      <c r="I177" s="680">
        <v>0</v>
      </c>
      <c r="J177" s="681">
        <v>0</v>
      </c>
      <c r="K177" s="691" t="s">
        <v>321</v>
      </c>
    </row>
    <row r="178" spans="1:11" ht="14.4" customHeight="1" thickBot="1" x14ac:dyDescent="0.35">
      <c r="A178" s="701" t="s">
        <v>491</v>
      </c>
      <c r="B178" s="685">
        <v>0</v>
      </c>
      <c r="C178" s="685">
        <v>1.331</v>
      </c>
      <c r="D178" s="686">
        <v>1.331</v>
      </c>
      <c r="E178" s="687" t="s">
        <v>321</v>
      </c>
      <c r="F178" s="685">
        <v>0</v>
      </c>
      <c r="G178" s="686">
        <v>0</v>
      </c>
      <c r="H178" s="688">
        <v>0</v>
      </c>
      <c r="I178" s="685">
        <v>20.255579999999998</v>
      </c>
      <c r="J178" s="686">
        <v>20.255579999999998</v>
      </c>
      <c r="K178" s="689" t="s">
        <v>321</v>
      </c>
    </row>
    <row r="179" spans="1:11" ht="14.4" customHeight="1" thickBot="1" x14ac:dyDescent="0.35">
      <c r="A179" s="702" t="s">
        <v>492</v>
      </c>
      <c r="B179" s="680">
        <v>0</v>
      </c>
      <c r="C179" s="680">
        <v>1.331</v>
      </c>
      <c r="D179" s="681">
        <v>1.331</v>
      </c>
      <c r="E179" s="690" t="s">
        <v>321</v>
      </c>
      <c r="F179" s="680">
        <v>0</v>
      </c>
      <c r="G179" s="681">
        <v>0</v>
      </c>
      <c r="H179" s="683">
        <v>0</v>
      </c>
      <c r="I179" s="680">
        <v>20.255579999999998</v>
      </c>
      <c r="J179" s="681">
        <v>20.255579999999998</v>
      </c>
      <c r="K179" s="691" t="s">
        <v>321</v>
      </c>
    </row>
    <row r="180" spans="1:11" ht="14.4" customHeight="1" thickBot="1" x14ac:dyDescent="0.35">
      <c r="A180" s="701" t="s">
        <v>493</v>
      </c>
      <c r="B180" s="685">
        <v>0</v>
      </c>
      <c r="C180" s="685">
        <v>0</v>
      </c>
      <c r="D180" s="686">
        <v>0</v>
      </c>
      <c r="E180" s="692">
        <v>0</v>
      </c>
      <c r="F180" s="685">
        <v>-8.1696343215499994</v>
      </c>
      <c r="G180" s="686">
        <v>-2.7232114405160002</v>
      </c>
      <c r="H180" s="688">
        <v>0</v>
      </c>
      <c r="I180" s="685">
        <v>0</v>
      </c>
      <c r="J180" s="686">
        <v>2.7232114405160002</v>
      </c>
      <c r="K180" s="693">
        <v>0</v>
      </c>
    </row>
    <row r="181" spans="1:11" ht="14.4" customHeight="1" thickBot="1" x14ac:dyDescent="0.35">
      <c r="A181" s="702" t="s">
        <v>494</v>
      </c>
      <c r="B181" s="680">
        <v>0</v>
      </c>
      <c r="C181" s="680">
        <v>-5.9169</v>
      </c>
      <c r="D181" s="681">
        <v>-5.9169</v>
      </c>
      <c r="E181" s="690" t="s">
        <v>329</v>
      </c>
      <c r="F181" s="680">
        <v>-8.1696343215499994</v>
      </c>
      <c r="G181" s="681">
        <v>-2.7232114405160002</v>
      </c>
      <c r="H181" s="683">
        <v>0</v>
      </c>
      <c r="I181" s="680">
        <v>0</v>
      </c>
      <c r="J181" s="681">
        <v>2.7232114405160002</v>
      </c>
      <c r="K181" s="684">
        <v>0</v>
      </c>
    </row>
    <row r="182" spans="1:11" ht="14.4" customHeight="1" thickBot="1" x14ac:dyDescent="0.35">
      <c r="A182" s="702" t="s">
        <v>495</v>
      </c>
      <c r="B182" s="680">
        <v>0</v>
      </c>
      <c r="C182" s="680">
        <v>5.9169</v>
      </c>
      <c r="D182" s="681">
        <v>5.9169</v>
      </c>
      <c r="E182" s="690" t="s">
        <v>329</v>
      </c>
      <c r="F182" s="680">
        <v>0</v>
      </c>
      <c r="G182" s="681">
        <v>0</v>
      </c>
      <c r="H182" s="683">
        <v>0</v>
      </c>
      <c r="I182" s="680">
        <v>0</v>
      </c>
      <c r="J182" s="681">
        <v>0</v>
      </c>
      <c r="K182" s="691" t="s">
        <v>321</v>
      </c>
    </row>
    <row r="183" spans="1:11" ht="14.4" customHeight="1" thickBot="1" x14ac:dyDescent="0.35">
      <c r="A183" s="699" t="s">
        <v>496</v>
      </c>
      <c r="B183" s="680">
        <v>0</v>
      </c>
      <c r="C183" s="680">
        <v>2.4994399999999999</v>
      </c>
      <c r="D183" s="681">
        <v>2.4994399999999999</v>
      </c>
      <c r="E183" s="690" t="s">
        <v>321</v>
      </c>
      <c r="F183" s="680">
        <v>0</v>
      </c>
      <c r="G183" s="681">
        <v>0</v>
      </c>
      <c r="H183" s="683">
        <v>0</v>
      </c>
      <c r="I183" s="680">
        <v>0</v>
      </c>
      <c r="J183" s="681">
        <v>0</v>
      </c>
      <c r="K183" s="684">
        <v>0</v>
      </c>
    </row>
    <row r="184" spans="1:11" ht="14.4" customHeight="1" thickBot="1" x14ac:dyDescent="0.35">
      <c r="A184" s="700" t="s">
        <v>497</v>
      </c>
      <c r="B184" s="680">
        <v>0</v>
      </c>
      <c r="C184" s="680">
        <v>2.4994399999999999</v>
      </c>
      <c r="D184" s="681">
        <v>2.4994399999999999</v>
      </c>
      <c r="E184" s="690" t="s">
        <v>321</v>
      </c>
      <c r="F184" s="680">
        <v>0</v>
      </c>
      <c r="G184" s="681">
        <v>0</v>
      </c>
      <c r="H184" s="683">
        <v>0</v>
      </c>
      <c r="I184" s="680">
        <v>0</v>
      </c>
      <c r="J184" s="681">
        <v>0</v>
      </c>
      <c r="K184" s="684">
        <v>0</v>
      </c>
    </row>
    <row r="185" spans="1:11" ht="14.4" customHeight="1" thickBot="1" x14ac:dyDescent="0.35">
      <c r="A185" s="701" t="s">
        <v>498</v>
      </c>
      <c r="B185" s="685">
        <v>0</v>
      </c>
      <c r="C185" s="685">
        <v>2.4994399999999999</v>
      </c>
      <c r="D185" s="686">
        <v>2.4994399999999999</v>
      </c>
      <c r="E185" s="687" t="s">
        <v>321</v>
      </c>
      <c r="F185" s="685">
        <v>0</v>
      </c>
      <c r="G185" s="686">
        <v>0</v>
      </c>
      <c r="H185" s="688">
        <v>0</v>
      </c>
      <c r="I185" s="685">
        <v>0</v>
      </c>
      <c r="J185" s="686">
        <v>0</v>
      </c>
      <c r="K185" s="693">
        <v>0</v>
      </c>
    </row>
    <row r="186" spans="1:11" ht="14.4" customHeight="1" thickBot="1" x14ac:dyDescent="0.35">
      <c r="A186" s="702" t="s">
        <v>499</v>
      </c>
      <c r="B186" s="680">
        <v>0</v>
      </c>
      <c r="C186" s="680">
        <v>2.4994399999999999</v>
      </c>
      <c r="D186" s="681">
        <v>2.4994399999999999</v>
      </c>
      <c r="E186" s="690" t="s">
        <v>321</v>
      </c>
      <c r="F186" s="680">
        <v>0</v>
      </c>
      <c r="G186" s="681">
        <v>0</v>
      </c>
      <c r="H186" s="683">
        <v>0</v>
      </c>
      <c r="I186" s="680">
        <v>0</v>
      </c>
      <c r="J186" s="681">
        <v>0</v>
      </c>
      <c r="K186" s="684">
        <v>0</v>
      </c>
    </row>
    <row r="187" spans="1:11" ht="14.4" customHeight="1" thickBot="1" x14ac:dyDescent="0.35">
      <c r="A187" s="698" t="s">
        <v>500</v>
      </c>
      <c r="B187" s="680">
        <v>53797.969152594902</v>
      </c>
      <c r="C187" s="680">
        <v>54422.170039999997</v>
      </c>
      <c r="D187" s="681">
        <v>624.20088740513199</v>
      </c>
      <c r="E187" s="682">
        <v>1.0116026849569999</v>
      </c>
      <c r="F187" s="680">
        <v>56845.264856329399</v>
      </c>
      <c r="G187" s="681">
        <v>18948.421618776501</v>
      </c>
      <c r="H187" s="683">
        <v>4240.6039000000001</v>
      </c>
      <c r="I187" s="680">
        <v>18635.040679999998</v>
      </c>
      <c r="J187" s="681">
        <v>-313.38093877646702</v>
      </c>
      <c r="K187" s="684">
        <v>0.32782045658600001</v>
      </c>
    </row>
    <row r="188" spans="1:11" ht="14.4" customHeight="1" thickBot="1" x14ac:dyDescent="0.35">
      <c r="A188" s="699" t="s">
        <v>501</v>
      </c>
      <c r="B188" s="680">
        <v>53695.496995010697</v>
      </c>
      <c r="C188" s="680">
        <v>54320.697070000002</v>
      </c>
      <c r="D188" s="681">
        <v>625.20007498934103</v>
      </c>
      <c r="E188" s="682">
        <v>1.0116434358549999</v>
      </c>
      <c r="F188" s="680">
        <v>56806.964938708297</v>
      </c>
      <c r="G188" s="681">
        <v>18935.654979569401</v>
      </c>
      <c r="H188" s="683">
        <v>4240.6035099999999</v>
      </c>
      <c r="I188" s="680">
        <v>18642.555410000001</v>
      </c>
      <c r="J188" s="681">
        <v>-293.09956956941801</v>
      </c>
      <c r="K188" s="684">
        <v>0.32817376232099998</v>
      </c>
    </row>
    <row r="189" spans="1:11" ht="14.4" customHeight="1" thickBot="1" x14ac:dyDescent="0.35">
      <c r="A189" s="700" t="s">
        <v>502</v>
      </c>
      <c r="B189" s="680">
        <v>53695.496995010697</v>
      </c>
      <c r="C189" s="680">
        <v>54320.697070000002</v>
      </c>
      <c r="D189" s="681">
        <v>625.20007498934103</v>
      </c>
      <c r="E189" s="682">
        <v>1.0116434358549999</v>
      </c>
      <c r="F189" s="680">
        <v>56806.964938708297</v>
      </c>
      <c r="G189" s="681">
        <v>18935.654979569401</v>
      </c>
      <c r="H189" s="683">
        <v>4240.6035099999999</v>
      </c>
      <c r="I189" s="680">
        <v>18642.555410000001</v>
      </c>
      <c r="J189" s="681">
        <v>-293.09956956941801</v>
      </c>
      <c r="K189" s="684">
        <v>0.32817376232099998</v>
      </c>
    </row>
    <row r="190" spans="1:11" ht="14.4" customHeight="1" thickBot="1" x14ac:dyDescent="0.35">
      <c r="A190" s="701" t="s">
        <v>503</v>
      </c>
      <c r="B190" s="685">
        <v>187.67155981027301</v>
      </c>
      <c r="C190" s="685">
        <v>305.88979</v>
      </c>
      <c r="D190" s="686">
        <v>118.218230189727</v>
      </c>
      <c r="E190" s="692">
        <v>1.6299208591280001</v>
      </c>
      <c r="F190" s="685">
        <v>296</v>
      </c>
      <c r="G190" s="686">
        <v>98.666666666666003</v>
      </c>
      <c r="H190" s="688">
        <v>12.737439999999999</v>
      </c>
      <c r="I190" s="685">
        <v>64.222080000000005</v>
      </c>
      <c r="J190" s="686">
        <v>-34.444586666665998</v>
      </c>
      <c r="K190" s="693">
        <v>0.216966486486</v>
      </c>
    </row>
    <row r="191" spans="1:11" ht="14.4" customHeight="1" thickBot="1" x14ac:dyDescent="0.35">
      <c r="A191" s="702" t="s">
        <v>504</v>
      </c>
      <c r="B191" s="680">
        <v>136.538459727657</v>
      </c>
      <c r="C191" s="680">
        <v>150.01161999999999</v>
      </c>
      <c r="D191" s="681">
        <v>13.473160272343</v>
      </c>
      <c r="E191" s="682">
        <v>1.0986766680919999</v>
      </c>
      <c r="F191" s="680">
        <v>140</v>
      </c>
      <c r="G191" s="681">
        <v>46.666666666666003</v>
      </c>
      <c r="H191" s="683">
        <v>12.0357</v>
      </c>
      <c r="I191" s="680">
        <v>52.073169999999998</v>
      </c>
      <c r="J191" s="681">
        <v>5.4065033333330001</v>
      </c>
      <c r="K191" s="684">
        <v>0.371951214285</v>
      </c>
    </row>
    <row r="192" spans="1:11" ht="14.4" customHeight="1" thickBot="1" x14ac:dyDescent="0.35">
      <c r="A192" s="702" t="s">
        <v>505</v>
      </c>
      <c r="B192" s="680">
        <v>11.894312923359999</v>
      </c>
      <c r="C192" s="680">
        <v>15.075900000000001</v>
      </c>
      <c r="D192" s="681">
        <v>3.181587076639</v>
      </c>
      <c r="E192" s="682">
        <v>1.2674880925980001</v>
      </c>
      <c r="F192" s="680">
        <v>15</v>
      </c>
      <c r="G192" s="681">
        <v>5</v>
      </c>
      <c r="H192" s="683">
        <v>0</v>
      </c>
      <c r="I192" s="680">
        <v>6.0094900000000004</v>
      </c>
      <c r="J192" s="681">
        <v>1.00949</v>
      </c>
      <c r="K192" s="684">
        <v>0.400632666666</v>
      </c>
    </row>
    <row r="193" spans="1:11" ht="14.4" customHeight="1" thickBot="1" x14ac:dyDescent="0.35">
      <c r="A193" s="702" t="s">
        <v>506</v>
      </c>
      <c r="B193" s="680">
        <v>20.228792660235001</v>
      </c>
      <c r="C193" s="680">
        <v>130.92899</v>
      </c>
      <c r="D193" s="681">
        <v>110.700197339764</v>
      </c>
      <c r="E193" s="682">
        <v>6.472407533118</v>
      </c>
      <c r="F193" s="680">
        <v>131</v>
      </c>
      <c r="G193" s="681">
        <v>43.666666666666003</v>
      </c>
      <c r="H193" s="683">
        <v>0.27610000000000001</v>
      </c>
      <c r="I193" s="680">
        <v>1.9280200000000001</v>
      </c>
      <c r="J193" s="681">
        <v>-41.738646666666</v>
      </c>
      <c r="K193" s="684">
        <v>1.4717709923E-2</v>
      </c>
    </row>
    <row r="194" spans="1:11" ht="14.4" customHeight="1" thickBot="1" x14ac:dyDescent="0.35">
      <c r="A194" s="702" t="s">
        <v>507</v>
      </c>
      <c r="B194" s="680">
        <v>19.009994499019001</v>
      </c>
      <c r="C194" s="680">
        <v>9.8732799999999994</v>
      </c>
      <c r="D194" s="681">
        <v>-9.1367144990189999</v>
      </c>
      <c r="E194" s="682">
        <v>0.51937311189099999</v>
      </c>
      <c r="F194" s="680">
        <v>10</v>
      </c>
      <c r="G194" s="681">
        <v>3.333333333333</v>
      </c>
      <c r="H194" s="683">
        <v>0.42564000000000002</v>
      </c>
      <c r="I194" s="680">
        <v>4.2114000000000003</v>
      </c>
      <c r="J194" s="681">
        <v>0.87806666666599997</v>
      </c>
      <c r="K194" s="684">
        <v>0.42114000000000001</v>
      </c>
    </row>
    <row r="195" spans="1:11" ht="14.4" customHeight="1" thickBot="1" x14ac:dyDescent="0.35">
      <c r="A195" s="701" t="s">
        <v>508</v>
      </c>
      <c r="B195" s="685">
        <v>723.00007249423902</v>
      </c>
      <c r="C195" s="685">
        <v>680.80840999999998</v>
      </c>
      <c r="D195" s="686">
        <v>-42.191662494238003</v>
      </c>
      <c r="E195" s="692">
        <v>0.94164362619099995</v>
      </c>
      <c r="F195" s="685">
        <v>1127.8388968996701</v>
      </c>
      <c r="G195" s="686">
        <v>375.946298966558</v>
      </c>
      <c r="H195" s="688">
        <v>145.68872999999999</v>
      </c>
      <c r="I195" s="685">
        <v>182.40404000000001</v>
      </c>
      <c r="J195" s="686">
        <v>-193.54225896655799</v>
      </c>
      <c r="K195" s="693">
        <v>0.161728807635</v>
      </c>
    </row>
    <row r="196" spans="1:11" ht="14.4" customHeight="1" thickBot="1" x14ac:dyDescent="0.35">
      <c r="A196" s="702" t="s">
        <v>509</v>
      </c>
      <c r="B196" s="680">
        <v>723.00007249423902</v>
      </c>
      <c r="C196" s="680">
        <v>680.80840999999998</v>
      </c>
      <c r="D196" s="681">
        <v>-42.191662494238003</v>
      </c>
      <c r="E196" s="682">
        <v>0.94164362619099995</v>
      </c>
      <c r="F196" s="680">
        <v>1127.8388968996701</v>
      </c>
      <c r="G196" s="681">
        <v>375.946298966558</v>
      </c>
      <c r="H196" s="683">
        <v>145.68872999999999</v>
      </c>
      <c r="I196" s="680">
        <v>182.40404000000001</v>
      </c>
      <c r="J196" s="681">
        <v>-193.54225896655799</v>
      </c>
      <c r="K196" s="684">
        <v>0.161728807635</v>
      </c>
    </row>
    <row r="197" spans="1:11" ht="14.4" customHeight="1" thickBot="1" x14ac:dyDescent="0.35">
      <c r="A197" s="701" t="s">
        <v>510</v>
      </c>
      <c r="B197" s="685">
        <v>2.8200703258750002</v>
      </c>
      <c r="C197" s="685">
        <v>46.929229999999997</v>
      </c>
      <c r="D197" s="686">
        <v>44.109159674124001</v>
      </c>
      <c r="E197" s="692">
        <v>16.641155920618999</v>
      </c>
      <c r="F197" s="685">
        <v>5.6391823907880001</v>
      </c>
      <c r="G197" s="686">
        <v>1.879727463596</v>
      </c>
      <c r="H197" s="688">
        <v>0.17111999999999999</v>
      </c>
      <c r="I197" s="685">
        <v>4.3811499999999999</v>
      </c>
      <c r="J197" s="686">
        <v>2.5014225364030001</v>
      </c>
      <c r="K197" s="693">
        <v>0.77691227138800001</v>
      </c>
    </row>
    <row r="198" spans="1:11" ht="14.4" customHeight="1" thickBot="1" x14ac:dyDescent="0.35">
      <c r="A198" s="702" t="s">
        <v>511</v>
      </c>
      <c r="B198" s="680">
        <v>0.82007012533699997</v>
      </c>
      <c r="C198" s="680">
        <v>6.7797499999999999</v>
      </c>
      <c r="D198" s="681">
        <v>5.9596798746620001</v>
      </c>
      <c r="E198" s="682">
        <v>8.2672807977329992</v>
      </c>
      <c r="F198" s="680">
        <v>2.6391823907880001</v>
      </c>
      <c r="G198" s="681">
        <v>0.87972746359599996</v>
      </c>
      <c r="H198" s="683">
        <v>0</v>
      </c>
      <c r="I198" s="680">
        <v>2.9608699999999999</v>
      </c>
      <c r="J198" s="681">
        <v>2.0811425364030001</v>
      </c>
      <c r="K198" s="684">
        <v>1.12188911624</v>
      </c>
    </row>
    <row r="199" spans="1:11" ht="14.4" customHeight="1" thickBot="1" x14ac:dyDescent="0.35">
      <c r="A199" s="702" t="s">
        <v>512</v>
      </c>
      <c r="B199" s="680">
        <v>2.0000002005369999</v>
      </c>
      <c r="C199" s="680">
        <v>40.149479999999997</v>
      </c>
      <c r="D199" s="681">
        <v>38.149479799462</v>
      </c>
      <c r="E199" s="682">
        <v>20.074737987132998</v>
      </c>
      <c r="F199" s="680">
        <v>3</v>
      </c>
      <c r="G199" s="681">
        <v>1</v>
      </c>
      <c r="H199" s="683">
        <v>0.17111999999999999</v>
      </c>
      <c r="I199" s="680">
        <v>1.42028</v>
      </c>
      <c r="J199" s="681">
        <v>0.42027999999999999</v>
      </c>
      <c r="K199" s="684">
        <v>0.47342666666599997</v>
      </c>
    </row>
    <row r="200" spans="1:11" ht="14.4" customHeight="1" thickBot="1" x14ac:dyDescent="0.35">
      <c r="A200" s="701" t="s">
        <v>513</v>
      </c>
      <c r="B200" s="685">
        <v>0</v>
      </c>
      <c r="C200" s="685">
        <v>-3.0923600000000002</v>
      </c>
      <c r="D200" s="686">
        <v>-3.0923600000000002</v>
      </c>
      <c r="E200" s="687" t="s">
        <v>321</v>
      </c>
      <c r="F200" s="685">
        <v>0</v>
      </c>
      <c r="G200" s="686">
        <v>0</v>
      </c>
      <c r="H200" s="688">
        <v>0</v>
      </c>
      <c r="I200" s="685">
        <v>0</v>
      </c>
      <c r="J200" s="686">
        <v>0</v>
      </c>
      <c r="K200" s="689" t="s">
        <v>321</v>
      </c>
    </row>
    <row r="201" spans="1:11" ht="14.4" customHeight="1" thickBot="1" x14ac:dyDescent="0.35">
      <c r="A201" s="702" t="s">
        <v>514</v>
      </c>
      <c r="B201" s="680">
        <v>0</v>
      </c>
      <c r="C201" s="680">
        <v>-0.41</v>
      </c>
      <c r="D201" s="681">
        <v>-0.41</v>
      </c>
      <c r="E201" s="690" t="s">
        <v>321</v>
      </c>
      <c r="F201" s="680">
        <v>0</v>
      </c>
      <c r="G201" s="681">
        <v>0</v>
      </c>
      <c r="H201" s="683">
        <v>0</v>
      </c>
      <c r="I201" s="680">
        <v>0</v>
      </c>
      <c r="J201" s="681">
        <v>0</v>
      </c>
      <c r="K201" s="691" t="s">
        <v>321</v>
      </c>
    </row>
    <row r="202" spans="1:11" ht="14.4" customHeight="1" thickBot="1" x14ac:dyDescent="0.35">
      <c r="A202" s="702" t="s">
        <v>515</v>
      </c>
      <c r="B202" s="680">
        <v>0</v>
      </c>
      <c r="C202" s="680">
        <v>-2.6823600000000001</v>
      </c>
      <c r="D202" s="681">
        <v>-2.6823600000000001</v>
      </c>
      <c r="E202" s="690" t="s">
        <v>321</v>
      </c>
      <c r="F202" s="680">
        <v>0</v>
      </c>
      <c r="G202" s="681">
        <v>0</v>
      </c>
      <c r="H202" s="683">
        <v>0</v>
      </c>
      <c r="I202" s="680">
        <v>0</v>
      </c>
      <c r="J202" s="681">
        <v>0</v>
      </c>
      <c r="K202" s="691" t="s">
        <v>321</v>
      </c>
    </row>
    <row r="203" spans="1:11" ht="14.4" customHeight="1" thickBot="1" x14ac:dyDescent="0.35">
      <c r="A203" s="701" t="s">
        <v>516</v>
      </c>
      <c r="B203" s="685">
        <v>0</v>
      </c>
      <c r="C203" s="685">
        <v>0.50560000000000005</v>
      </c>
      <c r="D203" s="686">
        <v>0.50560000000000005</v>
      </c>
      <c r="E203" s="687" t="s">
        <v>321</v>
      </c>
      <c r="F203" s="685">
        <v>2.486859417802</v>
      </c>
      <c r="G203" s="686">
        <v>0.82895313926699998</v>
      </c>
      <c r="H203" s="688">
        <v>0</v>
      </c>
      <c r="I203" s="685">
        <v>0.14580000000000001</v>
      </c>
      <c r="J203" s="686">
        <v>-0.68315313926700005</v>
      </c>
      <c r="K203" s="693">
        <v>5.8628163279000001E-2</v>
      </c>
    </row>
    <row r="204" spans="1:11" ht="14.4" customHeight="1" thickBot="1" x14ac:dyDescent="0.35">
      <c r="A204" s="702" t="s">
        <v>517</v>
      </c>
      <c r="B204" s="680">
        <v>0</v>
      </c>
      <c r="C204" s="680">
        <v>0.50560000000000005</v>
      </c>
      <c r="D204" s="681">
        <v>0.50560000000000005</v>
      </c>
      <c r="E204" s="690" t="s">
        <v>321</v>
      </c>
      <c r="F204" s="680">
        <v>2.486859417802</v>
      </c>
      <c r="G204" s="681">
        <v>0.82895313926699998</v>
      </c>
      <c r="H204" s="683">
        <v>0</v>
      </c>
      <c r="I204" s="680">
        <v>0.14580000000000001</v>
      </c>
      <c r="J204" s="681">
        <v>-0.68315313926700005</v>
      </c>
      <c r="K204" s="684">
        <v>5.8628163279000001E-2</v>
      </c>
    </row>
    <row r="205" spans="1:11" ht="14.4" customHeight="1" thickBot="1" x14ac:dyDescent="0.35">
      <c r="A205" s="701" t="s">
        <v>518</v>
      </c>
      <c r="B205" s="685">
        <v>52782.005292380301</v>
      </c>
      <c r="C205" s="685">
        <v>51017.815479999997</v>
      </c>
      <c r="D205" s="686">
        <v>-1764.18981238027</v>
      </c>
      <c r="E205" s="692">
        <v>0.96657592293700001</v>
      </c>
      <c r="F205" s="685">
        <v>55375</v>
      </c>
      <c r="G205" s="686">
        <v>18458.333333333299</v>
      </c>
      <c r="H205" s="688">
        <v>4082.0062200000002</v>
      </c>
      <c r="I205" s="685">
        <v>18391.324809999998</v>
      </c>
      <c r="J205" s="686">
        <v>-67.008523333330004</v>
      </c>
      <c r="K205" s="693">
        <v>0.33212324713300001</v>
      </c>
    </row>
    <row r="206" spans="1:11" ht="14.4" customHeight="1" thickBot="1" x14ac:dyDescent="0.35">
      <c r="A206" s="702" t="s">
        <v>519</v>
      </c>
      <c r="B206" s="680">
        <v>23830.0023894021</v>
      </c>
      <c r="C206" s="680">
        <v>22241.912110000001</v>
      </c>
      <c r="D206" s="681">
        <v>-1588.0902794020999</v>
      </c>
      <c r="E206" s="682">
        <v>0.93335752747900003</v>
      </c>
      <c r="F206" s="680">
        <v>24748</v>
      </c>
      <c r="G206" s="681">
        <v>8249.3333333333303</v>
      </c>
      <c r="H206" s="683">
        <v>1467.61151</v>
      </c>
      <c r="I206" s="680">
        <v>7252.8715700000002</v>
      </c>
      <c r="J206" s="681">
        <v>-996.46176333333403</v>
      </c>
      <c r="K206" s="684">
        <v>0.29306899830200001</v>
      </c>
    </row>
    <row r="207" spans="1:11" ht="14.4" customHeight="1" thickBot="1" x14ac:dyDescent="0.35">
      <c r="A207" s="702" t="s">
        <v>520</v>
      </c>
      <c r="B207" s="680">
        <v>28952.002902978202</v>
      </c>
      <c r="C207" s="680">
        <v>28775.90337</v>
      </c>
      <c r="D207" s="681">
        <v>-176.09953297816199</v>
      </c>
      <c r="E207" s="682">
        <v>0.99391753539200001</v>
      </c>
      <c r="F207" s="680">
        <v>30627</v>
      </c>
      <c r="G207" s="681">
        <v>10209</v>
      </c>
      <c r="H207" s="683">
        <v>2614.39471</v>
      </c>
      <c r="I207" s="680">
        <v>11138.453240000001</v>
      </c>
      <c r="J207" s="681">
        <v>929.45324000000301</v>
      </c>
      <c r="K207" s="684">
        <v>0.36368084500600001</v>
      </c>
    </row>
    <row r="208" spans="1:11" ht="14.4" customHeight="1" thickBot="1" x14ac:dyDescent="0.35">
      <c r="A208" s="701" t="s">
        <v>521</v>
      </c>
      <c r="B208" s="685">
        <v>0</v>
      </c>
      <c r="C208" s="685">
        <v>2271.8409200000001</v>
      </c>
      <c r="D208" s="686">
        <v>2271.8409200000001</v>
      </c>
      <c r="E208" s="687" t="s">
        <v>321</v>
      </c>
      <c r="F208" s="685">
        <v>0</v>
      </c>
      <c r="G208" s="686">
        <v>0</v>
      </c>
      <c r="H208" s="688">
        <v>0</v>
      </c>
      <c r="I208" s="685">
        <v>7.7530000000000002E-2</v>
      </c>
      <c r="J208" s="686">
        <v>7.7530000000000002E-2</v>
      </c>
      <c r="K208" s="689" t="s">
        <v>321</v>
      </c>
    </row>
    <row r="209" spans="1:11" ht="14.4" customHeight="1" thickBot="1" x14ac:dyDescent="0.35">
      <c r="A209" s="702" t="s">
        <v>522</v>
      </c>
      <c r="B209" s="680">
        <v>0</v>
      </c>
      <c r="C209" s="680">
        <v>264.18817000000001</v>
      </c>
      <c r="D209" s="681">
        <v>264.18817000000001</v>
      </c>
      <c r="E209" s="690" t="s">
        <v>321</v>
      </c>
      <c r="F209" s="680">
        <v>0</v>
      </c>
      <c r="G209" s="681">
        <v>0</v>
      </c>
      <c r="H209" s="683">
        <v>0</v>
      </c>
      <c r="I209" s="680">
        <v>0</v>
      </c>
      <c r="J209" s="681">
        <v>0</v>
      </c>
      <c r="K209" s="691" t="s">
        <v>321</v>
      </c>
    </row>
    <row r="210" spans="1:11" ht="14.4" customHeight="1" thickBot="1" x14ac:dyDescent="0.35">
      <c r="A210" s="702" t="s">
        <v>523</v>
      </c>
      <c r="B210" s="680">
        <v>0</v>
      </c>
      <c r="C210" s="680">
        <v>2007.65275</v>
      </c>
      <c r="D210" s="681">
        <v>2007.65275</v>
      </c>
      <c r="E210" s="690" t="s">
        <v>321</v>
      </c>
      <c r="F210" s="680">
        <v>0</v>
      </c>
      <c r="G210" s="681">
        <v>0</v>
      </c>
      <c r="H210" s="683">
        <v>0</v>
      </c>
      <c r="I210" s="680">
        <v>7.7530000000000002E-2</v>
      </c>
      <c r="J210" s="681">
        <v>7.7530000000000002E-2</v>
      </c>
      <c r="K210" s="691" t="s">
        <v>321</v>
      </c>
    </row>
    <row r="211" spans="1:11" ht="14.4" customHeight="1" thickBot="1" x14ac:dyDescent="0.35">
      <c r="A211" s="699" t="s">
        <v>524</v>
      </c>
      <c r="B211" s="680">
        <v>102.472157584212</v>
      </c>
      <c r="C211" s="680">
        <v>101.47297</v>
      </c>
      <c r="D211" s="681">
        <v>-0.99918758421200005</v>
      </c>
      <c r="E211" s="682">
        <v>0.99024917979799998</v>
      </c>
      <c r="F211" s="680">
        <v>38.299917621155998</v>
      </c>
      <c r="G211" s="681">
        <v>12.766639207052</v>
      </c>
      <c r="H211" s="683">
        <v>3.8999999999999999E-4</v>
      </c>
      <c r="I211" s="680">
        <v>-7.5147300000000001</v>
      </c>
      <c r="J211" s="681">
        <v>-20.281369207051998</v>
      </c>
      <c r="K211" s="684">
        <v>-0.196207471627</v>
      </c>
    </row>
    <row r="212" spans="1:11" ht="14.4" customHeight="1" thickBot="1" x14ac:dyDescent="0.35">
      <c r="A212" s="700" t="s">
        <v>525</v>
      </c>
      <c r="B212" s="680">
        <v>0</v>
      </c>
      <c r="C212" s="680">
        <v>41.821260000000002</v>
      </c>
      <c r="D212" s="681">
        <v>41.821260000000002</v>
      </c>
      <c r="E212" s="690" t="s">
        <v>321</v>
      </c>
      <c r="F212" s="680">
        <v>0</v>
      </c>
      <c r="G212" s="681">
        <v>0</v>
      </c>
      <c r="H212" s="683">
        <v>0</v>
      </c>
      <c r="I212" s="680">
        <v>0</v>
      </c>
      <c r="J212" s="681">
        <v>0</v>
      </c>
      <c r="K212" s="691" t="s">
        <v>321</v>
      </c>
    </row>
    <row r="213" spans="1:11" ht="14.4" customHeight="1" thickBot="1" x14ac:dyDescent="0.35">
      <c r="A213" s="701" t="s">
        <v>526</v>
      </c>
      <c r="B213" s="685">
        <v>0</v>
      </c>
      <c r="C213" s="685">
        <v>41.821260000000002</v>
      </c>
      <c r="D213" s="686">
        <v>41.821260000000002</v>
      </c>
      <c r="E213" s="687" t="s">
        <v>321</v>
      </c>
      <c r="F213" s="685">
        <v>0</v>
      </c>
      <c r="G213" s="686">
        <v>0</v>
      </c>
      <c r="H213" s="688">
        <v>0</v>
      </c>
      <c r="I213" s="685">
        <v>0</v>
      </c>
      <c r="J213" s="686">
        <v>0</v>
      </c>
      <c r="K213" s="689" t="s">
        <v>321</v>
      </c>
    </row>
    <row r="214" spans="1:11" ht="14.4" customHeight="1" thickBot="1" x14ac:dyDescent="0.35">
      <c r="A214" s="702" t="s">
        <v>527</v>
      </c>
      <c r="B214" s="680">
        <v>0</v>
      </c>
      <c r="C214" s="680">
        <v>41.821260000000002</v>
      </c>
      <c r="D214" s="681">
        <v>41.821260000000002</v>
      </c>
      <c r="E214" s="690" t="s">
        <v>321</v>
      </c>
      <c r="F214" s="680">
        <v>0</v>
      </c>
      <c r="G214" s="681">
        <v>0</v>
      </c>
      <c r="H214" s="683">
        <v>0</v>
      </c>
      <c r="I214" s="680">
        <v>0</v>
      </c>
      <c r="J214" s="681">
        <v>0</v>
      </c>
      <c r="K214" s="691" t="s">
        <v>321</v>
      </c>
    </row>
    <row r="215" spans="1:11" ht="14.4" customHeight="1" thickBot="1" x14ac:dyDescent="0.35">
      <c r="A215" s="705" t="s">
        <v>528</v>
      </c>
      <c r="B215" s="685">
        <v>102.472157584212</v>
      </c>
      <c r="C215" s="685">
        <v>59.651710000000001</v>
      </c>
      <c r="D215" s="686">
        <v>-42.820447584211998</v>
      </c>
      <c r="E215" s="692">
        <v>0.58212602726700002</v>
      </c>
      <c r="F215" s="685">
        <v>38.299917621155998</v>
      </c>
      <c r="G215" s="686">
        <v>12.766639207052</v>
      </c>
      <c r="H215" s="688">
        <v>3.8999999999999999E-4</v>
      </c>
      <c r="I215" s="685">
        <v>-7.5147300000000001</v>
      </c>
      <c r="J215" s="686">
        <v>-20.281369207051998</v>
      </c>
      <c r="K215" s="693">
        <v>-0.196207471627</v>
      </c>
    </row>
    <row r="216" spans="1:11" ht="14.4" customHeight="1" thickBot="1" x14ac:dyDescent="0.35">
      <c r="A216" s="701" t="s">
        <v>529</v>
      </c>
      <c r="B216" s="685">
        <v>0</v>
      </c>
      <c r="C216" s="685">
        <v>19.540559999999999</v>
      </c>
      <c r="D216" s="686">
        <v>19.540559999999999</v>
      </c>
      <c r="E216" s="687" t="s">
        <v>321</v>
      </c>
      <c r="F216" s="685">
        <v>0</v>
      </c>
      <c r="G216" s="686">
        <v>0</v>
      </c>
      <c r="H216" s="688">
        <v>3.8999999999999999E-4</v>
      </c>
      <c r="I216" s="685">
        <v>1.47E-3</v>
      </c>
      <c r="J216" s="686">
        <v>1.47E-3</v>
      </c>
      <c r="K216" s="689" t="s">
        <v>321</v>
      </c>
    </row>
    <row r="217" spans="1:11" ht="14.4" customHeight="1" thickBot="1" x14ac:dyDescent="0.35">
      <c r="A217" s="702" t="s">
        <v>530</v>
      </c>
      <c r="B217" s="680">
        <v>0</v>
      </c>
      <c r="C217" s="680">
        <v>1.56E-3</v>
      </c>
      <c r="D217" s="681">
        <v>1.56E-3</v>
      </c>
      <c r="E217" s="690" t="s">
        <v>321</v>
      </c>
      <c r="F217" s="680">
        <v>0</v>
      </c>
      <c r="G217" s="681">
        <v>0</v>
      </c>
      <c r="H217" s="683">
        <v>3.8999999999999999E-4</v>
      </c>
      <c r="I217" s="680">
        <v>1.47E-3</v>
      </c>
      <c r="J217" s="681">
        <v>1.47E-3</v>
      </c>
      <c r="K217" s="691" t="s">
        <v>321</v>
      </c>
    </row>
    <row r="218" spans="1:11" ht="14.4" customHeight="1" thickBot="1" x14ac:dyDescent="0.35">
      <c r="A218" s="702" t="s">
        <v>531</v>
      </c>
      <c r="B218" s="680">
        <v>0</v>
      </c>
      <c r="C218" s="680">
        <v>19.539000000000001</v>
      </c>
      <c r="D218" s="681">
        <v>19.539000000000001</v>
      </c>
      <c r="E218" s="690" t="s">
        <v>321</v>
      </c>
      <c r="F218" s="680">
        <v>0</v>
      </c>
      <c r="G218" s="681">
        <v>0</v>
      </c>
      <c r="H218" s="683">
        <v>0</v>
      </c>
      <c r="I218" s="680">
        <v>0</v>
      </c>
      <c r="J218" s="681">
        <v>0</v>
      </c>
      <c r="K218" s="691" t="s">
        <v>321</v>
      </c>
    </row>
    <row r="219" spans="1:11" ht="14.4" customHeight="1" thickBot="1" x14ac:dyDescent="0.35">
      <c r="A219" s="701" t="s">
        <v>532</v>
      </c>
      <c r="B219" s="685">
        <v>102.472157584212</v>
      </c>
      <c r="C219" s="685">
        <v>40.111150000000002</v>
      </c>
      <c r="D219" s="686">
        <v>-62.361007584211997</v>
      </c>
      <c r="E219" s="692">
        <v>0.39143461937000001</v>
      </c>
      <c r="F219" s="685">
        <v>38.299917621155998</v>
      </c>
      <c r="G219" s="686">
        <v>12.766639207052</v>
      </c>
      <c r="H219" s="688">
        <v>0</v>
      </c>
      <c r="I219" s="685">
        <v>-7.5162000000000004</v>
      </c>
      <c r="J219" s="686">
        <v>-20.282839207052</v>
      </c>
      <c r="K219" s="693">
        <v>-0.196245852911</v>
      </c>
    </row>
    <row r="220" spans="1:11" ht="14.4" customHeight="1" thickBot="1" x14ac:dyDescent="0.35">
      <c r="A220" s="702" t="s">
        <v>533</v>
      </c>
      <c r="B220" s="680">
        <v>72.570731140269999</v>
      </c>
      <c r="C220" s="680">
        <v>19.350000000000001</v>
      </c>
      <c r="D220" s="681">
        <v>-53.220731140269997</v>
      </c>
      <c r="E220" s="682">
        <v>0.26663642071600002</v>
      </c>
      <c r="F220" s="680">
        <v>19.156661869002999</v>
      </c>
      <c r="G220" s="681">
        <v>6.3855539563340002</v>
      </c>
      <c r="H220" s="683">
        <v>0</v>
      </c>
      <c r="I220" s="680">
        <v>-7.6</v>
      </c>
      <c r="J220" s="681">
        <v>-13.985553956334</v>
      </c>
      <c r="K220" s="684">
        <v>-0.39672882738999998</v>
      </c>
    </row>
    <row r="221" spans="1:11" ht="14.4" customHeight="1" thickBot="1" x14ac:dyDescent="0.35">
      <c r="A221" s="702" t="s">
        <v>534</v>
      </c>
      <c r="B221" s="680">
        <v>0</v>
      </c>
      <c r="C221" s="680">
        <v>0</v>
      </c>
      <c r="D221" s="681">
        <v>0</v>
      </c>
      <c r="E221" s="682">
        <v>1</v>
      </c>
      <c r="F221" s="680">
        <v>0</v>
      </c>
      <c r="G221" s="681">
        <v>0</v>
      </c>
      <c r="H221" s="683">
        <v>0</v>
      </c>
      <c r="I221" s="680">
        <v>8.3799999999999999E-2</v>
      </c>
      <c r="J221" s="681">
        <v>8.3799999999999999E-2</v>
      </c>
      <c r="K221" s="691" t="s">
        <v>329</v>
      </c>
    </row>
    <row r="222" spans="1:11" ht="14.4" customHeight="1" thickBot="1" x14ac:dyDescent="0.35">
      <c r="A222" s="702" t="s">
        <v>535</v>
      </c>
      <c r="B222" s="680">
        <v>29.901426443942</v>
      </c>
      <c r="C222" s="680">
        <v>20.761150000000001</v>
      </c>
      <c r="D222" s="681">
        <v>-9.1402764439419997</v>
      </c>
      <c r="E222" s="682">
        <v>0.69431971878999998</v>
      </c>
      <c r="F222" s="680">
        <v>19.143255752152999</v>
      </c>
      <c r="G222" s="681">
        <v>6.3810852507169997</v>
      </c>
      <c r="H222" s="683">
        <v>0</v>
      </c>
      <c r="I222" s="680">
        <v>0</v>
      </c>
      <c r="J222" s="681">
        <v>-6.3810852507169997</v>
      </c>
      <c r="K222" s="684">
        <v>0</v>
      </c>
    </row>
    <row r="223" spans="1:11" ht="14.4" customHeight="1" thickBot="1" x14ac:dyDescent="0.35">
      <c r="A223" s="698" t="s">
        <v>536</v>
      </c>
      <c r="B223" s="680">
        <v>6659.2558645003401</v>
      </c>
      <c r="C223" s="680">
        <v>7905.6488300000001</v>
      </c>
      <c r="D223" s="681">
        <v>1246.39296549966</v>
      </c>
      <c r="E223" s="682">
        <v>1.1871670034699999</v>
      </c>
      <c r="F223" s="680">
        <v>6647.2013291239</v>
      </c>
      <c r="G223" s="681">
        <v>2215.73377637463</v>
      </c>
      <c r="H223" s="683">
        <v>683.04220999999995</v>
      </c>
      <c r="I223" s="680">
        <v>2478.8540600000001</v>
      </c>
      <c r="J223" s="681">
        <v>263.12028362536603</v>
      </c>
      <c r="K223" s="684">
        <v>0.37291695215199999</v>
      </c>
    </row>
    <row r="224" spans="1:11" ht="14.4" customHeight="1" thickBot="1" x14ac:dyDescent="0.35">
      <c r="A224" s="703" t="s">
        <v>537</v>
      </c>
      <c r="B224" s="685">
        <v>6659.2558645003401</v>
      </c>
      <c r="C224" s="685">
        <v>7905.6488300000001</v>
      </c>
      <c r="D224" s="686">
        <v>1246.39296549966</v>
      </c>
      <c r="E224" s="692">
        <v>1.1871670034699999</v>
      </c>
      <c r="F224" s="685">
        <v>6647.2013291239</v>
      </c>
      <c r="G224" s="686">
        <v>2215.73377637463</v>
      </c>
      <c r="H224" s="688">
        <v>683.04220999999995</v>
      </c>
      <c r="I224" s="685">
        <v>2478.8540600000001</v>
      </c>
      <c r="J224" s="686">
        <v>263.12028362536603</v>
      </c>
      <c r="K224" s="693">
        <v>0.37291695215199999</v>
      </c>
    </row>
    <row r="225" spans="1:11" ht="14.4" customHeight="1" thickBot="1" x14ac:dyDescent="0.35">
      <c r="A225" s="705" t="s">
        <v>54</v>
      </c>
      <c r="B225" s="685">
        <v>6659.2558645003401</v>
      </c>
      <c r="C225" s="685">
        <v>7905.6488300000001</v>
      </c>
      <c r="D225" s="686">
        <v>1246.39296549966</v>
      </c>
      <c r="E225" s="692">
        <v>1.1871670034699999</v>
      </c>
      <c r="F225" s="685">
        <v>6647.2013291239</v>
      </c>
      <c r="G225" s="686">
        <v>2215.73377637463</v>
      </c>
      <c r="H225" s="688">
        <v>683.04220999999995</v>
      </c>
      <c r="I225" s="685">
        <v>2478.8540600000001</v>
      </c>
      <c r="J225" s="686">
        <v>263.12028362536603</v>
      </c>
      <c r="K225" s="693">
        <v>0.37291695215199999</v>
      </c>
    </row>
    <row r="226" spans="1:11" ht="14.4" customHeight="1" thickBot="1" x14ac:dyDescent="0.35">
      <c r="A226" s="704" t="s">
        <v>538</v>
      </c>
      <c r="B226" s="680">
        <v>0</v>
      </c>
      <c r="C226" s="680">
        <v>0</v>
      </c>
      <c r="D226" s="681">
        <v>0</v>
      </c>
      <c r="E226" s="682">
        <v>1</v>
      </c>
      <c r="F226" s="680">
        <v>130.05696747452001</v>
      </c>
      <c r="G226" s="681">
        <v>43.352322491506001</v>
      </c>
      <c r="H226" s="683">
        <v>45.666170000000001</v>
      </c>
      <c r="I226" s="680">
        <v>48.091169999999998</v>
      </c>
      <c r="J226" s="681">
        <v>4.7388475084930004</v>
      </c>
      <c r="K226" s="684">
        <v>0.36977003949699999</v>
      </c>
    </row>
    <row r="227" spans="1:11" ht="14.4" customHeight="1" thickBot="1" x14ac:dyDescent="0.35">
      <c r="A227" s="702" t="s">
        <v>539</v>
      </c>
      <c r="B227" s="680">
        <v>0</v>
      </c>
      <c r="C227" s="680">
        <v>0</v>
      </c>
      <c r="D227" s="681">
        <v>0</v>
      </c>
      <c r="E227" s="682">
        <v>1</v>
      </c>
      <c r="F227" s="680">
        <v>130.05696747452001</v>
      </c>
      <c r="G227" s="681">
        <v>43.352322491506001</v>
      </c>
      <c r="H227" s="683">
        <v>45.666170000000001</v>
      </c>
      <c r="I227" s="680">
        <v>48.091169999999998</v>
      </c>
      <c r="J227" s="681">
        <v>4.7388475084930004</v>
      </c>
      <c r="K227" s="684">
        <v>0.36977003949699999</v>
      </c>
    </row>
    <row r="228" spans="1:11" ht="14.4" customHeight="1" thickBot="1" x14ac:dyDescent="0.35">
      <c r="A228" s="701" t="s">
        <v>540</v>
      </c>
      <c r="B228" s="685">
        <v>111.15125249994099</v>
      </c>
      <c r="C228" s="685">
        <v>102.932</v>
      </c>
      <c r="D228" s="686">
        <v>-8.2192524999399996</v>
      </c>
      <c r="E228" s="692">
        <v>0.92605344235800002</v>
      </c>
      <c r="F228" s="685">
        <v>111.191200109588</v>
      </c>
      <c r="G228" s="686">
        <v>37.063733369862</v>
      </c>
      <c r="H228" s="688">
        <v>9.8569999999999993</v>
      </c>
      <c r="I228" s="685">
        <v>39.427999999999997</v>
      </c>
      <c r="J228" s="686">
        <v>2.3642666301370001</v>
      </c>
      <c r="K228" s="693">
        <v>0.35459640656000002</v>
      </c>
    </row>
    <row r="229" spans="1:11" ht="14.4" customHeight="1" thickBot="1" x14ac:dyDescent="0.35">
      <c r="A229" s="702" t="s">
        <v>541</v>
      </c>
      <c r="B229" s="680">
        <v>111.15125249994099</v>
      </c>
      <c r="C229" s="680">
        <v>102.932</v>
      </c>
      <c r="D229" s="681">
        <v>-8.2192524999399996</v>
      </c>
      <c r="E229" s="682">
        <v>0.92605344235800002</v>
      </c>
      <c r="F229" s="680">
        <v>111.191200109588</v>
      </c>
      <c r="G229" s="681">
        <v>37.063733369862</v>
      </c>
      <c r="H229" s="683">
        <v>9.8569999999999993</v>
      </c>
      <c r="I229" s="680">
        <v>39.427999999999997</v>
      </c>
      <c r="J229" s="681">
        <v>2.3642666301370001</v>
      </c>
      <c r="K229" s="684">
        <v>0.35459640656000002</v>
      </c>
    </row>
    <row r="230" spans="1:11" ht="14.4" customHeight="1" thickBot="1" x14ac:dyDescent="0.35">
      <c r="A230" s="701" t="s">
        <v>542</v>
      </c>
      <c r="B230" s="685">
        <v>70.975475885592004</v>
      </c>
      <c r="C230" s="685">
        <v>70.857619999999997</v>
      </c>
      <c r="D230" s="686">
        <v>-0.117855885592</v>
      </c>
      <c r="E230" s="692">
        <v>0.99833948438999998</v>
      </c>
      <c r="F230" s="685">
        <v>80.889828417611</v>
      </c>
      <c r="G230" s="686">
        <v>26.963276139203</v>
      </c>
      <c r="H230" s="688">
        <v>2.1100400000000001</v>
      </c>
      <c r="I230" s="685">
        <v>15.706239999999999</v>
      </c>
      <c r="J230" s="686">
        <v>-11.257036139203001</v>
      </c>
      <c r="K230" s="693">
        <v>0.19416829417500001</v>
      </c>
    </row>
    <row r="231" spans="1:11" ht="14.4" customHeight="1" thickBot="1" x14ac:dyDescent="0.35">
      <c r="A231" s="702" t="s">
        <v>543</v>
      </c>
      <c r="B231" s="680">
        <v>49.490278912242999</v>
      </c>
      <c r="C231" s="680">
        <v>51.06</v>
      </c>
      <c r="D231" s="681">
        <v>1.5697210877559999</v>
      </c>
      <c r="E231" s="682">
        <v>1.031717766039</v>
      </c>
      <c r="F231" s="680">
        <v>59.634934425933999</v>
      </c>
      <c r="G231" s="681">
        <v>19.878311475311001</v>
      </c>
      <c r="H231" s="683">
        <v>0.74</v>
      </c>
      <c r="I231" s="680">
        <v>9.25</v>
      </c>
      <c r="J231" s="681">
        <v>-10.628311475311</v>
      </c>
      <c r="K231" s="684">
        <v>0.15511042460300001</v>
      </c>
    </row>
    <row r="232" spans="1:11" ht="14.4" customHeight="1" thickBot="1" x14ac:dyDescent="0.35">
      <c r="A232" s="702" t="s">
        <v>544</v>
      </c>
      <c r="B232" s="680">
        <v>0.33885715784199999</v>
      </c>
      <c r="C232" s="680">
        <v>7.6100000000000001E-2</v>
      </c>
      <c r="D232" s="681">
        <v>-0.26275715784199999</v>
      </c>
      <c r="E232" s="682">
        <v>0.22457840490700001</v>
      </c>
      <c r="F232" s="680">
        <v>0.14048861040499999</v>
      </c>
      <c r="G232" s="681">
        <v>4.6829536801E-2</v>
      </c>
      <c r="H232" s="683">
        <v>0</v>
      </c>
      <c r="I232" s="680">
        <v>0</v>
      </c>
      <c r="J232" s="681">
        <v>-4.6829536801E-2</v>
      </c>
      <c r="K232" s="684">
        <v>0</v>
      </c>
    </row>
    <row r="233" spans="1:11" ht="14.4" customHeight="1" thickBot="1" x14ac:dyDescent="0.35">
      <c r="A233" s="702" t="s">
        <v>545</v>
      </c>
      <c r="B233" s="680">
        <v>21.146339815506</v>
      </c>
      <c r="C233" s="680">
        <v>19.721520000000002</v>
      </c>
      <c r="D233" s="681">
        <v>-1.4248198155059999</v>
      </c>
      <c r="E233" s="682">
        <v>0.93262097233100005</v>
      </c>
      <c r="F233" s="680">
        <v>21.114405381270998</v>
      </c>
      <c r="G233" s="681">
        <v>7.0381351270900003</v>
      </c>
      <c r="H233" s="683">
        <v>1.3700399999999999</v>
      </c>
      <c r="I233" s="680">
        <v>6.4562400000000002</v>
      </c>
      <c r="J233" s="681">
        <v>-0.58189512709000002</v>
      </c>
      <c r="K233" s="684">
        <v>0.30577418039499998</v>
      </c>
    </row>
    <row r="234" spans="1:11" ht="14.4" customHeight="1" thickBot="1" x14ac:dyDescent="0.35">
      <c r="A234" s="701" t="s">
        <v>546</v>
      </c>
      <c r="B234" s="685">
        <v>861.21953740777303</v>
      </c>
      <c r="C234" s="685">
        <v>958.26967999999999</v>
      </c>
      <c r="D234" s="686">
        <v>97.050142592225995</v>
      </c>
      <c r="E234" s="692">
        <v>1.1126892022029999</v>
      </c>
      <c r="F234" s="685">
        <v>937.68907659848503</v>
      </c>
      <c r="G234" s="686">
        <v>312.56302553282802</v>
      </c>
      <c r="H234" s="688">
        <v>72.535409999999999</v>
      </c>
      <c r="I234" s="685">
        <v>283.93459999999999</v>
      </c>
      <c r="J234" s="686">
        <v>-28.628425532828</v>
      </c>
      <c r="K234" s="693">
        <v>0.30280250360799998</v>
      </c>
    </row>
    <row r="235" spans="1:11" ht="14.4" customHeight="1" thickBot="1" x14ac:dyDescent="0.35">
      <c r="A235" s="702" t="s">
        <v>547</v>
      </c>
      <c r="B235" s="680">
        <v>861.21953740777303</v>
      </c>
      <c r="C235" s="680">
        <v>958.26967999999999</v>
      </c>
      <c r="D235" s="681">
        <v>97.050142592225995</v>
      </c>
      <c r="E235" s="682">
        <v>1.1126892022029999</v>
      </c>
      <c r="F235" s="680">
        <v>937.68907659848503</v>
      </c>
      <c r="G235" s="681">
        <v>312.56302553282802</v>
      </c>
      <c r="H235" s="683">
        <v>72.535409999999999</v>
      </c>
      <c r="I235" s="680">
        <v>283.93459999999999</v>
      </c>
      <c r="J235" s="681">
        <v>-28.628425532828</v>
      </c>
      <c r="K235" s="684">
        <v>0.30280250360799998</v>
      </c>
    </row>
    <row r="236" spans="1:11" ht="14.4" customHeight="1" thickBot="1" x14ac:dyDescent="0.35">
      <c r="A236" s="701" t="s">
        <v>548</v>
      </c>
      <c r="B236" s="685">
        <v>0</v>
      </c>
      <c r="C236" s="685">
        <v>2.7440000000000002</v>
      </c>
      <c r="D236" s="686">
        <v>2.7440000000000002</v>
      </c>
      <c r="E236" s="687" t="s">
        <v>329</v>
      </c>
      <c r="F236" s="685">
        <v>0</v>
      </c>
      <c r="G236" s="686">
        <v>0</v>
      </c>
      <c r="H236" s="688">
        <v>0.20499999999999999</v>
      </c>
      <c r="I236" s="685">
        <v>0.63100000000000001</v>
      </c>
      <c r="J236" s="686">
        <v>0.63100000000000001</v>
      </c>
      <c r="K236" s="689" t="s">
        <v>329</v>
      </c>
    </row>
    <row r="237" spans="1:11" ht="14.4" customHeight="1" thickBot="1" x14ac:dyDescent="0.35">
      <c r="A237" s="702" t="s">
        <v>549</v>
      </c>
      <c r="B237" s="680">
        <v>0</v>
      </c>
      <c r="C237" s="680">
        <v>2.7440000000000002</v>
      </c>
      <c r="D237" s="681">
        <v>2.7440000000000002</v>
      </c>
      <c r="E237" s="690" t="s">
        <v>329</v>
      </c>
      <c r="F237" s="680">
        <v>0</v>
      </c>
      <c r="G237" s="681">
        <v>0</v>
      </c>
      <c r="H237" s="683">
        <v>0.20499999999999999</v>
      </c>
      <c r="I237" s="680">
        <v>0.63100000000000001</v>
      </c>
      <c r="J237" s="681">
        <v>0.63100000000000001</v>
      </c>
      <c r="K237" s="691" t="s">
        <v>329</v>
      </c>
    </row>
    <row r="238" spans="1:11" ht="14.4" customHeight="1" thickBot="1" x14ac:dyDescent="0.35">
      <c r="A238" s="701" t="s">
        <v>550</v>
      </c>
      <c r="B238" s="685">
        <v>775.35354980963496</v>
      </c>
      <c r="C238" s="685">
        <v>741.84888999999998</v>
      </c>
      <c r="D238" s="686">
        <v>-33.504659809635001</v>
      </c>
      <c r="E238" s="692">
        <v>0.95678789396399999</v>
      </c>
      <c r="F238" s="685">
        <v>758.85122767057601</v>
      </c>
      <c r="G238" s="686">
        <v>252.95040922352601</v>
      </c>
      <c r="H238" s="688">
        <v>54.558369999999996</v>
      </c>
      <c r="I238" s="685">
        <v>197.02859000000001</v>
      </c>
      <c r="J238" s="686">
        <v>-55.921819223524999</v>
      </c>
      <c r="K238" s="693">
        <v>0.259640602552</v>
      </c>
    </row>
    <row r="239" spans="1:11" ht="14.4" customHeight="1" thickBot="1" x14ac:dyDescent="0.35">
      <c r="A239" s="702" t="s">
        <v>551</v>
      </c>
      <c r="B239" s="680">
        <v>775.35354980963496</v>
      </c>
      <c r="C239" s="680">
        <v>741.84888999999998</v>
      </c>
      <c r="D239" s="681">
        <v>-33.504659809635001</v>
      </c>
      <c r="E239" s="682">
        <v>0.95678789396399999</v>
      </c>
      <c r="F239" s="680">
        <v>758.85122767057601</v>
      </c>
      <c r="G239" s="681">
        <v>252.95040922352601</v>
      </c>
      <c r="H239" s="683">
        <v>54.558369999999996</v>
      </c>
      <c r="I239" s="680">
        <v>197.02859000000001</v>
      </c>
      <c r="J239" s="681">
        <v>-55.921819223524999</v>
      </c>
      <c r="K239" s="684">
        <v>0.259640602552</v>
      </c>
    </row>
    <row r="240" spans="1:11" ht="14.4" customHeight="1" thickBot="1" x14ac:dyDescent="0.35">
      <c r="A240" s="701" t="s">
        <v>552</v>
      </c>
      <c r="B240" s="685">
        <v>0</v>
      </c>
      <c r="C240" s="685">
        <v>1027.4159299999999</v>
      </c>
      <c r="D240" s="686">
        <v>1027.4159299999999</v>
      </c>
      <c r="E240" s="687" t="s">
        <v>329</v>
      </c>
      <c r="F240" s="685">
        <v>0</v>
      </c>
      <c r="G240" s="686">
        <v>0</v>
      </c>
      <c r="H240" s="688">
        <v>79.3249</v>
      </c>
      <c r="I240" s="685">
        <v>327.10082999999997</v>
      </c>
      <c r="J240" s="686">
        <v>327.10082999999997</v>
      </c>
      <c r="K240" s="689" t="s">
        <v>329</v>
      </c>
    </row>
    <row r="241" spans="1:11" ht="14.4" customHeight="1" thickBot="1" x14ac:dyDescent="0.35">
      <c r="A241" s="702" t="s">
        <v>553</v>
      </c>
      <c r="B241" s="680">
        <v>0</v>
      </c>
      <c r="C241" s="680">
        <v>1027.4159299999999</v>
      </c>
      <c r="D241" s="681">
        <v>1027.4159299999999</v>
      </c>
      <c r="E241" s="690" t="s">
        <v>329</v>
      </c>
      <c r="F241" s="680">
        <v>0</v>
      </c>
      <c r="G241" s="681">
        <v>0</v>
      </c>
      <c r="H241" s="683">
        <v>79.3249</v>
      </c>
      <c r="I241" s="680">
        <v>327.10082999999997</v>
      </c>
      <c r="J241" s="681">
        <v>327.10082999999997</v>
      </c>
      <c r="K241" s="691" t="s">
        <v>329</v>
      </c>
    </row>
    <row r="242" spans="1:11" ht="14.4" customHeight="1" thickBot="1" x14ac:dyDescent="0.35">
      <c r="A242" s="701" t="s">
        <v>554</v>
      </c>
      <c r="B242" s="685">
        <v>4840.5560488973997</v>
      </c>
      <c r="C242" s="685">
        <v>5001.5807100000002</v>
      </c>
      <c r="D242" s="686">
        <v>161.02466110259999</v>
      </c>
      <c r="E242" s="692">
        <v>1.0332657363069999</v>
      </c>
      <c r="F242" s="685">
        <v>4628.5230288531202</v>
      </c>
      <c r="G242" s="686">
        <v>1542.8410096177099</v>
      </c>
      <c r="H242" s="688">
        <v>418.78532000000001</v>
      </c>
      <c r="I242" s="685">
        <v>1566.93363</v>
      </c>
      <c r="J242" s="686">
        <v>24.092620382292001</v>
      </c>
      <c r="K242" s="693">
        <v>0.33853858352400001</v>
      </c>
    </row>
    <row r="243" spans="1:11" ht="14.4" customHeight="1" thickBot="1" x14ac:dyDescent="0.35">
      <c r="A243" s="702" t="s">
        <v>555</v>
      </c>
      <c r="B243" s="680">
        <v>4840.5560488973997</v>
      </c>
      <c r="C243" s="680">
        <v>5001.5807100000002</v>
      </c>
      <c r="D243" s="681">
        <v>161.02466110259999</v>
      </c>
      <c r="E243" s="682">
        <v>1.0332657363069999</v>
      </c>
      <c r="F243" s="680">
        <v>4628.5230288531202</v>
      </c>
      <c r="G243" s="681">
        <v>1542.8410096177099</v>
      </c>
      <c r="H243" s="683">
        <v>418.78532000000001</v>
      </c>
      <c r="I243" s="680">
        <v>1566.93363</v>
      </c>
      <c r="J243" s="681">
        <v>24.092620382292001</v>
      </c>
      <c r="K243" s="684">
        <v>0.33853858352400001</v>
      </c>
    </row>
    <row r="244" spans="1:11" ht="14.4" customHeight="1" thickBot="1" x14ac:dyDescent="0.35">
      <c r="A244" s="706" t="s">
        <v>556</v>
      </c>
      <c r="B244" s="685">
        <v>0</v>
      </c>
      <c r="C244" s="685">
        <v>9.9082899999999992</v>
      </c>
      <c r="D244" s="686">
        <v>9.9082899999999992</v>
      </c>
      <c r="E244" s="687" t="s">
        <v>329</v>
      </c>
      <c r="F244" s="685">
        <v>0</v>
      </c>
      <c r="G244" s="686">
        <v>0</v>
      </c>
      <c r="H244" s="688">
        <v>0.81333</v>
      </c>
      <c r="I244" s="685">
        <v>3.1448399999999999</v>
      </c>
      <c r="J244" s="686">
        <v>3.1448399999999999</v>
      </c>
      <c r="K244" s="689" t="s">
        <v>329</v>
      </c>
    </row>
    <row r="245" spans="1:11" ht="14.4" customHeight="1" thickBot="1" x14ac:dyDescent="0.35">
      <c r="A245" s="703" t="s">
        <v>557</v>
      </c>
      <c r="B245" s="685">
        <v>0</v>
      </c>
      <c r="C245" s="685">
        <v>9.9082899999999992</v>
      </c>
      <c r="D245" s="686">
        <v>9.9082899999999992</v>
      </c>
      <c r="E245" s="687" t="s">
        <v>329</v>
      </c>
      <c r="F245" s="685">
        <v>0</v>
      </c>
      <c r="G245" s="686">
        <v>0</v>
      </c>
      <c r="H245" s="688">
        <v>0.81333</v>
      </c>
      <c r="I245" s="685">
        <v>3.1448399999999999</v>
      </c>
      <c r="J245" s="686">
        <v>3.1448399999999999</v>
      </c>
      <c r="K245" s="689" t="s">
        <v>329</v>
      </c>
    </row>
    <row r="246" spans="1:11" ht="14.4" customHeight="1" thickBot="1" x14ac:dyDescent="0.35">
      <c r="A246" s="705" t="s">
        <v>558</v>
      </c>
      <c r="B246" s="685">
        <v>0</v>
      </c>
      <c r="C246" s="685">
        <v>9.9082899999999992</v>
      </c>
      <c r="D246" s="686">
        <v>9.9082899999999992</v>
      </c>
      <c r="E246" s="687" t="s">
        <v>329</v>
      </c>
      <c r="F246" s="685">
        <v>0</v>
      </c>
      <c r="G246" s="686">
        <v>0</v>
      </c>
      <c r="H246" s="688">
        <v>0.81333</v>
      </c>
      <c r="I246" s="685">
        <v>3.1448399999999999</v>
      </c>
      <c r="J246" s="686">
        <v>3.1448399999999999</v>
      </c>
      <c r="K246" s="689" t="s">
        <v>329</v>
      </c>
    </row>
    <row r="247" spans="1:11" ht="14.4" customHeight="1" thickBot="1" x14ac:dyDescent="0.35">
      <c r="A247" s="701" t="s">
        <v>559</v>
      </c>
      <c r="B247" s="685">
        <v>0</v>
      </c>
      <c r="C247" s="685">
        <v>9.9082899999999992</v>
      </c>
      <c r="D247" s="686">
        <v>9.9082899999999992</v>
      </c>
      <c r="E247" s="687" t="s">
        <v>329</v>
      </c>
      <c r="F247" s="685">
        <v>0</v>
      </c>
      <c r="G247" s="686">
        <v>0</v>
      </c>
      <c r="H247" s="688">
        <v>0.81333</v>
      </c>
      <c r="I247" s="685">
        <v>3.1448399999999999</v>
      </c>
      <c r="J247" s="686">
        <v>3.1448399999999999</v>
      </c>
      <c r="K247" s="689" t="s">
        <v>329</v>
      </c>
    </row>
    <row r="248" spans="1:11" ht="14.4" customHeight="1" thickBot="1" x14ac:dyDescent="0.35">
      <c r="A248" s="702" t="s">
        <v>560</v>
      </c>
      <c r="B248" s="680">
        <v>0</v>
      </c>
      <c r="C248" s="680">
        <v>9.9082899999999992</v>
      </c>
      <c r="D248" s="681">
        <v>9.9082899999999992</v>
      </c>
      <c r="E248" s="690" t="s">
        <v>329</v>
      </c>
      <c r="F248" s="680">
        <v>0</v>
      </c>
      <c r="G248" s="681">
        <v>0</v>
      </c>
      <c r="H248" s="683">
        <v>0.81333</v>
      </c>
      <c r="I248" s="680">
        <v>3.1448399999999999</v>
      </c>
      <c r="J248" s="681">
        <v>3.1448399999999999</v>
      </c>
      <c r="K248" s="691" t="s">
        <v>329</v>
      </c>
    </row>
    <row r="249" spans="1:11" ht="14.4" customHeight="1" thickBot="1" x14ac:dyDescent="0.35">
      <c r="A249" s="707"/>
      <c r="B249" s="680">
        <v>-22031.265738964401</v>
      </c>
      <c r="C249" s="680">
        <v>-26124.117579999998</v>
      </c>
      <c r="D249" s="681">
        <v>-4092.8518410356301</v>
      </c>
      <c r="E249" s="682">
        <v>1.1857747026209999</v>
      </c>
      <c r="F249" s="680">
        <v>-23770.381706824199</v>
      </c>
      <c r="G249" s="681">
        <v>-7923.4605689413902</v>
      </c>
      <c r="H249" s="683">
        <v>-2336.0849699999999</v>
      </c>
      <c r="I249" s="680">
        <v>-8005.9406099999997</v>
      </c>
      <c r="J249" s="681">
        <v>-82.480041058612002</v>
      </c>
      <c r="K249" s="684">
        <v>0.33680319940699999</v>
      </c>
    </row>
    <row r="250" spans="1:11" ht="14.4" customHeight="1" thickBot="1" x14ac:dyDescent="0.35">
      <c r="A250" s="708" t="s">
        <v>66</v>
      </c>
      <c r="B250" s="694">
        <v>-22031.265738964401</v>
      </c>
      <c r="C250" s="694">
        <v>-26124.117579999998</v>
      </c>
      <c r="D250" s="695">
        <v>-4092.8518410356301</v>
      </c>
      <c r="E250" s="696" t="s">
        <v>329</v>
      </c>
      <c r="F250" s="694">
        <v>-23770.381706824199</v>
      </c>
      <c r="G250" s="695">
        <v>-7923.4605689413902</v>
      </c>
      <c r="H250" s="694">
        <v>-2336.0849699999999</v>
      </c>
      <c r="I250" s="694">
        <v>-8005.9406099999997</v>
      </c>
      <c r="J250" s="695">
        <v>-82.480041058604002</v>
      </c>
      <c r="K250" s="697">
        <v>0.33680319940699999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6" t="s">
        <v>176</v>
      </c>
      <c r="B1" s="557"/>
      <c r="C1" s="557"/>
      <c r="D1" s="557"/>
      <c r="E1" s="557"/>
      <c r="F1" s="557"/>
      <c r="G1" s="527"/>
      <c r="H1" s="558"/>
      <c r="I1" s="558"/>
    </row>
    <row r="2" spans="1:10" ht="14.4" customHeight="1" thickBot="1" x14ac:dyDescent="0.35">
      <c r="A2" s="374" t="s">
        <v>320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0"/>
      <c r="C3" s="479">
        <v>2015</v>
      </c>
      <c r="D3" s="419">
        <v>2016</v>
      </c>
      <c r="E3" s="11"/>
      <c r="F3" s="535">
        <v>2017</v>
      </c>
      <c r="G3" s="553"/>
      <c r="H3" s="553"/>
      <c r="I3" s="536"/>
    </row>
    <row r="4" spans="1:10" ht="14.4" customHeight="1" thickBot="1" x14ac:dyDescent="0.35">
      <c r="A4" s="423" t="s">
        <v>0</v>
      </c>
      <c r="B4" s="424" t="s">
        <v>251</v>
      </c>
      <c r="C4" s="554" t="s">
        <v>94</v>
      </c>
      <c r="D4" s="555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09" t="s">
        <v>561</v>
      </c>
      <c r="B5" s="710" t="s">
        <v>562</v>
      </c>
      <c r="C5" s="711" t="s">
        <v>563</v>
      </c>
      <c r="D5" s="711" t="s">
        <v>563</v>
      </c>
      <c r="E5" s="711"/>
      <c r="F5" s="711" t="s">
        <v>563</v>
      </c>
      <c r="G5" s="711" t="s">
        <v>563</v>
      </c>
      <c r="H5" s="711" t="s">
        <v>563</v>
      </c>
      <c r="I5" s="712" t="s">
        <v>563</v>
      </c>
      <c r="J5" s="713" t="s">
        <v>74</v>
      </c>
    </row>
    <row r="6" spans="1:10" ht="14.4" customHeight="1" x14ac:dyDescent="0.3">
      <c r="A6" s="709" t="s">
        <v>561</v>
      </c>
      <c r="B6" s="710" t="s">
        <v>564</v>
      </c>
      <c r="C6" s="711">
        <v>353.09533000000005</v>
      </c>
      <c r="D6" s="711">
        <v>386.83690999999993</v>
      </c>
      <c r="E6" s="711"/>
      <c r="F6" s="711">
        <v>323.34439999999995</v>
      </c>
      <c r="G6" s="711">
        <v>424.9999892578125</v>
      </c>
      <c r="H6" s="711">
        <v>-101.65558925781255</v>
      </c>
      <c r="I6" s="712">
        <v>0.76081037217121794</v>
      </c>
      <c r="J6" s="713" t="s">
        <v>1</v>
      </c>
    </row>
    <row r="7" spans="1:10" ht="14.4" customHeight="1" x14ac:dyDescent="0.3">
      <c r="A7" s="709" t="s">
        <v>561</v>
      </c>
      <c r="B7" s="710" t="s">
        <v>565</v>
      </c>
      <c r="C7" s="711">
        <v>0</v>
      </c>
      <c r="D7" s="711">
        <v>20.670099999999998</v>
      </c>
      <c r="E7" s="711"/>
      <c r="F7" s="711">
        <v>4.5056899999999995</v>
      </c>
      <c r="G7" s="711">
        <v>19.999999938964844</v>
      </c>
      <c r="H7" s="711">
        <v>-15.494309938964845</v>
      </c>
      <c r="I7" s="712">
        <v>0.22528450068751371</v>
      </c>
      <c r="J7" s="713" t="s">
        <v>1</v>
      </c>
    </row>
    <row r="8" spans="1:10" ht="14.4" customHeight="1" x14ac:dyDescent="0.3">
      <c r="A8" s="709" t="s">
        <v>561</v>
      </c>
      <c r="B8" s="710" t="s">
        <v>566</v>
      </c>
      <c r="C8" s="711">
        <v>8.5829800000000009</v>
      </c>
      <c r="D8" s="711">
        <v>1.2695700000000001</v>
      </c>
      <c r="E8" s="711"/>
      <c r="F8" s="711">
        <v>1.3046500000000001</v>
      </c>
      <c r="G8" s="711">
        <v>1.6666666259765623</v>
      </c>
      <c r="H8" s="711">
        <v>-0.36201662597656226</v>
      </c>
      <c r="I8" s="712">
        <v>0.78279001911108459</v>
      </c>
      <c r="J8" s="713" t="s">
        <v>1</v>
      </c>
    </row>
    <row r="9" spans="1:10" ht="14.4" customHeight="1" x14ac:dyDescent="0.3">
      <c r="A9" s="709" t="s">
        <v>561</v>
      </c>
      <c r="B9" s="710" t="s">
        <v>567</v>
      </c>
      <c r="C9" s="711">
        <v>0</v>
      </c>
      <c r="D9" s="711">
        <v>42.299399999999991</v>
      </c>
      <c r="E9" s="711"/>
      <c r="F9" s="711">
        <v>48.539119999999997</v>
      </c>
      <c r="G9" s="711">
        <v>73.333336669921877</v>
      </c>
      <c r="H9" s="711">
        <v>-24.79421666992188</v>
      </c>
      <c r="I9" s="712">
        <v>0.66189706079347976</v>
      </c>
      <c r="J9" s="713" t="s">
        <v>1</v>
      </c>
    </row>
    <row r="10" spans="1:10" ht="14.4" customHeight="1" x14ac:dyDescent="0.3">
      <c r="A10" s="709" t="s">
        <v>561</v>
      </c>
      <c r="B10" s="710" t="s">
        <v>568</v>
      </c>
      <c r="C10" s="711">
        <v>0</v>
      </c>
      <c r="D10" s="711">
        <v>0</v>
      </c>
      <c r="E10" s="711"/>
      <c r="F10" s="711">
        <v>140.33889000000002</v>
      </c>
      <c r="G10" s="711">
        <v>86.666666015624997</v>
      </c>
      <c r="H10" s="711">
        <v>53.672223984375023</v>
      </c>
      <c r="I10" s="712">
        <v>1.6192948967795593</v>
      </c>
      <c r="J10" s="713" t="s">
        <v>1</v>
      </c>
    </row>
    <row r="11" spans="1:10" ht="14.4" customHeight="1" x14ac:dyDescent="0.3">
      <c r="A11" s="709" t="s">
        <v>561</v>
      </c>
      <c r="B11" s="710" t="s">
        <v>569</v>
      </c>
      <c r="C11" s="711">
        <v>165.53919000000005</v>
      </c>
      <c r="D11" s="711">
        <v>82.827380000000005</v>
      </c>
      <c r="E11" s="711"/>
      <c r="F11" s="711">
        <v>117.89971000000003</v>
      </c>
      <c r="G11" s="711">
        <v>200</v>
      </c>
      <c r="H11" s="711">
        <v>-82.100289999999973</v>
      </c>
      <c r="I11" s="712">
        <v>0.58949855000000018</v>
      </c>
      <c r="J11" s="713" t="s">
        <v>1</v>
      </c>
    </row>
    <row r="12" spans="1:10" ht="14.4" customHeight="1" x14ac:dyDescent="0.3">
      <c r="A12" s="709" t="s">
        <v>561</v>
      </c>
      <c r="B12" s="710" t="s">
        <v>570</v>
      </c>
      <c r="C12" s="711">
        <v>2.12419</v>
      </c>
      <c r="D12" s="711">
        <v>0.10485999999999999</v>
      </c>
      <c r="E12" s="711"/>
      <c r="F12" s="711">
        <v>0.77246000000000004</v>
      </c>
      <c r="G12" s="711">
        <v>6.5333334960937499</v>
      </c>
      <c r="H12" s="711">
        <v>-5.7608734960937502</v>
      </c>
      <c r="I12" s="712">
        <v>0.11823367052391406</v>
      </c>
      <c r="J12" s="713" t="s">
        <v>1</v>
      </c>
    </row>
    <row r="13" spans="1:10" ht="14.4" customHeight="1" x14ac:dyDescent="0.3">
      <c r="A13" s="709" t="s">
        <v>561</v>
      </c>
      <c r="B13" s="710" t="s">
        <v>571</v>
      </c>
      <c r="C13" s="711">
        <v>6.6239999999999997</v>
      </c>
      <c r="D13" s="711">
        <v>2.8980000000000001</v>
      </c>
      <c r="E13" s="711"/>
      <c r="F13" s="711">
        <v>5.3819999999999997</v>
      </c>
      <c r="G13" s="711">
        <v>4.9999997253417972</v>
      </c>
      <c r="H13" s="711">
        <v>0.38200027465820252</v>
      </c>
      <c r="I13" s="712">
        <v>1.0764000591284211</v>
      </c>
      <c r="J13" s="713" t="s">
        <v>1</v>
      </c>
    </row>
    <row r="14" spans="1:10" ht="14.4" customHeight="1" x14ac:dyDescent="0.3">
      <c r="A14" s="709" t="s">
        <v>561</v>
      </c>
      <c r="B14" s="710" t="s">
        <v>572</v>
      </c>
      <c r="C14" s="711">
        <v>535.96569000000011</v>
      </c>
      <c r="D14" s="711">
        <v>536.90621999999996</v>
      </c>
      <c r="E14" s="711"/>
      <c r="F14" s="711">
        <v>642.08691999999996</v>
      </c>
      <c r="G14" s="711">
        <v>818.19999172973633</v>
      </c>
      <c r="H14" s="711">
        <v>-176.11307172973636</v>
      </c>
      <c r="I14" s="712">
        <v>0.78475547114413913</v>
      </c>
      <c r="J14" s="713" t="s">
        <v>573</v>
      </c>
    </row>
    <row r="16" spans="1:10" ht="14.4" customHeight="1" x14ac:dyDescent="0.3">
      <c r="A16" s="709" t="s">
        <v>561</v>
      </c>
      <c r="B16" s="710" t="s">
        <v>562</v>
      </c>
      <c r="C16" s="711" t="s">
        <v>563</v>
      </c>
      <c r="D16" s="711" t="s">
        <v>563</v>
      </c>
      <c r="E16" s="711"/>
      <c r="F16" s="711" t="s">
        <v>563</v>
      </c>
      <c r="G16" s="711" t="s">
        <v>563</v>
      </c>
      <c r="H16" s="711" t="s">
        <v>563</v>
      </c>
      <c r="I16" s="712" t="s">
        <v>563</v>
      </c>
      <c r="J16" s="713" t="s">
        <v>74</v>
      </c>
    </row>
    <row r="17" spans="1:10" ht="14.4" customHeight="1" x14ac:dyDescent="0.3">
      <c r="A17" s="709" t="s">
        <v>574</v>
      </c>
      <c r="B17" s="710" t="s">
        <v>575</v>
      </c>
      <c r="C17" s="711" t="s">
        <v>563</v>
      </c>
      <c r="D17" s="711" t="s">
        <v>563</v>
      </c>
      <c r="E17" s="711"/>
      <c r="F17" s="711" t="s">
        <v>563</v>
      </c>
      <c r="G17" s="711" t="s">
        <v>563</v>
      </c>
      <c r="H17" s="711" t="s">
        <v>563</v>
      </c>
      <c r="I17" s="712" t="s">
        <v>563</v>
      </c>
      <c r="J17" s="713" t="s">
        <v>0</v>
      </c>
    </row>
    <row r="18" spans="1:10" ht="14.4" customHeight="1" x14ac:dyDescent="0.3">
      <c r="A18" s="709" t="s">
        <v>574</v>
      </c>
      <c r="B18" s="710" t="s">
        <v>564</v>
      </c>
      <c r="C18" s="711">
        <v>170.53893000000002</v>
      </c>
      <c r="D18" s="711">
        <v>193.10859999999997</v>
      </c>
      <c r="E18" s="711"/>
      <c r="F18" s="711">
        <v>170.29586999999995</v>
      </c>
      <c r="G18" s="711">
        <v>226</v>
      </c>
      <c r="H18" s="711">
        <v>-55.704130000000049</v>
      </c>
      <c r="I18" s="712">
        <v>0.75352154867256615</v>
      </c>
      <c r="J18" s="713" t="s">
        <v>1</v>
      </c>
    </row>
    <row r="19" spans="1:10" ht="14.4" customHeight="1" x14ac:dyDescent="0.3">
      <c r="A19" s="709" t="s">
        <v>574</v>
      </c>
      <c r="B19" s="710" t="s">
        <v>565</v>
      </c>
      <c r="C19" s="711">
        <v>0</v>
      </c>
      <c r="D19" s="711">
        <v>2.3950300000000002</v>
      </c>
      <c r="E19" s="711"/>
      <c r="F19" s="711">
        <v>0</v>
      </c>
      <c r="G19" s="711">
        <v>1</v>
      </c>
      <c r="H19" s="711">
        <v>-1</v>
      </c>
      <c r="I19" s="712">
        <v>0</v>
      </c>
      <c r="J19" s="713" t="s">
        <v>1</v>
      </c>
    </row>
    <row r="20" spans="1:10" ht="14.4" customHeight="1" x14ac:dyDescent="0.3">
      <c r="A20" s="709" t="s">
        <v>574</v>
      </c>
      <c r="B20" s="710" t="s">
        <v>566</v>
      </c>
      <c r="C20" s="711">
        <v>0.43706000000000006</v>
      </c>
      <c r="D20" s="711">
        <v>1.2695700000000001</v>
      </c>
      <c r="E20" s="711"/>
      <c r="F20" s="711">
        <v>0</v>
      </c>
      <c r="G20" s="711">
        <v>1</v>
      </c>
      <c r="H20" s="711">
        <v>-1</v>
      </c>
      <c r="I20" s="712">
        <v>0</v>
      </c>
      <c r="J20" s="713" t="s">
        <v>1</v>
      </c>
    </row>
    <row r="21" spans="1:10" ht="14.4" customHeight="1" x14ac:dyDescent="0.3">
      <c r="A21" s="709" t="s">
        <v>574</v>
      </c>
      <c r="B21" s="710" t="s">
        <v>567</v>
      </c>
      <c r="C21" s="711">
        <v>0</v>
      </c>
      <c r="D21" s="711">
        <v>0</v>
      </c>
      <c r="E21" s="711"/>
      <c r="F21" s="711">
        <v>0</v>
      </c>
      <c r="G21" s="711">
        <v>4</v>
      </c>
      <c r="H21" s="711">
        <v>-4</v>
      </c>
      <c r="I21" s="712">
        <v>0</v>
      </c>
      <c r="J21" s="713" t="s">
        <v>1</v>
      </c>
    </row>
    <row r="22" spans="1:10" ht="14.4" customHeight="1" x14ac:dyDescent="0.3">
      <c r="A22" s="709" t="s">
        <v>574</v>
      </c>
      <c r="B22" s="710" t="s">
        <v>568</v>
      </c>
      <c r="C22" s="711">
        <v>0</v>
      </c>
      <c r="D22" s="711">
        <v>0</v>
      </c>
      <c r="E22" s="711"/>
      <c r="F22" s="711">
        <v>140.33889000000002</v>
      </c>
      <c r="G22" s="711">
        <v>61</v>
      </c>
      <c r="H22" s="711">
        <v>79.338890000000021</v>
      </c>
      <c r="I22" s="712">
        <v>2.3006375409836068</v>
      </c>
      <c r="J22" s="713" t="s">
        <v>1</v>
      </c>
    </row>
    <row r="23" spans="1:10" ht="14.4" customHeight="1" x14ac:dyDescent="0.3">
      <c r="A23" s="709" t="s">
        <v>574</v>
      </c>
      <c r="B23" s="710" t="s">
        <v>569</v>
      </c>
      <c r="C23" s="711">
        <v>133.89309000000006</v>
      </c>
      <c r="D23" s="711">
        <v>58.79063</v>
      </c>
      <c r="E23" s="711"/>
      <c r="F23" s="711">
        <v>82.76063000000002</v>
      </c>
      <c r="G23" s="711">
        <v>147</v>
      </c>
      <c r="H23" s="711">
        <v>-64.23936999999998</v>
      </c>
      <c r="I23" s="712">
        <v>0.56299748299319741</v>
      </c>
      <c r="J23" s="713" t="s">
        <v>1</v>
      </c>
    </row>
    <row r="24" spans="1:10" ht="14.4" customHeight="1" x14ac:dyDescent="0.3">
      <c r="A24" s="709" t="s">
        <v>574</v>
      </c>
      <c r="B24" s="710" t="s">
        <v>570</v>
      </c>
      <c r="C24" s="711">
        <v>1.1571500000000001</v>
      </c>
      <c r="D24" s="711">
        <v>0.10485999999999999</v>
      </c>
      <c r="E24" s="711"/>
      <c r="F24" s="711">
        <v>0.21806</v>
      </c>
      <c r="G24" s="711">
        <v>3</v>
      </c>
      <c r="H24" s="711">
        <v>-2.7819400000000001</v>
      </c>
      <c r="I24" s="712">
        <v>7.2686666666666663E-2</v>
      </c>
      <c r="J24" s="713" t="s">
        <v>1</v>
      </c>
    </row>
    <row r="25" spans="1:10" ht="14.4" customHeight="1" x14ac:dyDescent="0.3">
      <c r="A25" s="709" t="s">
        <v>574</v>
      </c>
      <c r="B25" s="710" t="s">
        <v>576</v>
      </c>
      <c r="C25" s="711">
        <v>306.02623000000006</v>
      </c>
      <c r="D25" s="711">
        <v>255.66868999999994</v>
      </c>
      <c r="E25" s="711"/>
      <c r="F25" s="711">
        <v>393.61345</v>
      </c>
      <c r="G25" s="711">
        <v>442</v>
      </c>
      <c r="H25" s="711">
        <v>-48.38655</v>
      </c>
      <c r="I25" s="712">
        <v>0.89052816742081453</v>
      </c>
      <c r="J25" s="713" t="s">
        <v>577</v>
      </c>
    </row>
    <row r="26" spans="1:10" ht="14.4" customHeight="1" x14ac:dyDescent="0.3">
      <c r="A26" s="709" t="s">
        <v>563</v>
      </c>
      <c r="B26" s="710" t="s">
        <v>563</v>
      </c>
      <c r="C26" s="711" t="s">
        <v>563</v>
      </c>
      <c r="D26" s="711" t="s">
        <v>563</v>
      </c>
      <c r="E26" s="711"/>
      <c r="F26" s="711" t="s">
        <v>563</v>
      </c>
      <c r="G26" s="711" t="s">
        <v>563</v>
      </c>
      <c r="H26" s="711" t="s">
        <v>563</v>
      </c>
      <c r="I26" s="712" t="s">
        <v>563</v>
      </c>
      <c r="J26" s="713" t="s">
        <v>578</v>
      </c>
    </row>
    <row r="27" spans="1:10" ht="14.4" customHeight="1" x14ac:dyDescent="0.3">
      <c r="A27" s="709" t="s">
        <v>579</v>
      </c>
      <c r="B27" s="710" t="s">
        <v>580</v>
      </c>
      <c r="C27" s="711" t="s">
        <v>563</v>
      </c>
      <c r="D27" s="711" t="s">
        <v>563</v>
      </c>
      <c r="E27" s="711"/>
      <c r="F27" s="711" t="s">
        <v>563</v>
      </c>
      <c r="G27" s="711" t="s">
        <v>563</v>
      </c>
      <c r="H27" s="711" t="s">
        <v>563</v>
      </c>
      <c r="I27" s="712" t="s">
        <v>563</v>
      </c>
      <c r="J27" s="713" t="s">
        <v>0</v>
      </c>
    </row>
    <row r="28" spans="1:10" ht="14.4" customHeight="1" x14ac:dyDescent="0.3">
      <c r="A28" s="709" t="s">
        <v>579</v>
      </c>
      <c r="B28" s="710" t="s">
        <v>564</v>
      </c>
      <c r="C28" s="711">
        <v>13.805819999999995</v>
      </c>
      <c r="D28" s="711">
        <v>8.4506700000000006</v>
      </c>
      <c r="E28" s="711"/>
      <c r="F28" s="711">
        <v>8.608979999999999</v>
      </c>
      <c r="G28" s="711">
        <v>11</v>
      </c>
      <c r="H28" s="711">
        <v>-2.391020000000001</v>
      </c>
      <c r="I28" s="712">
        <v>0.78263454545454536</v>
      </c>
      <c r="J28" s="713" t="s">
        <v>1</v>
      </c>
    </row>
    <row r="29" spans="1:10" ht="14.4" customHeight="1" x14ac:dyDescent="0.3">
      <c r="A29" s="709" t="s">
        <v>579</v>
      </c>
      <c r="B29" s="710" t="s">
        <v>571</v>
      </c>
      <c r="C29" s="711">
        <v>0</v>
      </c>
      <c r="D29" s="711">
        <v>0.41399999999999998</v>
      </c>
      <c r="E29" s="711"/>
      <c r="F29" s="711">
        <v>0</v>
      </c>
      <c r="G29" s="711">
        <v>0</v>
      </c>
      <c r="H29" s="711">
        <v>0</v>
      </c>
      <c r="I29" s="712" t="s">
        <v>563</v>
      </c>
      <c r="J29" s="713" t="s">
        <v>1</v>
      </c>
    </row>
    <row r="30" spans="1:10" ht="14.4" customHeight="1" x14ac:dyDescent="0.3">
      <c r="A30" s="709" t="s">
        <v>579</v>
      </c>
      <c r="B30" s="710" t="s">
        <v>581</v>
      </c>
      <c r="C30" s="711">
        <v>13.805819999999995</v>
      </c>
      <c r="D30" s="711">
        <v>8.8646700000000003</v>
      </c>
      <c r="E30" s="711"/>
      <c r="F30" s="711">
        <v>8.608979999999999</v>
      </c>
      <c r="G30" s="711">
        <v>11</v>
      </c>
      <c r="H30" s="711">
        <v>-2.391020000000001</v>
      </c>
      <c r="I30" s="712">
        <v>0.78263454545454536</v>
      </c>
      <c r="J30" s="713" t="s">
        <v>577</v>
      </c>
    </row>
    <row r="31" spans="1:10" ht="14.4" customHeight="1" x14ac:dyDescent="0.3">
      <c r="A31" s="709" t="s">
        <v>563</v>
      </c>
      <c r="B31" s="710" t="s">
        <v>563</v>
      </c>
      <c r="C31" s="711" t="s">
        <v>563</v>
      </c>
      <c r="D31" s="711" t="s">
        <v>563</v>
      </c>
      <c r="E31" s="711"/>
      <c r="F31" s="711" t="s">
        <v>563</v>
      </c>
      <c r="G31" s="711" t="s">
        <v>563</v>
      </c>
      <c r="H31" s="711" t="s">
        <v>563</v>
      </c>
      <c r="I31" s="712" t="s">
        <v>563</v>
      </c>
      <c r="J31" s="713" t="s">
        <v>578</v>
      </c>
    </row>
    <row r="32" spans="1:10" ht="14.4" customHeight="1" x14ac:dyDescent="0.3">
      <c r="A32" s="709" t="s">
        <v>582</v>
      </c>
      <c r="B32" s="710" t="s">
        <v>583</v>
      </c>
      <c r="C32" s="711" t="s">
        <v>563</v>
      </c>
      <c r="D32" s="711" t="s">
        <v>563</v>
      </c>
      <c r="E32" s="711"/>
      <c r="F32" s="711" t="s">
        <v>563</v>
      </c>
      <c r="G32" s="711" t="s">
        <v>563</v>
      </c>
      <c r="H32" s="711" t="s">
        <v>563</v>
      </c>
      <c r="I32" s="712" t="s">
        <v>563</v>
      </c>
      <c r="J32" s="713" t="s">
        <v>0</v>
      </c>
    </row>
    <row r="33" spans="1:10" ht="14.4" customHeight="1" x14ac:dyDescent="0.3">
      <c r="A33" s="709" t="s">
        <v>582</v>
      </c>
      <c r="B33" s="710" t="s">
        <v>564</v>
      </c>
      <c r="C33" s="711">
        <v>168.75058000000004</v>
      </c>
      <c r="D33" s="711">
        <v>185.27763999999996</v>
      </c>
      <c r="E33" s="711"/>
      <c r="F33" s="711">
        <v>144.43955</v>
      </c>
      <c r="G33" s="711">
        <v>188</v>
      </c>
      <c r="H33" s="711">
        <v>-43.560450000000003</v>
      </c>
      <c r="I33" s="712">
        <v>0.7682954787234042</v>
      </c>
      <c r="J33" s="713" t="s">
        <v>1</v>
      </c>
    </row>
    <row r="34" spans="1:10" ht="14.4" customHeight="1" x14ac:dyDescent="0.3">
      <c r="A34" s="709" t="s">
        <v>582</v>
      </c>
      <c r="B34" s="710" t="s">
        <v>565</v>
      </c>
      <c r="C34" s="711">
        <v>0</v>
      </c>
      <c r="D34" s="711">
        <v>18.275069999999999</v>
      </c>
      <c r="E34" s="711"/>
      <c r="F34" s="711">
        <v>4.5056899999999995</v>
      </c>
      <c r="G34" s="711">
        <v>19</v>
      </c>
      <c r="H34" s="711">
        <v>-14.49431</v>
      </c>
      <c r="I34" s="712">
        <v>0.2371415789473684</v>
      </c>
      <c r="J34" s="713" t="s">
        <v>1</v>
      </c>
    </row>
    <row r="35" spans="1:10" ht="14.4" customHeight="1" x14ac:dyDescent="0.3">
      <c r="A35" s="709" t="s">
        <v>582</v>
      </c>
      <c r="B35" s="710" t="s">
        <v>566</v>
      </c>
      <c r="C35" s="711">
        <v>8.1459200000000003</v>
      </c>
      <c r="D35" s="711">
        <v>0</v>
      </c>
      <c r="E35" s="711"/>
      <c r="F35" s="711">
        <v>1.3046500000000001</v>
      </c>
      <c r="G35" s="711">
        <v>1</v>
      </c>
      <c r="H35" s="711">
        <v>0.30465000000000009</v>
      </c>
      <c r="I35" s="712">
        <v>1.3046500000000001</v>
      </c>
      <c r="J35" s="713" t="s">
        <v>1</v>
      </c>
    </row>
    <row r="36" spans="1:10" ht="14.4" customHeight="1" x14ac:dyDescent="0.3">
      <c r="A36" s="709" t="s">
        <v>582</v>
      </c>
      <c r="B36" s="710" t="s">
        <v>567</v>
      </c>
      <c r="C36" s="711">
        <v>0</v>
      </c>
      <c r="D36" s="711">
        <v>42.299399999999991</v>
      </c>
      <c r="E36" s="711"/>
      <c r="F36" s="711">
        <v>48.539119999999997</v>
      </c>
      <c r="G36" s="711">
        <v>70</v>
      </c>
      <c r="H36" s="711">
        <v>-21.460880000000003</v>
      </c>
      <c r="I36" s="712">
        <v>0.69341599999999992</v>
      </c>
      <c r="J36" s="713" t="s">
        <v>1</v>
      </c>
    </row>
    <row r="37" spans="1:10" ht="14.4" customHeight="1" x14ac:dyDescent="0.3">
      <c r="A37" s="709" t="s">
        <v>582</v>
      </c>
      <c r="B37" s="710" t="s">
        <v>568</v>
      </c>
      <c r="C37" s="711">
        <v>0</v>
      </c>
      <c r="D37" s="711">
        <v>0</v>
      </c>
      <c r="E37" s="711"/>
      <c r="F37" s="711">
        <v>0</v>
      </c>
      <c r="G37" s="711">
        <v>26</v>
      </c>
      <c r="H37" s="711">
        <v>-26</v>
      </c>
      <c r="I37" s="712">
        <v>0</v>
      </c>
      <c r="J37" s="713" t="s">
        <v>1</v>
      </c>
    </row>
    <row r="38" spans="1:10" ht="14.4" customHeight="1" x14ac:dyDescent="0.3">
      <c r="A38" s="709" t="s">
        <v>582</v>
      </c>
      <c r="B38" s="710" t="s">
        <v>569</v>
      </c>
      <c r="C38" s="711">
        <v>31.646100000000001</v>
      </c>
      <c r="D38" s="711">
        <v>24.036750000000012</v>
      </c>
      <c r="E38" s="711"/>
      <c r="F38" s="711">
        <v>35.139080000000007</v>
      </c>
      <c r="G38" s="711">
        <v>53</v>
      </c>
      <c r="H38" s="711">
        <v>-17.860919999999993</v>
      </c>
      <c r="I38" s="712">
        <v>0.66300150943396241</v>
      </c>
      <c r="J38" s="713" t="s">
        <v>1</v>
      </c>
    </row>
    <row r="39" spans="1:10" ht="14.4" customHeight="1" x14ac:dyDescent="0.3">
      <c r="A39" s="709" t="s">
        <v>582</v>
      </c>
      <c r="B39" s="710" t="s">
        <v>570</v>
      </c>
      <c r="C39" s="711">
        <v>0.96704000000000001</v>
      </c>
      <c r="D39" s="711">
        <v>0</v>
      </c>
      <c r="E39" s="711"/>
      <c r="F39" s="711">
        <v>0.5544</v>
      </c>
      <c r="G39" s="711">
        <v>4</v>
      </c>
      <c r="H39" s="711">
        <v>-3.4455999999999998</v>
      </c>
      <c r="I39" s="712">
        <v>0.1386</v>
      </c>
      <c r="J39" s="713" t="s">
        <v>1</v>
      </c>
    </row>
    <row r="40" spans="1:10" ht="14.4" customHeight="1" x14ac:dyDescent="0.3">
      <c r="A40" s="709" t="s">
        <v>582</v>
      </c>
      <c r="B40" s="710" t="s">
        <v>571</v>
      </c>
      <c r="C40" s="711">
        <v>6.6239999999999997</v>
      </c>
      <c r="D40" s="711">
        <v>2.484</v>
      </c>
      <c r="E40" s="711"/>
      <c r="F40" s="711">
        <v>5.3819999999999997</v>
      </c>
      <c r="G40" s="711">
        <v>5</v>
      </c>
      <c r="H40" s="711">
        <v>0.38199999999999967</v>
      </c>
      <c r="I40" s="712">
        <v>1.0764</v>
      </c>
      <c r="J40" s="713" t="s">
        <v>1</v>
      </c>
    </row>
    <row r="41" spans="1:10" ht="14.4" customHeight="1" x14ac:dyDescent="0.3">
      <c r="A41" s="709" t="s">
        <v>582</v>
      </c>
      <c r="B41" s="710" t="s">
        <v>584</v>
      </c>
      <c r="C41" s="711">
        <v>216.13364000000001</v>
      </c>
      <c r="D41" s="711">
        <v>272.37285999999995</v>
      </c>
      <c r="E41" s="711"/>
      <c r="F41" s="711">
        <v>239.86448999999999</v>
      </c>
      <c r="G41" s="711">
        <v>365</v>
      </c>
      <c r="H41" s="711">
        <v>-125.13551000000001</v>
      </c>
      <c r="I41" s="712">
        <v>0.65716298630136982</v>
      </c>
      <c r="J41" s="713" t="s">
        <v>577</v>
      </c>
    </row>
    <row r="42" spans="1:10" ht="14.4" customHeight="1" x14ac:dyDescent="0.3">
      <c r="A42" s="709" t="s">
        <v>563</v>
      </c>
      <c r="B42" s="710" t="s">
        <v>563</v>
      </c>
      <c r="C42" s="711" t="s">
        <v>563</v>
      </c>
      <c r="D42" s="711" t="s">
        <v>563</v>
      </c>
      <c r="E42" s="711"/>
      <c r="F42" s="711" t="s">
        <v>563</v>
      </c>
      <c r="G42" s="711" t="s">
        <v>563</v>
      </c>
      <c r="H42" s="711" t="s">
        <v>563</v>
      </c>
      <c r="I42" s="712" t="s">
        <v>563</v>
      </c>
      <c r="J42" s="713" t="s">
        <v>578</v>
      </c>
    </row>
    <row r="43" spans="1:10" ht="14.4" customHeight="1" x14ac:dyDescent="0.3">
      <c r="A43" s="709" t="s">
        <v>561</v>
      </c>
      <c r="B43" s="710" t="s">
        <v>572</v>
      </c>
      <c r="C43" s="711">
        <v>535.96569000000011</v>
      </c>
      <c r="D43" s="711">
        <v>536.90621999999985</v>
      </c>
      <c r="E43" s="711"/>
      <c r="F43" s="711">
        <v>642.08691999999996</v>
      </c>
      <c r="G43" s="711">
        <v>818</v>
      </c>
      <c r="H43" s="711">
        <v>-175.91308000000004</v>
      </c>
      <c r="I43" s="712">
        <v>0.78494733496332514</v>
      </c>
      <c r="J43" s="713" t="s">
        <v>573</v>
      </c>
    </row>
  </sheetData>
  <mergeCells count="3">
    <mergeCell ref="F3:I3"/>
    <mergeCell ref="C4:D4"/>
    <mergeCell ref="A1:I1"/>
  </mergeCells>
  <conditionalFormatting sqref="F15 F44:F65537">
    <cfRule type="cellIs" dxfId="80" priority="18" stopIfTrue="1" operator="greaterThan">
      <formula>1</formula>
    </cfRule>
  </conditionalFormatting>
  <conditionalFormatting sqref="H5:H14">
    <cfRule type="expression" dxfId="79" priority="14">
      <formula>$H5&gt;0</formula>
    </cfRule>
  </conditionalFormatting>
  <conditionalFormatting sqref="I5:I14">
    <cfRule type="expression" dxfId="78" priority="15">
      <formula>$I5&gt;1</formula>
    </cfRule>
  </conditionalFormatting>
  <conditionalFormatting sqref="B5:B14">
    <cfRule type="expression" dxfId="77" priority="11">
      <formula>OR($J5="NS",$J5="SumaNS",$J5="Účet")</formula>
    </cfRule>
  </conditionalFormatting>
  <conditionalFormatting sqref="B5:D14 F5:I14">
    <cfRule type="expression" dxfId="76" priority="17">
      <formula>AND($J5&lt;&gt;"",$J5&lt;&gt;"mezeraKL")</formula>
    </cfRule>
  </conditionalFormatting>
  <conditionalFormatting sqref="B5:D14 F5:I14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74" priority="13">
      <formula>OR($J5="SumaNS",$J5="NS")</formula>
    </cfRule>
  </conditionalFormatting>
  <conditionalFormatting sqref="A5:A14">
    <cfRule type="expression" dxfId="73" priority="9">
      <formula>AND($J5&lt;&gt;"mezeraKL",$J5&lt;&gt;"")</formula>
    </cfRule>
  </conditionalFormatting>
  <conditionalFormatting sqref="A5:A14">
    <cfRule type="expression" dxfId="72" priority="10">
      <formula>AND($J5&lt;&gt;"",$J5&lt;&gt;"mezeraKL")</formula>
    </cfRule>
  </conditionalFormatting>
  <conditionalFormatting sqref="H16:H43">
    <cfRule type="expression" dxfId="71" priority="5">
      <formula>$H16&gt;0</formula>
    </cfRule>
  </conditionalFormatting>
  <conditionalFormatting sqref="A16:A43">
    <cfRule type="expression" dxfId="70" priority="2">
      <formula>AND($J16&lt;&gt;"mezeraKL",$J16&lt;&gt;"")</formula>
    </cfRule>
  </conditionalFormatting>
  <conditionalFormatting sqref="I16:I43">
    <cfRule type="expression" dxfId="69" priority="6">
      <formula>$I16&gt;1</formula>
    </cfRule>
  </conditionalFormatting>
  <conditionalFormatting sqref="B16:B43">
    <cfRule type="expression" dxfId="68" priority="1">
      <formula>OR($J16="NS",$J16="SumaNS",$J16="Účet")</formula>
    </cfRule>
  </conditionalFormatting>
  <conditionalFormatting sqref="A16:D43 F16:I43">
    <cfRule type="expression" dxfId="67" priority="8">
      <formula>AND($J16&lt;&gt;"",$J16&lt;&gt;"mezeraKL")</formula>
    </cfRule>
  </conditionalFormatting>
  <conditionalFormatting sqref="B16:D43 F16:I43">
    <cfRule type="expression" dxfId="66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3 F16:I43">
    <cfRule type="expression" dxfId="65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9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519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63" t="s">
        <v>205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</row>
    <row r="2" spans="1:14" ht="14.4" customHeight="1" thickBot="1" x14ac:dyDescent="0.35">
      <c r="A2" s="374" t="s">
        <v>320</v>
      </c>
      <c r="B2" s="66"/>
      <c r="C2" s="333"/>
      <c r="D2" s="333"/>
      <c r="E2" s="518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59"/>
      <c r="D3" s="560"/>
      <c r="E3" s="560"/>
      <c r="F3" s="560"/>
      <c r="G3" s="560"/>
      <c r="H3" s="560"/>
      <c r="I3" s="560"/>
      <c r="J3" s="561" t="s">
        <v>159</v>
      </c>
      <c r="K3" s="562"/>
      <c r="L3" s="203">
        <f>IF(M3&lt;&gt;0,N3/M3,0)</f>
        <v>171.93119110766253</v>
      </c>
      <c r="M3" s="203">
        <f>SUBTOTAL(9,M5:M1048576)</f>
        <v>3703.1000000000008</v>
      </c>
      <c r="N3" s="204">
        <f>SUBTOTAL(9,N5:N1048576)</f>
        <v>636678.39379078522</v>
      </c>
    </row>
    <row r="4" spans="1:14" s="330" customFormat="1" ht="14.4" customHeight="1" thickBot="1" x14ac:dyDescent="0.35">
      <c r="A4" s="714" t="s">
        <v>4</v>
      </c>
      <c r="B4" s="715" t="s">
        <v>5</v>
      </c>
      <c r="C4" s="715" t="s">
        <v>0</v>
      </c>
      <c r="D4" s="715" t="s">
        <v>6</v>
      </c>
      <c r="E4" s="716" t="s">
        <v>7</v>
      </c>
      <c r="F4" s="715" t="s">
        <v>1</v>
      </c>
      <c r="G4" s="715" t="s">
        <v>8</v>
      </c>
      <c r="H4" s="715" t="s">
        <v>9</v>
      </c>
      <c r="I4" s="715" t="s">
        <v>10</v>
      </c>
      <c r="J4" s="717" t="s">
        <v>11</v>
      </c>
      <c r="K4" s="717" t="s">
        <v>12</v>
      </c>
      <c r="L4" s="718" t="s">
        <v>184</v>
      </c>
      <c r="M4" s="718" t="s">
        <v>13</v>
      </c>
      <c r="N4" s="719" t="s">
        <v>201</v>
      </c>
    </row>
    <row r="5" spans="1:14" ht="14.4" customHeight="1" x14ac:dyDescent="0.3">
      <c r="A5" s="720" t="s">
        <v>561</v>
      </c>
      <c r="B5" s="721" t="s">
        <v>562</v>
      </c>
      <c r="C5" s="722" t="s">
        <v>574</v>
      </c>
      <c r="D5" s="723" t="s">
        <v>575</v>
      </c>
      <c r="E5" s="724">
        <v>50113001</v>
      </c>
      <c r="F5" s="723" t="s">
        <v>585</v>
      </c>
      <c r="G5" s="722" t="s">
        <v>586</v>
      </c>
      <c r="H5" s="722">
        <v>176064</v>
      </c>
      <c r="I5" s="722">
        <v>76064</v>
      </c>
      <c r="J5" s="722" t="s">
        <v>587</v>
      </c>
      <c r="K5" s="722" t="s">
        <v>588</v>
      </c>
      <c r="L5" s="725">
        <v>71.139313082415015</v>
      </c>
      <c r="M5" s="725">
        <v>3</v>
      </c>
      <c r="N5" s="726">
        <v>213.41793924724504</v>
      </c>
    </row>
    <row r="6" spans="1:14" ht="14.4" customHeight="1" x14ac:dyDescent="0.3">
      <c r="A6" s="727" t="s">
        <v>561</v>
      </c>
      <c r="B6" s="728" t="s">
        <v>562</v>
      </c>
      <c r="C6" s="729" t="s">
        <v>574</v>
      </c>
      <c r="D6" s="730" t="s">
        <v>575</v>
      </c>
      <c r="E6" s="731">
        <v>50113001</v>
      </c>
      <c r="F6" s="730" t="s">
        <v>585</v>
      </c>
      <c r="G6" s="729" t="s">
        <v>586</v>
      </c>
      <c r="H6" s="729">
        <v>196149</v>
      </c>
      <c r="I6" s="729">
        <v>196149</v>
      </c>
      <c r="J6" s="729" t="s">
        <v>589</v>
      </c>
      <c r="K6" s="729" t="s">
        <v>590</v>
      </c>
      <c r="L6" s="732">
        <v>257.61000000000007</v>
      </c>
      <c r="M6" s="732">
        <v>3</v>
      </c>
      <c r="N6" s="733">
        <v>772.83000000000015</v>
      </c>
    </row>
    <row r="7" spans="1:14" ht="14.4" customHeight="1" x14ac:dyDescent="0.3">
      <c r="A7" s="727" t="s">
        <v>561</v>
      </c>
      <c r="B7" s="728" t="s">
        <v>562</v>
      </c>
      <c r="C7" s="729" t="s">
        <v>574</v>
      </c>
      <c r="D7" s="730" t="s">
        <v>575</v>
      </c>
      <c r="E7" s="731">
        <v>50113001</v>
      </c>
      <c r="F7" s="730" t="s">
        <v>585</v>
      </c>
      <c r="G7" s="729" t="s">
        <v>586</v>
      </c>
      <c r="H7" s="729">
        <v>100362</v>
      </c>
      <c r="I7" s="729">
        <v>362</v>
      </c>
      <c r="J7" s="729" t="s">
        <v>591</v>
      </c>
      <c r="K7" s="729" t="s">
        <v>592</v>
      </c>
      <c r="L7" s="732">
        <v>87.030000000000015</v>
      </c>
      <c r="M7" s="732">
        <v>10</v>
      </c>
      <c r="N7" s="733">
        <v>870.30000000000018</v>
      </c>
    </row>
    <row r="8" spans="1:14" ht="14.4" customHeight="1" x14ac:dyDescent="0.3">
      <c r="A8" s="727" t="s">
        <v>561</v>
      </c>
      <c r="B8" s="728" t="s">
        <v>562</v>
      </c>
      <c r="C8" s="729" t="s">
        <v>574</v>
      </c>
      <c r="D8" s="730" t="s">
        <v>575</v>
      </c>
      <c r="E8" s="731">
        <v>50113001</v>
      </c>
      <c r="F8" s="730" t="s">
        <v>585</v>
      </c>
      <c r="G8" s="729" t="s">
        <v>586</v>
      </c>
      <c r="H8" s="729">
        <v>845008</v>
      </c>
      <c r="I8" s="729">
        <v>107806</v>
      </c>
      <c r="J8" s="729" t="s">
        <v>593</v>
      </c>
      <c r="K8" s="729" t="s">
        <v>594</v>
      </c>
      <c r="L8" s="732">
        <v>67.390000000000015</v>
      </c>
      <c r="M8" s="732">
        <v>37</v>
      </c>
      <c r="N8" s="733">
        <v>2493.4300000000007</v>
      </c>
    </row>
    <row r="9" spans="1:14" ht="14.4" customHeight="1" x14ac:dyDescent="0.3">
      <c r="A9" s="727" t="s">
        <v>561</v>
      </c>
      <c r="B9" s="728" t="s">
        <v>562</v>
      </c>
      <c r="C9" s="729" t="s">
        <v>574</v>
      </c>
      <c r="D9" s="730" t="s">
        <v>575</v>
      </c>
      <c r="E9" s="731">
        <v>50113001</v>
      </c>
      <c r="F9" s="730" t="s">
        <v>585</v>
      </c>
      <c r="G9" s="729" t="s">
        <v>586</v>
      </c>
      <c r="H9" s="729">
        <v>119752</v>
      </c>
      <c r="I9" s="729">
        <v>19752</v>
      </c>
      <c r="J9" s="729" t="s">
        <v>595</v>
      </c>
      <c r="K9" s="729" t="s">
        <v>596</v>
      </c>
      <c r="L9" s="732">
        <v>81.300000000000011</v>
      </c>
      <c r="M9" s="732">
        <v>2</v>
      </c>
      <c r="N9" s="733">
        <v>162.60000000000002</v>
      </c>
    </row>
    <row r="10" spans="1:14" ht="14.4" customHeight="1" x14ac:dyDescent="0.3">
      <c r="A10" s="727" t="s">
        <v>561</v>
      </c>
      <c r="B10" s="728" t="s">
        <v>562</v>
      </c>
      <c r="C10" s="729" t="s">
        <v>574</v>
      </c>
      <c r="D10" s="730" t="s">
        <v>575</v>
      </c>
      <c r="E10" s="731">
        <v>50113001</v>
      </c>
      <c r="F10" s="730" t="s">
        <v>585</v>
      </c>
      <c r="G10" s="729" t="s">
        <v>586</v>
      </c>
      <c r="H10" s="729">
        <v>102945</v>
      </c>
      <c r="I10" s="729">
        <v>2945</v>
      </c>
      <c r="J10" s="729" t="s">
        <v>597</v>
      </c>
      <c r="K10" s="729" t="s">
        <v>598</v>
      </c>
      <c r="L10" s="732">
        <v>18.769999999999996</v>
      </c>
      <c r="M10" s="732">
        <v>1</v>
      </c>
      <c r="N10" s="733">
        <v>18.769999999999996</v>
      </c>
    </row>
    <row r="11" spans="1:14" ht="14.4" customHeight="1" x14ac:dyDescent="0.3">
      <c r="A11" s="727" t="s">
        <v>561</v>
      </c>
      <c r="B11" s="728" t="s">
        <v>562</v>
      </c>
      <c r="C11" s="729" t="s">
        <v>574</v>
      </c>
      <c r="D11" s="730" t="s">
        <v>575</v>
      </c>
      <c r="E11" s="731">
        <v>50113001</v>
      </c>
      <c r="F11" s="730" t="s">
        <v>585</v>
      </c>
      <c r="G11" s="729" t="s">
        <v>586</v>
      </c>
      <c r="H11" s="729">
        <v>176954</v>
      </c>
      <c r="I11" s="729">
        <v>176954</v>
      </c>
      <c r="J11" s="729" t="s">
        <v>599</v>
      </c>
      <c r="K11" s="729" t="s">
        <v>600</v>
      </c>
      <c r="L11" s="732">
        <v>95.89</v>
      </c>
      <c r="M11" s="732">
        <v>4</v>
      </c>
      <c r="N11" s="733">
        <v>383.56</v>
      </c>
    </row>
    <row r="12" spans="1:14" ht="14.4" customHeight="1" x14ac:dyDescent="0.3">
      <c r="A12" s="727" t="s">
        <v>561</v>
      </c>
      <c r="B12" s="728" t="s">
        <v>562</v>
      </c>
      <c r="C12" s="729" t="s">
        <v>574</v>
      </c>
      <c r="D12" s="730" t="s">
        <v>575</v>
      </c>
      <c r="E12" s="731">
        <v>50113001</v>
      </c>
      <c r="F12" s="730" t="s">
        <v>585</v>
      </c>
      <c r="G12" s="729" t="s">
        <v>586</v>
      </c>
      <c r="H12" s="729">
        <v>167547</v>
      </c>
      <c r="I12" s="729">
        <v>67547</v>
      </c>
      <c r="J12" s="729" t="s">
        <v>601</v>
      </c>
      <c r="K12" s="729" t="s">
        <v>602</v>
      </c>
      <c r="L12" s="732">
        <v>47.117600000000003</v>
      </c>
      <c r="M12" s="732">
        <v>50</v>
      </c>
      <c r="N12" s="733">
        <v>2355.88</v>
      </c>
    </row>
    <row r="13" spans="1:14" ht="14.4" customHeight="1" x14ac:dyDescent="0.3">
      <c r="A13" s="727" t="s">
        <v>561</v>
      </c>
      <c r="B13" s="728" t="s">
        <v>562</v>
      </c>
      <c r="C13" s="729" t="s">
        <v>574</v>
      </c>
      <c r="D13" s="730" t="s">
        <v>575</v>
      </c>
      <c r="E13" s="731">
        <v>50113001</v>
      </c>
      <c r="F13" s="730" t="s">
        <v>585</v>
      </c>
      <c r="G13" s="729" t="s">
        <v>563</v>
      </c>
      <c r="H13" s="729">
        <v>194918</v>
      </c>
      <c r="I13" s="729">
        <v>94918</v>
      </c>
      <c r="J13" s="729" t="s">
        <v>603</v>
      </c>
      <c r="K13" s="729" t="s">
        <v>604</v>
      </c>
      <c r="L13" s="732">
        <v>42.167500000000004</v>
      </c>
      <c r="M13" s="732">
        <v>8</v>
      </c>
      <c r="N13" s="733">
        <v>337.34000000000003</v>
      </c>
    </row>
    <row r="14" spans="1:14" ht="14.4" customHeight="1" x14ac:dyDescent="0.3">
      <c r="A14" s="727" t="s">
        <v>561</v>
      </c>
      <c r="B14" s="728" t="s">
        <v>562</v>
      </c>
      <c r="C14" s="729" t="s">
        <v>574</v>
      </c>
      <c r="D14" s="730" t="s">
        <v>575</v>
      </c>
      <c r="E14" s="731">
        <v>50113001</v>
      </c>
      <c r="F14" s="730" t="s">
        <v>585</v>
      </c>
      <c r="G14" s="729" t="s">
        <v>586</v>
      </c>
      <c r="H14" s="729">
        <v>194919</v>
      </c>
      <c r="I14" s="729">
        <v>94919</v>
      </c>
      <c r="J14" s="729" t="s">
        <v>605</v>
      </c>
      <c r="K14" s="729" t="s">
        <v>606</v>
      </c>
      <c r="L14" s="732">
        <v>52.39</v>
      </c>
      <c r="M14" s="732">
        <v>1</v>
      </c>
      <c r="N14" s="733">
        <v>52.39</v>
      </c>
    </row>
    <row r="15" spans="1:14" ht="14.4" customHeight="1" x14ac:dyDescent="0.3">
      <c r="A15" s="727" t="s">
        <v>561</v>
      </c>
      <c r="B15" s="728" t="s">
        <v>562</v>
      </c>
      <c r="C15" s="729" t="s">
        <v>574</v>
      </c>
      <c r="D15" s="730" t="s">
        <v>575</v>
      </c>
      <c r="E15" s="731">
        <v>50113001</v>
      </c>
      <c r="F15" s="730" t="s">
        <v>585</v>
      </c>
      <c r="G15" s="729" t="s">
        <v>586</v>
      </c>
      <c r="H15" s="729">
        <v>194920</v>
      </c>
      <c r="I15" s="729">
        <v>94920</v>
      </c>
      <c r="J15" s="729" t="s">
        <v>605</v>
      </c>
      <c r="K15" s="729" t="s">
        <v>607</v>
      </c>
      <c r="L15" s="732">
        <v>62.399999999999991</v>
      </c>
      <c r="M15" s="732">
        <v>2</v>
      </c>
      <c r="N15" s="733">
        <v>124.79999999999998</v>
      </c>
    </row>
    <row r="16" spans="1:14" ht="14.4" customHeight="1" x14ac:dyDescent="0.3">
      <c r="A16" s="727" t="s">
        <v>561</v>
      </c>
      <c r="B16" s="728" t="s">
        <v>562</v>
      </c>
      <c r="C16" s="729" t="s">
        <v>574</v>
      </c>
      <c r="D16" s="730" t="s">
        <v>575</v>
      </c>
      <c r="E16" s="731">
        <v>50113001</v>
      </c>
      <c r="F16" s="730" t="s">
        <v>585</v>
      </c>
      <c r="G16" s="729" t="s">
        <v>586</v>
      </c>
      <c r="H16" s="729">
        <v>988727</v>
      </c>
      <c r="I16" s="729">
        <v>192247</v>
      </c>
      <c r="J16" s="729" t="s">
        <v>608</v>
      </c>
      <c r="K16" s="729" t="s">
        <v>609</v>
      </c>
      <c r="L16" s="732">
        <v>74.890000000000015</v>
      </c>
      <c r="M16" s="732">
        <v>5</v>
      </c>
      <c r="N16" s="733">
        <v>374.45000000000005</v>
      </c>
    </row>
    <row r="17" spans="1:14" ht="14.4" customHeight="1" x14ac:dyDescent="0.3">
      <c r="A17" s="727" t="s">
        <v>561</v>
      </c>
      <c r="B17" s="728" t="s">
        <v>562</v>
      </c>
      <c r="C17" s="729" t="s">
        <v>574</v>
      </c>
      <c r="D17" s="730" t="s">
        <v>575</v>
      </c>
      <c r="E17" s="731">
        <v>50113001</v>
      </c>
      <c r="F17" s="730" t="s">
        <v>585</v>
      </c>
      <c r="G17" s="729" t="s">
        <v>610</v>
      </c>
      <c r="H17" s="729">
        <v>203097</v>
      </c>
      <c r="I17" s="729">
        <v>203097</v>
      </c>
      <c r="J17" s="729" t="s">
        <v>611</v>
      </c>
      <c r="K17" s="729" t="s">
        <v>612</v>
      </c>
      <c r="L17" s="732">
        <v>167.56</v>
      </c>
      <c r="M17" s="732">
        <v>2</v>
      </c>
      <c r="N17" s="733">
        <v>335.12</v>
      </c>
    </row>
    <row r="18" spans="1:14" ht="14.4" customHeight="1" x14ac:dyDescent="0.3">
      <c r="A18" s="727" t="s">
        <v>561</v>
      </c>
      <c r="B18" s="728" t="s">
        <v>562</v>
      </c>
      <c r="C18" s="729" t="s">
        <v>574</v>
      </c>
      <c r="D18" s="730" t="s">
        <v>575</v>
      </c>
      <c r="E18" s="731">
        <v>50113001</v>
      </c>
      <c r="F18" s="730" t="s">
        <v>585</v>
      </c>
      <c r="G18" s="729" t="s">
        <v>586</v>
      </c>
      <c r="H18" s="729">
        <v>845369</v>
      </c>
      <c r="I18" s="729">
        <v>107987</v>
      </c>
      <c r="J18" s="729" t="s">
        <v>613</v>
      </c>
      <c r="K18" s="729" t="s">
        <v>614</v>
      </c>
      <c r="L18" s="732">
        <v>112.96</v>
      </c>
      <c r="M18" s="732">
        <v>4</v>
      </c>
      <c r="N18" s="733">
        <v>451.84</v>
      </c>
    </row>
    <row r="19" spans="1:14" ht="14.4" customHeight="1" x14ac:dyDescent="0.3">
      <c r="A19" s="727" t="s">
        <v>561</v>
      </c>
      <c r="B19" s="728" t="s">
        <v>562</v>
      </c>
      <c r="C19" s="729" t="s">
        <v>574</v>
      </c>
      <c r="D19" s="730" t="s">
        <v>575</v>
      </c>
      <c r="E19" s="731">
        <v>50113001</v>
      </c>
      <c r="F19" s="730" t="s">
        <v>585</v>
      </c>
      <c r="G19" s="729" t="s">
        <v>586</v>
      </c>
      <c r="H19" s="729">
        <v>844960</v>
      </c>
      <c r="I19" s="729">
        <v>125114</v>
      </c>
      <c r="J19" s="729" t="s">
        <v>615</v>
      </c>
      <c r="K19" s="729" t="s">
        <v>616</v>
      </c>
      <c r="L19" s="732">
        <v>58.249999999999979</v>
      </c>
      <c r="M19" s="732">
        <v>3</v>
      </c>
      <c r="N19" s="733">
        <v>174.74999999999994</v>
      </c>
    </row>
    <row r="20" spans="1:14" ht="14.4" customHeight="1" x14ac:dyDescent="0.3">
      <c r="A20" s="727" t="s">
        <v>561</v>
      </c>
      <c r="B20" s="728" t="s">
        <v>562</v>
      </c>
      <c r="C20" s="729" t="s">
        <v>574</v>
      </c>
      <c r="D20" s="730" t="s">
        <v>575</v>
      </c>
      <c r="E20" s="731">
        <v>50113001</v>
      </c>
      <c r="F20" s="730" t="s">
        <v>585</v>
      </c>
      <c r="G20" s="729" t="s">
        <v>586</v>
      </c>
      <c r="H20" s="729">
        <v>199295</v>
      </c>
      <c r="I20" s="729">
        <v>99295</v>
      </c>
      <c r="J20" s="729" t="s">
        <v>615</v>
      </c>
      <c r="K20" s="729" t="s">
        <v>617</v>
      </c>
      <c r="L20" s="732">
        <v>26.28000000000003</v>
      </c>
      <c r="M20" s="732">
        <v>1</v>
      </c>
      <c r="N20" s="733">
        <v>26.28000000000003</v>
      </c>
    </row>
    <row r="21" spans="1:14" ht="14.4" customHeight="1" x14ac:dyDescent="0.3">
      <c r="A21" s="727" t="s">
        <v>561</v>
      </c>
      <c r="B21" s="728" t="s">
        <v>562</v>
      </c>
      <c r="C21" s="729" t="s">
        <v>574</v>
      </c>
      <c r="D21" s="730" t="s">
        <v>575</v>
      </c>
      <c r="E21" s="731">
        <v>50113001</v>
      </c>
      <c r="F21" s="730" t="s">
        <v>585</v>
      </c>
      <c r="G21" s="729" t="s">
        <v>586</v>
      </c>
      <c r="H21" s="729">
        <v>196610</v>
      </c>
      <c r="I21" s="729">
        <v>96610</v>
      </c>
      <c r="J21" s="729" t="s">
        <v>618</v>
      </c>
      <c r="K21" s="729" t="s">
        <v>619</v>
      </c>
      <c r="L21" s="732">
        <v>46.710000000000008</v>
      </c>
      <c r="M21" s="732">
        <v>2</v>
      </c>
      <c r="N21" s="733">
        <v>93.420000000000016</v>
      </c>
    </row>
    <row r="22" spans="1:14" ht="14.4" customHeight="1" x14ac:dyDescent="0.3">
      <c r="A22" s="727" t="s">
        <v>561</v>
      </c>
      <c r="B22" s="728" t="s">
        <v>562</v>
      </c>
      <c r="C22" s="729" t="s">
        <v>574</v>
      </c>
      <c r="D22" s="730" t="s">
        <v>575</v>
      </c>
      <c r="E22" s="731">
        <v>50113001</v>
      </c>
      <c r="F22" s="730" t="s">
        <v>585</v>
      </c>
      <c r="G22" s="729" t="s">
        <v>586</v>
      </c>
      <c r="H22" s="729">
        <v>847974</v>
      </c>
      <c r="I22" s="729">
        <v>125525</v>
      </c>
      <c r="J22" s="729" t="s">
        <v>620</v>
      </c>
      <c r="K22" s="729" t="s">
        <v>621</v>
      </c>
      <c r="L22" s="732">
        <v>45.756028734482392</v>
      </c>
      <c r="M22" s="732">
        <v>15</v>
      </c>
      <c r="N22" s="733">
        <v>686.34043101723591</v>
      </c>
    </row>
    <row r="23" spans="1:14" ht="14.4" customHeight="1" x14ac:dyDescent="0.3">
      <c r="A23" s="727" t="s">
        <v>561</v>
      </c>
      <c r="B23" s="728" t="s">
        <v>562</v>
      </c>
      <c r="C23" s="729" t="s">
        <v>574</v>
      </c>
      <c r="D23" s="730" t="s">
        <v>575</v>
      </c>
      <c r="E23" s="731">
        <v>50113001</v>
      </c>
      <c r="F23" s="730" t="s">
        <v>585</v>
      </c>
      <c r="G23" s="729" t="s">
        <v>610</v>
      </c>
      <c r="H23" s="729">
        <v>850087</v>
      </c>
      <c r="I23" s="729">
        <v>120791</v>
      </c>
      <c r="J23" s="729" t="s">
        <v>622</v>
      </c>
      <c r="K23" s="729" t="s">
        <v>623</v>
      </c>
      <c r="L23" s="732">
        <v>50.510000000000019</v>
      </c>
      <c r="M23" s="732">
        <v>2</v>
      </c>
      <c r="N23" s="733">
        <v>101.02000000000004</v>
      </c>
    </row>
    <row r="24" spans="1:14" ht="14.4" customHeight="1" x14ac:dyDescent="0.3">
      <c r="A24" s="727" t="s">
        <v>561</v>
      </c>
      <c r="B24" s="728" t="s">
        <v>562</v>
      </c>
      <c r="C24" s="729" t="s">
        <v>574</v>
      </c>
      <c r="D24" s="730" t="s">
        <v>575</v>
      </c>
      <c r="E24" s="731">
        <v>50113001</v>
      </c>
      <c r="F24" s="730" t="s">
        <v>585</v>
      </c>
      <c r="G24" s="729" t="s">
        <v>586</v>
      </c>
      <c r="H24" s="729">
        <v>196303</v>
      </c>
      <c r="I24" s="729">
        <v>96303</v>
      </c>
      <c r="J24" s="729" t="s">
        <v>624</v>
      </c>
      <c r="K24" s="729" t="s">
        <v>625</v>
      </c>
      <c r="L24" s="732">
        <v>37.220000000000013</v>
      </c>
      <c r="M24" s="732">
        <v>1</v>
      </c>
      <c r="N24" s="733">
        <v>37.220000000000013</v>
      </c>
    </row>
    <row r="25" spans="1:14" ht="14.4" customHeight="1" x14ac:dyDescent="0.3">
      <c r="A25" s="727" t="s">
        <v>561</v>
      </c>
      <c r="B25" s="728" t="s">
        <v>562</v>
      </c>
      <c r="C25" s="729" t="s">
        <v>574</v>
      </c>
      <c r="D25" s="730" t="s">
        <v>575</v>
      </c>
      <c r="E25" s="731">
        <v>50113001</v>
      </c>
      <c r="F25" s="730" t="s">
        <v>585</v>
      </c>
      <c r="G25" s="729" t="s">
        <v>586</v>
      </c>
      <c r="H25" s="729">
        <v>192351</v>
      </c>
      <c r="I25" s="729">
        <v>92351</v>
      </c>
      <c r="J25" s="729" t="s">
        <v>626</v>
      </c>
      <c r="K25" s="729" t="s">
        <v>627</v>
      </c>
      <c r="L25" s="732">
        <v>86.22</v>
      </c>
      <c r="M25" s="732">
        <v>1</v>
      </c>
      <c r="N25" s="733">
        <v>86.22</v>
      </c>
    </row>
    <row r="26" spans="1:14" ht="14.4" customHeight="1" x14ac:dyDescent="0.3">
      <c r="A26" s="727" t="s">
        <v>561</v>
      </c>
      <c r="B26" s="728" t="s">
        <v>562</v>
      </c>
      <c r="C26" s="729" t="s">
        <v>574</v>
      </c>
      <c r="D26" s="730" t="s">
        <v>575</v>
      </c>
      <c r="E26" s="731">
        <v>50113001</v>
      </c>
      <c r="F26" s="730" t="s">
        <v>585</v>
      </c>
      <c r="G26" s="729" t="s">
        <v>610</v>
      </c>
      <c r="H26" s="729">
        <v>112891</v>
      </c>
      <c r="I26" s="729">
        <v>12891</v>
      </c>
      <c r="J26" s="729" t="s">
        <v>628</v>
      </c>
      <c r="K26" s="729" t="s">
        <v>629</v>
      </c>
      <c r="L26" s="732">
        <v>58.739999999999995</v>
      </c>
      <c r="M26" s="732">
        <v>40</v>
      </c>
      <c r="N26" s="733">
        <v>2349.6</v>
      </c>
    </row>
    <row r="27" spans="1:14" ht="14.4" customHeight="1" x14ac:dyDescent="0.3">
      <c r="A27" s="727" t="s">
        <v>561</v>
      </c>
      <c r="B27" s="728" t="s">
        <v>562</v>
      </c>
      <c r="C27" s="729" t="s">
        <v>574</v>
      </c>
      <c r="D27" s="730" t="s">
        <v>575</v>
      </c>
      <c r="E27" s="731">
        <v>50113001</v>
      </c>
      <c r="F27" s="730" t="s">
        <v>585</v>
      </c>
      <c r="G27" s="729" t="s">
        <v>610</v>
      </c>
      <c r="H27" s="729">
        <v>112892</v>
      </c>
      <c r="I27" s="729">
        <v>12892</v>
      </c>
      <c r="J27" s="729" t="s">
        <v>628</v>
      </c>
      <c r="K27" s="729" t="s">
        <v>630</v>
      </c>
      <c r="L27" s="732">
        <v>104.03888888888891</v>
      </c>
      <c r="M27" s="732">
        <v>45</v>
      </c>
      <c r="N27" s="733">
        <v>4681.7500000000009</v>
      </c>
    </row>
    <row r="28" spans="1:14" ht="14.4" customHeight="1" x14ac:dyDescent="0.3">
      <c r="A28" s="727" t="s">
        <v>561</v>
      </c>
      <c r="B28" s="728" t="s">
        <v>562</v>
      </c>
      <c r="C28" s="729" t="s">
        <v>574</v>
      </c>
      <c r="D28" s="730" t="s">
        <v>575</v>
      </c>
      <c r="E28" s="731">
        <v>50113001</v>
      </c>
      <c r="F28" s="730" t="s">
        <v>585</v>
      </c>
      <c r="G28" s="729" t="s">
        <v>586</v>
      </c>
      <c r="H28" s="729">
        <v>112895</v>
      </c>
      <c r="I28" s="729">
        <v>12895</v>
      </c>
      <c r="J28" s="729" t="s">
        <v>628</v>
      </c>
      <c r="K28" s="729" t="s">
        <v>631</v>
      </c>
      <c r="L28" s="732">
        <v>107.33</v>
      </c>
      <c r="M28" s="732">
        <v>3</v>
      </c>
      <c r="N28" s="733">
        <v>321.99</v>
      </c>
    </row>
    <row r="29" spans="1:14" ht="14.4" customHeight="1" x14ac:dyDescent="0.3">
      <c r="A29" s="727" t="s">
        <v>561</v>
      </c>
      <c r="B29" s="728" t="s">
        <v>562</v>
      </c>
      <c r="C29" s="729" t="s">
        <v>574</v>
      </c>
      <c r="D29" s="730" t="s">
        <v>575</v>
      </c>
      <c r="E29" s="731">
        <v>50113001</v>
      </c>
      <c r="F29" s="730" t="s">
        <v>585</v>
      </c>
      <c r="G29" s="729" t="s">
        <v>563</v>
      </c>
      <c r="H29" s="729">
        <v>132853</v>
      </c>
      <c r="I29" s="729">
        <v>132853</v>
      </c>
      <c r="J29" s="729" t="s">
        <v>628</v>
      </c>
      <c r="K29" s="729" t="s">
        <v>630</v>
      </c>
      <c r="L29" s="732">
        <v>103.31999999999996</v>
      </c>
      <c r="M29" s="732">
        <v>15</v>
      </c>
      <c r="N29" s="733">
        <v>1549.7999999999995</v>
      </c>
    </row>
    <row r="30" spans="1:14" ht="14.4" customHeight="1" x14ac:dyDescent="0.3">
      <c r="A30" s="727" t="s">
        <v>561</v>
      </c>
      <c r="B30" s="728" t="s">
        <v>562</v>
      </c>
      <c r="C30" s="729" t="s">
        <v>574</v>
      </c>
      <c r="D30" s="730" t="s">
        <v>575</v>
      </c>
      <c r="E30" s="731">
        <v>50113001</v>
      </c>
      <c r="F30" s="730" t="s">
        <v>585</v>
      </c>
      <c r="G30" s="729" t="s">
        <v>586</v>
      </c>
      <c r="H30" s="729">
        <v>102679</v>
      </c>
      <c r="I30" s="729">
        <v>2679</v>
      </c>
      <c r="J30" s="729" t="s">
        <v>632</v>
      </c>
      <c r="K30" s="729" t="s">
        <v>633</v>
      </c>
      <c r="L30" s="732">
        <v>164.48</v>
      </c>
      <c r="M30" s="732">
        <v>1</v>
      </c>
      <c r="N30" s="733">
        <v>164.48</v>
      </c>
    </row>
    <row r="31" spans="1:14" ht="14.4" customHeight="1" x14ac:dyDescent="0.3">
      <c r="A31" s="727" t="s">
        <v>561</v>
      </c>
      <c r="B31" s="728" t="s">
        <v>562</v>
      </c>
      <c r="C31" s="729" t="s">
        <v>574</v>
      </c>
      <c r="D31" s="730" t="s">
        <v>575</v>
      </c>
      <c r="E31" s="731">
        <v>50113001</v>
      </c>
      <c r="F31" s="730" t="s">
        <v>585</v>
      </c>
      <c r="G31" s="729" t="s">
        <v>586</v>
      </c>
      <c r="H31" s="729">
        <v>162320</v>
      </c>
      <c r="I31" s="729">
        <v>62320</v>
      </c>
      <c r="J31" s="729" t="s">
        <v>634</v>
      </c>
      <c r="K31" s="729" t="s">
        <v>635</v>
      </c>
      <c r="L31" s="732">
        <v>74.517511585757489</v>
      </c>
      <c r="M31" s="732">
        <v>5</v>
      </c>
      <c r="N31" s="733">
        <v>372.58755792878742</v>
      </c>
    </row>
    <row r="32" spans="1:14" ht="14.4" customHeight="1" x14ac:dyDescent="0.3">
      <c r="A32" s="727" t="s">
        <v>561</v>
      </c>
      <c r="B32" s="728" t="s">
        <v>562</v>
      </c>
      <c r="C32" s="729" t="s">
        <v>574</v>
      </c>
      <c r="D32" s="730" t="s">
        <v>575</v>
      </c>
      <c r="E32" s="731">
        <v>50113001</v>
      </c>
      <c r="F32" s="730" t="s">
        <v>585</v>
      </c>
      <c r="G32" s="729" t="s">
        <v>586</v>
      </c>
      <c r="H32" s="729">
        <v>162316</v>
      </c>
      <c r="I32" s="729">
        <v>62316</v>
      </c>
      <c r="J32" s="729" t="s">
        <v>636</v>
      </c>
      <c r="K32" s="729" t="s">
        <v>637</v>
      </c>
      <c r="L32" s="732">
        <v>150.57700000000006</v>
      </c>
      <c r="M32" s="732">
        <v>10</v>
      </c>
      <c r="N32" s="733">
        <v>1505.7700000000004</v>
      </c>
    </row>
    <row r="33" spans="1:14" ht="14.4" customHeight="1" x14ac:dyDescent="0.3">
      <c r="A33" s="727" t="s">
        <v>561</v>
      </c>
      <c r="B33" s="728" t="s">
        <v>562</v>
      </c>
      <c r="C33" s="729" t="s">
        <v>574</v>
      </c>
      <c r="D33" s="730" t="s">
        <v>575</v>
      </c>
      <c r="E33" s="731">
        <v>50113001</v>
      </c>
      <c r="F33" s="730" t="s">
        <v>585</v>
      </c>
      <c r="G33" s="729" t="s">
        <v>586</v>
      </c>
      <c r="H33" s="729">
        <v>158041</v>
      </c>
      <c r="I33" s="729">
        <v>58041</v>
      </c>
      <c r="J33" s="729" t="s">
        <v>638</v>
      </c>
      <c r="K33" s="729" t="s">
        <v>639</v>
      </c>
      <c r="L33" s="732">
        <v>128.38999999999999</v>
      </c>
      <c r="M33" s="732">
        <v>1</v>
      </c>
      <c r="N33" s="733">
        <v>128.38999999999999</v>
      </c>
    </row>
    <row r="34" spans="1:14" ht="14.4" customHeight="1" x14ac:dyDescent="0.3">
      <c r="A34" s="727" t="s">
        <v>561</v>
      </c>
      <c r="B34" s="728" t="s">
        <v>562</v>
      </c>
      <c r="C34" s="729" t="s">
        <v>574</v>
      </c>
      <c r="D34" s="730" t="s">
        <v>575</v>
      </c>
      <c r="E34" s="731">
        <v>50113001</v>
      </c>
      <c r="F34" s="730" t="s">
        <v>585</v>
      </c>
      <c r="G34" s="729" t="s">
        <v>586</v>
      </c>
      <c r="H34" s="729">
        <v>845329</v>
      </c>
      <c r="I34" s="729">
        <v>0</v>
      </c>
      <c r="J34" s="729" t="s">
        <v>640</v>
      </c>
      <c r="K34" s="729" t="s">
        <v>563</v>
      </c>
      <c r="L34" s="732">
        <v>169.92</v>
      </c>
      <c r="M34" s="732">
        <v>3</v>
      </c>
      <c r="N34" s="733">
        <v>509.76</v>
      </c>
    </row>
    <row r="35" spans="1:14" ht="14.4" customHeight="1" x14ac:dyDescent="0.3">
      <c r="A35" s="727" t="s">
        <v>561</v>
      </c>
      <c r="B35" s="728" t="s">
        <v>562</v>
      </c>
      <c r="C35" s="729" t="s">
        <v>574</v>
      </c>
      <c r="D35" s="730" t="s">
        <v>575</v>
      </c>
      <c r="E35" s="731">
        <v>50113001</v>
      </c>
      <c r="F35" s="730" t="s">
        <v>585</v>
      </c>
      <c r="G35" s="729" t="s">
        <v>586</v>
      </c>
      <c r="H35" s="729">
        <v>394130</v>
      </c>
      <c r="I35" s="729">
        <v>0</v>
      </c>
      <c r="J35" s="729" t="s">
        <v>641</v>
      </c>
      <c r="K35" s="729" t="s">
        <v>563</v>
      </c>
      <c r="L35" s="732">
        <v>30.879970373755633</v>
      </c>
      <c r="M35" s="732">
        <v>11</v>
      </c>
      <c r="N35" s="733">
        <v>339.67967411131195</v>
      </c>
    </row>
    <row r="36" spans="1:14" ht="14.4" customHeight="1" x14ac:dyDescent="0.3">
      <c r="A36" s="727" t="s">
        <v>561</v>
      </c>
      <c r="B36" s="728" t="s">
        <v>562</v>
      </c>
      <c r="C36" s="729" t="s">
        <v>574</v>
      </c>
      <c r="D36" s="730" t="s">
        <v>575</v>
      </c>
      <c r="E36" s="731">
        <v>50113001</v>
      </c>
      <c r="F36" s="730" t="s">
        <v>585</v>
      </c>
      <c r="G36" s="729" t="s">
        <v>610</v>
      </c>
      <c r="H36" s="729">
        <v>130543</v>
      </c>
      <c r="I36" s="729">
        <v>30543</v>
      </c>
      <c r="J36" s="729" t="s">
        <v>642</v>
      </c>
      <c r="K36" s="729" t="s">
        <v>643</v>
      </c>
      <c r="L36" s="732">
        <v>185.20000000000005</v>
      </c>
      <c r="M36" s="732">
        <v>1</v>
      </c>
      <c r="N36" s="733">
        <v>185.20000000000005</v>
      </c>
    </row>
    <row r="37" spans="1:14" ht="14.4" customHeight="1" x14ac:dyDescent="0.3">
      <c r="A37" s="727" t="s">
        <v>561</v>
      </c>
      <c r="B37" s="728" t="s">
        <v>562</v>
      </c>
      <c r="C37" s="729" t="s">
        <v>574</v>
      </c>
      <c r="D37" s="730" t="s">
        <v>575</v>
      </c>
      <c r="E37" s="731">
        <v>50113001</v>
      </c>
      <c r="F37" s="730" t="s">
        <v>585</v>
      </c>
      <c r="G37" s="729" t="s">
        <v>586</v>
      </c>
      <c r="H37" s="729">
        <v>147514</v>
      </c>
      <c r="I37" s="729">
        <v>47514</v>
      </c>
      <c r="J37" s="729" t="s">
        <v>644</v>
      </c>
      <c r="K37" s="729" t="s">
        <v>645</v>
      </c>
      <c r="L37" s="732">
        <v>36.149999999999984</v>
      </c>
      <c r="M37" s="732">
        <v>1</v>
      </c>
      <c r="N37" s="733">
        <v>36.149999999999984</v>
      </c>
    </row>
    <row r="38" spans="1:14" ht="14.4" customHeight="1" x14ac:dyDescent="0.3">
      <c r="A38" s="727" t="s">
        <v>561</v>
      </c>
      <c r="B38" s="728" t="s">
        <v>562</v>
      </c>
      <c r="C38" s="729" t="s">
        <v>574</v>
      </c>
      <c r="D38" s="730" t="s">
        <v>575</v>
      </c>
      <c r="E38" s="731">
        <v>50113001</v>
      </c>
      <c r="F38" s="730" t="s">
        <v>585</v>
      </c>
      <c r="G38" s="729" t="s">
        <v>586</v>
      </c>
      <c r="H38" s="729">
        <v>164888</v>
      </c>
      <c r="I38" s="729">
        <v>164888</v>
      </c>
      <c r="J38" s="729" t="s">
        <v>646</v>
      </c>
      <c r="K38" s="729" t="s">
        <v>647</v>
      </c>
      <c r="L38" s="732">
        <v>240.90999999999994</v>
      </c>
      <c r="M38" s="732">
        <v>1</v>
      </c>
      <c r="N38" s="733">
        <v>240.90999999999994</v>
      </c>
    </row>
    <row r="39" spans="1:14" ht="14.4" customHeight="1" x14ac:dyDescent="0.3">
      <c r="A39" s="727" t="s">
        <v>561</v>
      </c>
      <c r="B39" s="728" t="s">
        <v>562</v>
      </c>
      <c r="C39" s="729" t="s">
        <v>574</v>
      </c>
      <c r="D39" s="730" t="s">
        <v>575</v>
      </c>
      <c r="E39" s="731">
        <v>50113001</v>
      </c>
      <c r="F39" s="730" t="s">
        <v>585</v>
      </c>
      <c r="G39" s="729" t="s">
        <v>610</v>
      </c>
      <c r="H39" s="729">
        <v>117425</v>
      </c>
      <c r="I39" s="729">
        <v>17425</v>
      </c>
      <c r="J39" s="729" t="s">
        <v>648</v>
      </c>
      <c r="K39" s="729" t="s">
        <v>649</v>
      </c>
      <c r="L39" s="732">
        <v>20.059999999999999</v>
      </c>
      <c r="M39" s="732">
        <v>3</v>
      </c>
      <c r="N39" s="733">
        <v>60.179999999999993</v>
      </c>
    </row>
    <row r="40" spans="1:14" ht="14.4" customHeight="1" x14ac:dyDescent="0.3">
      <c r="A40" s="727" t="s">
        <v>561</v>
      </c>
      <c r="B40" s="728" t="s">
        <v>562</v>
      </c>
      <c r="C40" s="729" t="s">
        <v>574</v>
      </c>
      <c r="D40" s="730" t="s">
        <v>575</v>
      </c>
      <c r="E40" s="731">
        <v>50113001</v>
      </c>
      <c r="F40" s="730" t="s">
        <v>585</v>
      </c>
      <c r="G40" s="729" t="s">
        <v>610</v>
      </c>
      <c r="H40" s="729">
        <v>117431</v>
      </c>
      <c r="I40" s="729">
        <v>17431</v>
      </c>
      <c r="J40" s="729" t="s">
        <v>650</v>
      </c>
      <c r="K40" s="729" t="s">
        <v>651</v>
      </c>
      <c r="L40" s="732">
        <v>27.250000000000007</v>
      </c>
      <c r="M40" s="732">
        <v>1</v>
      </c>
      <c r="N40" s="733">
        <v>27.250000000000007</v>
      </c>
    </row>
    <row r="41" spans="1:14" ht="14.4" customHeight="1" x14ac:dyDescent="0.3">
      <c r="A41" s="727" t="s">
        <v>561</v>
      </c>
      <c r="B41" s="728" t="s">
        <v>562</v>
      </c>
      <c r="C41" s="729" t="s">
        <v>574</v>
      </c>
      <c r="D41" s="730" t="s">
        <v>575</v>
      </c>
      <c r="E41" s="731">
        <v>50113001</v>
      </c>
      <c r="F41" s="730" t="s">
        <v>585</v>
      </c>
      <c r="G41" s="729" t="s">
        <v>586</v>
      </c>
      <c r="H41" s="729">
        <v>158654</v>
      </c>
      <c r="I41" s="729">
        <v>58654</v>
      </c>
      <c r="J41" s="729" t="s">
        <v>652</v>
      </c>
      <c r="K41" s="729" t="s">
        <v>653</v>
      </c>
      <c r="L41" s="732">
        <v>62.139999999999979</v>
      </c>
      <c r="M41" s="732">
        <v>1</v>
      </c>
      <c r="N41" s="733">
        <v>62.139999999999979</v>
      </c>
    </row>
    <row r="42" spans="1:14" ht="14.4" customHeight="1" x14ac:dyDescent="0.3">
      <c r="A42" s="727" t="s">
        <v>561</v>
      </c>
      <c r="B42" s="728" t="s">
        <v>562</v>
      </c>
      <c r="C42" s="729" t="s">
        <v>574</v>
      </c>
      <c r="D42" s="730" t="s">
        <v>575</v>
      </c>
      <c r="E42" s="731">
        <v>50113001</v>
      </c>
      <c r="F42" s="730" t="s">
        <v>585</v>
      </c>
      <c r="G42" s="729" t="s">
        <v>586</v>
      </c>
      <c r="H42" s="729">
        <v>156993</v>
      </c>
      <c r="I42" s="729">
        <v>56993</v>
      </c>
      <c r="J42" s="729" t="s">
        <v>654</v>
      </c>
      <c r="K42" s="729" t="s">
        <v>655</v>
      </c>
      <c r="L42" s="732">
        <v>73.557999999999993</v>
      </c>
      <c r="M42" s="732">
        <v>5</v>
      </c>
      <c r="N42" s="733">
        <v>367.78999999999996</v>
      </c>
    </row>
    <row r="43" spans="1:14" ht="14.4" customHeight="1" x14ac:dyDescent="0.3">
      <c r="A43" s="727" t="s">
        <v>561</v>
      </c>
      <c r="B43" s="728" t="s">
        <v>562</v>
      </c>
      <c r="C43" s="729" t="s">
        <v>574</v>
      </c>
      <c r="D43" s="730" t="s">
        <v>575</v>
      </c>
      <c r="E43" s="731">
        <v>50113001</v>
      </c>
      <c r="F43" s="730" t="s">
        <v>585</v>
      </c>
      <c r="G43" s="729" t="s">
        <v>610</v>
      </c>
      <c r="H43" s="729">
        <v>214427</v>
      </c>
      <c r="I43" s="729">
        <v>214427</v>
      </c>
      <c r="J43" s="729" t="s">
        <v>656</v>
      </c>
      <c r="K43" s="729" t="s">
        <v>657</v>
      </c>
      <c r="L43" s="732">
        <v>67.894999999999996</v>
      </c>
      <c r="M43" s="732">
        <v>12</v>
      </c>
      <c r="N43" s="733">
        <v>814.74</v>
      </c>
    </row>
    <row r="44" spans="1:14" ht="14.4" customHeight="1" x14ac:dyDescent="0.3">
      <c r="A44" s="727" t="s">
        <v>561</v>
      </c>
      <c r="B44" s="728" t="s">
        <v>562</v>
      </c>
      <c r="C44" s="729" t="s">
        <v>574</v>
      </c>
      <c r="D44" s="730" t="s">
        <v>575</v>
      </c>
      <c r="E44" s="731">
        <v>50113001</v>
      </c>
      <c r="F44" s="730" t="s">
        <v>585</v>
      </c>
      <c r="G44" s="729" t="s">
        <v>610</v>
      </c>
      <c r="H44" s="729">
        <v>113767</v>
      </c>
      <c r="I44" s="729">
        <v>13767</v>
      </c>
      <c r="J44" s="729" t="s">
        <v>658</v>
      </c>
      <c r="K44" s="729" t="s">
        <v>659</v>
      </c>
      <c r="L44" s="732">
        <v>45.19</v>
      </c>
      <c r="M44" s="732">
        <v>1</v>
      </c>
      <c r="N44" s="733">
        <v>45.19</v>
      </c>
    </row>
    <row r="45" spans="1:14" ht="14.4" customHeight="1" x14ac:dyDescent="0.3">
      <c r="A45" s="727" t="s">
        <v>561</v>
      </c>
      <c r="B45" s="728" t="s">
        <v>562</v>
      </c>
      <c r="C45" s="729" t="s">
        <v>574</v>
      </c>
      <c r="D45" s="730" t="s">
        <v>575</v>
      </c>
      <c r="E45" s="731">
        <v>50113001</v>
      </c>
      <c r="F45" s="730" t="s">
        <v>585</v>
      </c>
      <c r="G45" s="729" t="s">
        <v>586</v>
      </c>
      <c r="H45" s="729">
        <v>114075</v>
      </c>
      <c r="I45" s="729">
        <v>14075</v>
      </c>
      <c r="J45" s="729" t="s">
        <v>660</v>
      </c>
      <c r="K45" s="729" t="s">
        <v>661</v>
      </c>
      <c r="L45" s="732">
        <v>294.11999999999989</v>
      </c>
      <c r="M45" s="732">
        <v>2</v>
      </c>
      <c r="N45" s="733">
        <v>588.23999999999978</v>
      </c>
    </row>
    <row r="46" spans="1:14" ht="14.4" customHeight="1" x14ac:dyDescent="0.3">
      <c r="A46" s="727" t="s">
        <v>561</v>
      </c>
      <c r="B46" s="728" t="s">
        <v>562</v>
      </c>
      <c r="C46" s="729" t="s">
        <v>574</v>
      </c>
      <c r="D46" s="730" t="s">
        <v>575</v>
      </c>
      <c r="E46" s="731">
        <v>50113001</v>
      </c>
      <c r="F46" s="730" t="s">
        <v>585</v>
      </c>
      <c r="G46" s="729" t="s">
        <v>586</v>
      </c>
      <c r="H46" s="729">
        <v>197522</v>
      </c>
      <c r="I46" s="729">
        <v>97522</v>
      </c>
      <c r="J46" s="729" t="s">
        <v>660</v>
      </c>
      <c r="K46" s="729" t="s">
        <v>662</v>
      </c>
      <c r="L46" s="732">
        <v>160.30000000000004</v>
      </c>
      <c r="M46" s="732">
        <v>1</v>
      </c>
      <c r="N46" s="733">
        <v>160.30000000000004</v>
      </c>
    </row>
    <row r="47" spans="1:14" ht="14.4" customHeight="1" x14ac:dyDescent="0.3">
      <c r="A47" s="727" t="s">
        <v>561</v>
      </c>
      <c r="B47" s="728" t="s">
        <v>562</v>
      </c>
      <c r="C47" s="729" t="s">
        <v>574</v>
      </c>
      <c r="D47" s="730" t="s">
        <v>575</v>
      </c>
      <c r="E47" s="731">
        <v>50113001</v>
      </c>
      <c r="F47" s="730" t="s">
        <v>585</v>
      </c>
      <c r="G47" s="729" t="s">
        <v>586</v>
      </c>
      <c r="H47" s="729">
        <v>184090</v>
      </c>
      <c r="I47" s="729">
        <v>84090</v>
      </c>
      <c r="J47" s="729" t="s">
        <v>663</v>
      </c>
      <c r="K47" s="729" t="s">
        <v>664</v>
      </c>
      <c r="L47" s="732">
        <v>60.140000000000015</v>
      </c>
      <c r="M47" s="732">
        <v>3</v>
      </c>
      <c r="N47" s="733">
        <v>180.42000000000004</v>
      </c>
    </row>
    <row r="48" spans="1:14" ht="14.4" customHeight="1" x14ac:dyDescent="0.3">
      <c r="A48" s="727" t="s">
        <v>561</v>
      </c>
      <c r="B48" s="728" t="s">
        <v>562</v>
      </c>
      <c r="C48" s="729" t="s">
        <v>574</v>
      </c>
      <c r="D48" s="730" t="s">
        <v>575</v>
      </c>
      <c r="E48" s="731">
        <v>50113001</v>
      </c>
      <c r="F48" s="730" t="s">
        <v>585</v>
      </c>
      <c r="G48" s="729" t="s">
        <v>586</v>
      </c>
      <c r="H48" s="729">
        <v>102477</v>
      </c>
      <c r="I48" s="729">
        <v>2477</v>
      </c>
      <c r="J48" s="729" t="s">
        <v>665</v>
      </c>
      <c r="K48" s="729" t="s">
        <v>666</v>
      </c>
      <c r="L48" s="732">
        <v>40.169999999999995</v>
      </c>
      <c r="M48" s="732">
        <v>16</v>
      </c>
      <c r="N48" s="733">
        <v>642.71999999999991</v>
      </c>
    </row>
    <row r="49" spans="1:14" ht="14.4" customHeight="1" x14ac:dyDescent="0.3">
      <c r="A49" s="727" t="s">
        <v>561</v>
      </c>
      <c r="B49" s="728" t="s">
        <v>562</v>
      </c>
      <c r="C49" s="729" t="s">
        <v>574</v>
      </c>
      <c r="D49" s="730" t="s">
        <v>575</v>
      </c>
      <c r="E49" s="731">
        <v>50113001</v>
      </c>
      <c r="F49" s="730" t="s">
        <v>585</v>
      </c>
      <c r="G49" s="729" t="s">
        <v>586</v>
      </c>
      <c r="H49" s="729">
        <v>102478</v>
      </c>
      <c r="I49" s="729">
        <v>2478</v>
      </c>
      <c r="J49" s="729" t="s">
        <v>665</v>
      </c>
      <c r="K49" s="729" t="s">
        <v>667</v>
      </c>
      <c r="L49" s="732">
        <v>77.553873177875829</v>
      </c>
      <c r="M49" s="732">
        <v>50</v>
      </c>
      <c r="N49" s="733">
        <v>3877.6936588937915</v>
      </c>
    </row>
    <row r="50" spans="1:14" ht="14.4" customHeight="1" x14ac:dyDescent="0.3">
      <c r="A50" s="727" t="s">
        <v>561</v>
      </c>
      <c r="B50" s="728" t="s">
        <v>562</v>
      </c>
      <c r="C50" s="729" t="s">
        <v>574</v>
      </c>
      <c r="D50" s="730" t="s">
        <v>575</v>
      </c>
      <c r="E50" s="731">
        <v>50113001</v>
      </c>
      <c r="F50" s="730" t="s">
        <v>585</v>
      </c>
      <c r="G50" s="729" t="s">
        <v>586</v>
      </c>
      <c r="H50" s="729">
        <v>117011</v>
      </c>
      <c r="I50" s="729">
        <v>17011</v>
      </c>
      <c r="J50" s="729" t="s">
        <v>668</v>
      </c>
      <c r="K50" s="729" t="s">
        <v>669</v>
      </c>
      <c r="L50" s="732">
        <v>149.64004692392299</v>
      </c>
      <c r="M50" s="732">
        <v>6</v>
      </c>
      <c r="N50" s="733">
        <v>897.84028154353791</v>
      </c>
    </row>
    <row r="51" spans="1:14" ht="14.4" customHeight="1" x14ac:dyDescent="0.3">
      <c r="A51" s="727" t="s">
        <v>561</v>
      </c>
      <c r="B51" s="728" t="s">
        <v>562</v>
      </c>
      <c r="C51" s="729" t="s">
        <v>574</v>
      </c>
      <c r="D51" s="730" t="s">
        <v>575</v>
      </c>
      <c r="E51" s="731">
        <v>50113001</v>
      </c>
      <c r="F51" s="730" t="s">
        <v>585</v>
      </c>
      <c r="G51" s="729" t="s">
        <v>586</v>
      </c>
      <c r="H51" s="729">
        <v>108499</v>
      </c>
      <c r="I51" s="729">
        <v>8499</v>
      </c>
      <c r="J51" s="729" t="s">
        <v>670</v>
      </c>
      <c r="K51" s="729" t="s">
        <v>671</v>
      </c>
      <c r="L51" s="732">
        <v>111.51977777777779</v>
      </c>
      <c r="M51" s="732">
        <v>18</v>
      </c>
      <c r="N51" s="733">
        <v>2007.3560000000002</v>
      </c>
    </row>
    <row r="52" spans="1:14" ht="14.4" customHeight="1" x14ac:dyDescent="0.3">
      <c r="A52" s="727" t="s">
        <v>561</v>
      </c>
      <c r="B52" s="728" t="s">
        <v>562</v>
      </c>
      <c r="C52" s="729" t="s">
        <v>574</v>
      </c>
      <c r="D52" s="730" t="s">
        <v>575</v>
      </c>
      <c r="E52" s="731">
        <v>50113001</v>
      </c>
      <c r="F52" s="730" t="s">
        <v>585</v>
      </c>
      <c r="G52" s="729" t="s">
        <v>586</v>
      </c>
      <c r="H52" s="729">
        <v>102479</v>
      </c>
      <c r="I52" s="729">
        <v>2479</v>
      </c>
      <c r="J52" s="729" t="s">
        <v>672</v>
      </c>
      <c r="K52" s="729" t="s">
        <v>673</v>
      </c>
      <c r="L52" s="732">
        <v>66.030000000000015</v>
      </c>
      <c r="M52" s="732">
        <v>2</v>
      </c>
      <c r="N52" s="733">
        <v>132.06000000000003</v>
      </c>
    </row>
    <row r="53" spans="1:14" ht="14.4" customHeight="1" x14ac:dyDescent="0.3">
      <c r="A53" s="727" t="s">
        <v>561</v>
      </c>
      <c r="B53" s="728" t="s">
        <v>562</v>
      </c>
      <c r="C53" s="729" t="s">
        <v>574</v>
      </c>
      <c r="D53" s="730" t="s">
        <v>575</v>
      </c>
      <c r="E53" s="731">
        <v>50113001</v>
      </c>
      <c r="F53" s="730" t="s">
        <v>585</v>
      </c>
      <c r="G53" s="729" t="s">
        <v>586</v>
      </c>
      <c r="H53" s="729">
        <v>154539</v>
      </c>
      <c r="I53" s="729">
        <v>54539</v>
      </c>
      <c r="J53" s="729" t="s">
        <v>674</v>
      </c>
      <c r="K53" s="729" t="s">
        <v>675</v>
      </c>
      <c r="L53" s="732">
        <v>60.21</v>
      </c>
      <c r="M53" s="732">
        <v>14</v>
      </c>
      <c r="N53" s="733">
        <v>842.94</v>
      </c>
    </row>
    <row r="54" spans="1:14" ht="14.4" customHeight="1" x14ac:dyDescent="0.3">
      <c r="A54" s="727" t="s">
        <v>561</v>
      </c>
      <c r="B54" s="728" t="s">
        <v>562</v>
      </c>
      <c r="C54" s="729" t="s">
        <v>574</v>
      </c>
      <c r="D54" s="730" t="s">
        <v>575</v>
      </c>
      <c r="E54" s="731">
        <v>50113001</v>
      </c>
      <c r="F54" s="730" t="s">
        <v>585</v>
      </c>
      <c r="G54" s="729" t="s">
        <v>586</v>
      </c>
      <c r="H54" s="729">
        <v>179327</v>
      </c>
      <c r="I54" s="729">
        <v>179327</v>
      </c>
      <c r="J54" s="729" t="s">
        <v>676</v>
      </c>
      <c r="K54" s="729" t="s">
        <v>643</v>
      </c>
      <c r="L54" s="732">
        <v>74.920000000000016</v>
      </c>
      <c r="M54" s="732">
        <v>2</v>
      </c>
      <c r="N54" s="733">
        <v>149.84000000000003</v>
      </c>
    </row>
    <row r="55" spans="1:14" ht="14.4" customHeight="1" x14ac:dyDescent="0.3">
      <c r="A55" s="727" t="s">
        <v>561</v>
      </c>
      <c r="B55" s="728" t="s">
        <v>562</v>
      </c>
      <c r="C55" s="729" t="s">
        <v>574</v>
      </c>
      <c r="D55" s="730" t="s">
        <v>575</v>
      </c>
      <c r="E55" s="731">
        <v>50113001</v>
      </c>
      <c r="F55" s="730" t="s">
        <v>585</v>
      </c>
      <c r="G55" s="729" t="s">
        <v>610</v>
      </c>
      <c r="H55" s="729">
        <v>181456</v>
      </c>
      <c r="I55" s="729">
        <v>81456</v>
      </c>
      <c r="J55" s="729" t="s">
        <v>677</v>
      </c>
      <c r="K55" s="729" t="s">
        <v>678</v>
      </c>
      <c r="L55" s="732">
        <v>66.730000000000018</v>
      </c>
      <c r="M55" s="732">
        <v>1</v>
      </c>
      <c r="N55" s="733">
        <v>66.730000000000018</v>
      </c>
    </row>
    <row r="56" spans="1:14" ht="14.4" customHeight="1" x14ac:dyDescent="0.3">
      <c r="A56" s="727" t="s">
        <v>561</v>
      </c>
      <c r="B56" s="728" t="s">
        <v>562</v>
      </c>
      <c r="C56" s="729" t="s">
        <v>574</v>
      </c>
      <c r="D56" s="730" t="s">
        <v>575</v>
      </c>
      <c r="E56" s="731">
        <v>50113001</v>
      </c>
      <c r="F56" s="730" t="s">
        <v>585</v>
      </c>
      <c r="G56" s="729" t="s">
        <v>610</v>
      </c>
      <c r="H56" s="729">
        <v>215715</v>
      </c>
      <c r="I56" s="729">
        <v>215715</v>
      </c>
      <c r="J56" s="729" t="s">
        <v>677</v>
      </c>
      <c r="K56" s="729" t="s">
        <v>679</v>
      </c>
      <c r="L56" s="732">
        <v>66.73</v>
      </c>
      <c r="M56" s="732">
        <v>2</v>
      </c>
      <c r="N56" s="733">
        <v>133.46</v>
      </c>
    </row>
    <row r="57" spans="1:14" ht="14.4" customHeight="1" x14ac:dyDescent="0.3">
      <c r="A57" s="727" t="s">
        <v>561</v>
      </c>
      <c r="B57" s="728" t="s">
        <v>562</v>
      </c>
      <c r="C57" s="729" t="s">
        <v>574</v>
      </c>
      <c r="D57" s="730" t="s">
        <v>575</v>
      </c>
      <c r="E57" s="731">
        <v>50113001</v>
      </c>
      <c r="F57" s="730" t="s">
        <v>585</v>
      </c>
      <c r="G57" s="729" t="s">
        <v>586</v>
      </c>
      <c r="H57" s="729">
        <v>905097</v>
      </c>
      <c r="I57" s="729">
        <v>158767</v>
      </c>
      <c r="J57" s="729" t="s">
        <v>680</v>
      </c>
      <c r="K57" s="729" t="s">
        <v>681</v>
      </c>
      <c r="L57" s="732">
        <v>175.03899999999999</v>
      </c>
      <c r="M57" s="732">
        <v>5</v>
      </c>
      <c r="N57" s="733">
        <v>875.19499999999994</v>
      </c>
    </row>
    <row r="58" spans="1:14" ht="14.4" customHeight="1" x14ac:dyDescent="0.3">
      <c r="A58" s="727" t="s">
        <v>561</v>
      </c>
      <c r="B58" s="728" t="s">
        <v>562</v>
      </c>
      <c r="C58" s="729" t="s">
        <v>574</v>
      </c>
      <c r="D58" s="730" t="s">
        <v>575</v>
      </c>
      <c r="E58" s="731">
        <v>50113001</v>
      </c>
      <c r="F58" s="730" t="s">
        <v>585</v>
      </c>
      <c r="G58" s="729" t="s">
        <v>586</v>
      </c>
      <c r="H58" s="729">
        <v>920170</v>
      </c>
      <c r="I58" s="729">
        <v>0</v>
      </c>
      <c r="J58" s="729" t="s">
        <v>682</v>
      </c>
      <c r="K58" s="729" t="s">
        <v>563</v>
      </c>
      <c r="L58" s="732">
        <v>75.166032348454053</v>
      </c>
      <c r="M58" s="732">
        <v>2</v>
      </c>
      <c r="N58" s="733">
        <v>150.33206469690811</v>
      </c>
    </row>
    <row r="59" spans="1:14" ht="14.4" customHeight="1" x14ac:dyDescent="0.3">
      <c r="A59" s="727" t="s">
        <v>561</v>
      </c>
      <c r="B59" s="728" t="s">
        <v>562</v>
      </c>
      <c r="C59" s="729" t="s">
        <v>574</v>
      </c>
      <c r="D59" s="730" t="s">
        <v>575</v>
      </c>
      <c r="E59" s="731">
        <v>50113001</v>
      </c>
      <c r="F59" s="730" t="s">
        <v>585</v>
      </c>
      <c r="G59" s="729" t="s">
        <v>586</v>
      </c>
      <c r="H59" s="729">
        <v>132522</v>
      </c>
      <c r="I59" s="729">
        <v>132522</v>
      </c>
      <c r="J59" s="729" t="s">
        <v>683</v>
      </c>
      <c r="K59" s="729" t="s">
        <v>684</v>
      </c>
      <c r="L59" s="732">
        <v>81.899999999999991</v>
      </c>
      <c r="M59" s="732">
        <v>1</v>
      </c>
      <c r="N59" s="733">
        <v>81.899999999999991</v>
      </c>
    </row>
    <row r="60" spans="1:14" ht="14.4" customHeight="1" x14ac:dyDescent="0.3">
      <c r="A60" s="727" t="s">
        <v>561</v>
      </c>
      <c r="B60" s="728" t="s">
        <v>562</v>
      </c>
      <c r="C60" s="729" t="s">
        <v>574</v>
      </c>
      <c r="D60" s="730" t="s">
        <v>575</v>
      </c>
      <c r="E60" s="731">
        <v>50113001</v>
      </c>
      <c r="F60" s="730" t="s">
        <v>585</v>
      </c>
      <c r="G60" s="729" t="s">
        <v>586</v>
      </c>
      <c r="H60" s="729">
        <v>102818</v>
      </c>
      <c r="I60" s="729">
        <v>2818</v>
      </c>
      <c r="J60" s="729" t="s">
        <v>685</v>
      </c>
      <c r="K60" s="729" t="s">
        <v>686</v>
      </c>
      <c r="L60" s="732">
        <v>112.59</v>
      </c>
      <c r="M60" s="732">
        <v>2</v>
      </c>
      <c r="N60" s="733">
        <v>225.18</v>
      </c>
    </row>
    <row r="61" spans="1:14" ht="14.4" customHeight="1" x14ac:dyDescent="0.3">
      <c r="A61" s="727" t="s">
        <v>561</v>
      </c>
      <c r="B61" s="728" t="s">
        <v>562</v>
      </c>
      <c r="C61" s="729" t="s">
        <v>574</v>
      </c>
      <c r="D61" s="730" t="s">
        <v>575</v>
      </c>
      <c r="E61" s="731">
        <v>50113001</v>
      </c>
      <c r="F61" s="730" t="s">
        <v>585</v>
      </c>
      <c r="G61" s="729" t="s">
        <v>586</v>
      </c>
      <c r="H61" s="729">
        <v>214593</v>
      </c>
      <c r="I61" s="729">
        <v>214593</v>
      </c>
      <c r="J61" s="729" t="s">
        <v>687</v>
      </c>
      <c r="K61" s="729" t="s">
        <v>688</v>
      </c>
      <c r="L61" s="732">
        <v>56.489930227028246</v>
      </c>
      <c r="M61" s="732">
        <v>3</v>
      </c>
      <c r="N61" s="733">
        <v>169.46979068108473</v>
      </c>
    </row>
    <row r="62" spans="1:14" ht="14.4" customHeight="1" x14ac:dyDescent="0.3">
      <c r="A62" s="727" t="s">
        <v>561</v>
      </c>
      <c r="B62" s="728" t="s">
        <v>562</v>
      </c>
      <c r="C62" s="729" t="s">
        <v>574</v>
      </c>
      <c r="D62" s="730" t="s">
        <v>575</v>
      </c>
      <c r="E62" s="731">
        <v>50113001</v>
      </c>
      <c r="F62" s="730" t="s">
        <v>585</v>
      </c>
      <c r="G62" s="729" t="s">
        <v>586</v>
      </c>
      <c r="H62" s="729">
        <v>846413</v>
      </c>
      <c r="I62" s="729">
        <v>57585</v>
      </c>
      <c r="J62" s="729" t="s">
        <v>689</v>
      </c>
      <c r="K62" s="729" t="s">
        <v>690</v>
      </c>
      <c r="L62" s="732">
        <v>134.21000000000006</v>
      </c>
      <c r="M62" s="732">
        <v>1</v>
      </c>
      <c r="N62" s="733">
        <v>134.21000000000006</v>
      </c>
    </row>
    <row r="63" spans="1:14" ht="14.4" customHeight="1" x14ac:dyDescent="0.3">
      <c r="A63" s="727" t="s">
        <v>561</v>
      </c>
      <c r="B63" s="728" t="s">
        <v>562</v>
      </c>
      <c r="C63" s="729" t="s">
        <v>574</v>
      </c>
      <c r="D63" s="730" t="s">
        <v>575</v>
      </c>
      <c r="E63" s="731">
        <v>50113001</v>
      </c>
      <c r="F63" s="730" t="s">
        <v>585</v>
      </c>
      <c r="G63" s="729" t="s">
        <v>586</v>
      </c>
      <c r="H63" s="729">
        <v>214902</v>
      </c>
      <c r="I63" s="729">
        <v>214902</v>
      </c>
      <c r="J63" s="729" t="s">
        <v>691</v>
      </c>
      <c r="K63" s="729" t="s">
        <v>692</v>
      </c>
      <c r="L63" s="732">
        <v>56.739999999999988</v>
      </c>
      <c r="M63" s="732">
        <v>1</v>
      </c>
      <c r="N63" s="733">
        <v>56.739999999999988</v>
      </c>
    </row>
    <row r="64" spans="1:14" ht="14.4" customHeight="1" x14ac:dyDescent="0.3">
      <c r="A64" s="727" t="s">
        <v>561</v>
      </c>
      <c r="B64" s="728" t="s">
        <v>562</v>
      </c>
      <c r="C64" s="729" t="s">
        <v>574</v>
      </c>
      <c r="D64" s="730" t="s">
        <v>575</v>
      </c>
      <c r="E64" s="731">
        <v>50113001</v>
      </c>
      <c r="F64" s="730" t="s">
        <v>585</v>
      </c>
      <c r="G64" s="729" t="s">
        <v>610</v>
      </c>
      <c r="H64" s="729">
        <v>146692</v>
      </c>
      <c r="I64" s="729">
        <v>46692</v>
      </c>
      <c r="J64" s="729" t="s">
        <v>693</v>
      </c>
      <c r="K64" s="729" t="s">
        <v>694</v>
      </c>
      <c r="L64" s="732">
        <v>78.289999999999964</v>
      </c>
      <c r="M64" s="732">
        <v>1</v>
      </c>
      <c r="N64" s="733">
        <v>78.289999999999964</v>
      </c>
    </row>
    <row r="65" spans="1:14" ht="14.4" customHeight="1" x14ac:dyDescent="0.3">
      <c r="A65" s="727" t="s">
        <v>561</v>
      </c>
      <c r="B65" s="728" t="s">
        <v>562</v>
      </c>
      <c r="C65" s="729" t="s">
        <v>574</v>
      </c>
      <c r="D65" s="730" t="s">
        <v>575</v>
      </c>
      <c r="E65" s="731">
        <v>50113001</v>
      </c>
      <c r="F65" s="730" t="s">
        <v>585</v>
      </c>
      <c r="G65" s="729" t="s">
        <v>586</v>
      </c>
      <c r="H65" s="729">
        <v>193124</v>
      </c>
      <c r="I65" s="729">
        <v>93124</v>
      </c>
      <c r="J65" s="729" t="s">
        <v>695</v>
      </c>
      <c r="K65" s="729" t="s">
        <v>635</v>
      </c>
      <c r="L65" s="732">
        <v>75.689999999999984</v>
      </c>
      <c r="M65" s="732">
        <v>1</v>
      </c>
      <c r="N65" s="733">
        <v>75.689999999999984</v>
      </c>
    </row>
    <row r="66" spans="1:14" ht="14.4" customHeight="1" x14ac:dyDescent="0.3">
      <c r="A66" s="727" t="s">
        <v>561</v>
      </c>
      <c r="B66" s="728" t="s">
        <v>562</v>
      </c>
      <c r="C66" s="729" t="s">
        <v>574</v>
      </c>
      <c r="D66" s="730" t="s">
        <v>575</v>
      </c>
      <c r="E66" s="731">
        <v>50113001</v>
      </c>
      <c r="F66" s="730" t="s">
        <v>585</v>
      </c>
      <c r="G66" s="729" t="s">
        <v>586</v>
      </c>
      <c r="H66" s="729">
        <v>116287</v>
      </c>
      <c r="I66" s="729">
        <v>16287</v>
      </c>
      <c r="J66" s="729" t="s">
        <v>696</v>
      </c>
      <c r="K66" s="729" t="s">
        <v>697</v>
      </c>
      <c r="L66" s="732">
        <v>160.69000000000003</v>
      </c>
      <c r="M66" s="732">
        <v>3</v>
      </c>
      <c r="N66" s="733">
        <v>482.07000000000005</v>
      </c>
    </row>
    <row r="67" spans="1:14" ht="14.4" customHeight="1" x14ac:dyDescent="0.3">
      <c r="A67" s="727" t="s">
        <v>561</v>
      </c>
      <c r="B67" s="728" t="s">
        <v>562</v>
      </c>
      <c r="C67" s="729" t="s">
        <v>574</v>
      </c>
      <c r="D67" s="730" t="s">
        <v>575</v>
      </c>
      <c r="E67" s="731">
        <v>50113001</v>
      </c>
      <c r="F67" s="730" t="s">
        <v>585</v>
      </c>
      <c r="G67" s="729" t="s">
        <v>586</v>
      </c>
      <c r="H67" s="729">
        <v>149503</v>
      </c>
      <c r="I67" s="729">
        <v>49503</v>
      </c>
      <c r="J67" s="729" t="s">
        <v>698</v>
      </c>
      <c r="K67" s="729" t="s">
        <v>699</v>
      </c>
      <c r="L67" s="732">
        <v>109.81999999999998</v>
      </c>
      <c r="M67" s="732">
        <v>2</v>
      </c>
      <c r="N67" s="733">
        <v>219.63999999999996</v>
      </c>
    </row>
    <row r="68" spans="1:14" ht="14.4" customHeight="1" x14ac:dyDescent="0.3">
      <c r="A68" s="727" t="s">
        <v>561</v>
      </c>
      <c r="B68" s="728" t="s">
        <v>562</v>
      </c>
      <c r="C68" s="729" t="s">
        <v>574</v>
      </c>
      <c r="D68" s="730" t="s">
        <v>575</v>
      </c>
      <c r="E68" s="731">
        <v>50113001</v>
      </c>
      <c r="F68" s="730" t="s">
        <v>585</v>
      </c>
      <c r="G68" s="729" t="s">
        <v>563</v>
      </c>
      <c r="H68" s="729">
        <v>394327</v>
      </c>
      <c r="I68" s="729">
        <v>124372</v>
      </c>
      <c r="J68" s="729" t="s">
        <v>700</v>
      </c>
      <c r="K68" s="729" t="s">
        <v>563</v>
      </c>
      <c r="L68" s="732">
        <v>36.25</v>
      </c>
      <c r="M68" s="732">
        <v>3</v>
      </c>
      <c r="N68" s="733">
        <v>108.75</v>
      </c>
    </row>
    <row r="69" spans="1:14" ht="14.4" customHeight="1" x14ac:dyDescent="0.3">
      <c r="A69" s="727" t="s">
        <v>561</v>
      </c>
      <c r="B69" s="728" t="s">
        <v>562</v>
      </c>
      <c r="C69" s="729" t="s">
        <v>574</v>
      </c>
      <c r="D69" s="730" t="s">
        <v>575</v>
      </c>
      <c r="E69" s="731">
        <v>50113001</v>
      </c>
      <c r="F69" s="730" t="s">
        <v>585</v>
      </c>
      <c r="G69" s="729" t="s">
        <v>586</v>
      </c>
      <c r="H69" s="729">
        <v>214598</v>
      </c>
      <c r="I69" s="729">
        <v>214598</v>
      </c>
      <c r="J69" s="729" t="s">
        <v>701</v>
      </c>
      <c r="K69" s="729" t="s">
        <v>702</v>
      </c>
      <c r="L69" s="732">
        <v>169.46</v>
      </c>
      <c r="M69" s="732">
        <v>1</v>
      </c>
      <c r="N69" s="733">
        <v>169.46</v>
      </c>
    </row>
    <row r="70" spans="1:14" ht="14.4" customHeight="1" x14ac:dyDescent="0.3">
      <c r="A70" s="727" t="s">
        <v>561</v>
      </c>
      <c r="B70" s="728" t="s">
        <v>562</v>
      </c>
      <c r="C70" s="729" t="s">
        <v>574</v>
      </c>
      <c r="D70" s="730" t="s">
        <v>575</v>
      </c>
      <c r="E70" s="731">
        <v>50113001</v>
      </c>
      <c r="F70" s="730" t="s">
        <v>585</v>
      </c>
      <c r="G70" s="729" t="s">
        <v>610</v>
      </c>
      <c r="H70" s="729">
        <v>114439</v>
      </c>
      <c r="I70" s="729">
        <v>14439</v>
      </c>
      <c r="J70" s="729" t="s">
        <v>703</v>
      </c>
      <c r="K70" s="729" t="s">
        <v>704</v>
      </c>
      <c r="L70" s="732">
        <v>98.79</v>
      </c>
      <c r="M70" s="732">
        <v>1</v>
      </c>
      <c r="N70" s="733">
        <v>98.79</v>
      </c>
    </row>
    <row r="71" spans="1:14" ht="14.4" customHeight="1" x14ac:dyDescent="0.3">
      <c r="A71" s="727" t="s">
        <v>561</v>
      </c>
      <c r="B71" s="728" t="s">
        <v>562</v>
      </c>
      <c r="C71" s="729" t="s">
        <v>574</v>
      </c>
      <c r="D71" s="730" t="s">
        <v>575</v>
      </c>
      <c r="E71" s="731">
        <v>50113001</v>
      </c>
      <c r="F71" s="730" t="s">
        <v>585</v>
      </c>
      <c r="G71" s="729" t="s">
        <v>610</v>
      </c>
      <c r="H71" s="729">
        <v>213477</v>
      </c>
      <c r="I71" s="729">
        <v>213477</v>
      </c>
      <c r="J71" s="729" t="s">
        <v>705</v>
      </c>
      <c r="K71" s="729" t="s">
        <v>706</v>
      </c>
      <c r="L71" s="732">
        <v>3300</v>
      </c>
      <c r="M71" s="732">
        <v>12</v>
      </c>
      <c r="N71" s="733">
        <v>39600</v>
      </c>
    </row>
    <row r="72" spans="1:14" ht="14.4" customHeight="1" x14ac:dyDescent="0.3">
      <c r="A72" s="727" t="s">
        <v>561</v>
      </c>
      <c r="B72" s="728" t="s">
        <v>562</v>
      </c>
      <c r="C72" s="729" t="s">
        <v>574</v>
      </c>
      <c r="D72" s="730" t="s">
        <v>575</v>
      </c>
      <c r="E72" s="731">
        <v>50113001</v>
      </c>
      <c r="F72" s="730" t="s">
        <v>585</v>
      </c>
      <c r="G72" s="729" t="s">
        <v>610</v>
      </c>
      <c r="H72" s="729">
        <v>213489</v>
      </c>
      <c r="I72" s="729">
        <v>213489</v>
      </c>
      <c r="J72" s="729" t="s">
        <v>707</v>
      </c>
      <c r="K72" s="729" t="s">
        <v>708</v>
      </c>
      <c r="L72" s="732">
        <v>630.65901848980025</v>
      </c>
      <c r="M72" s="732">
        <v>8</v>
      </c>
      <c r="N72" s="733">
        <v>5045.272147918402</v>
      </c>
    </row>
    <row r="73" spans="1:14" ht="14.4" customHeight="1" x14ac:dyDescent="0.3">
      <c r="A73" s="727" t="s">
        <v>561</v>
      </c>
      <c r="B73" s="728" t="s">
        <v>562</v>
      </c>
      <c r="C73" s="729" t="s">
        <v>574</v>
      </c>
      <c r="D73" s="730" t="s">
        <v>575</v>
      </c>
      <c r="E73" s="731">
        <v>50113001</v>
      </c>
      <c r="F73" s="730" t="s">
        <v>585</v>
      </c>
      <c r="G73" s="729" t="s">
        <v>610</v>
      </c>
      <c r="H73" s="729">
        <v>213494</v>
      </c>
      <c r="I73" s="729">
        <v>213494</v>
      </c>
      <c r="J73" s="729" t="s">
        <v>707</v>
      </c>
      <c r="K73" s="729" t="s">
        <v>709</v>
      </c>
      <c r="L73" s="732">
        <v>408.95000000000005</v>
      </c>
      <c r="M73" s="732">
        <v>13</v>
      </c>
      <c r="N73" s="733">
        <v>5316.35</v>
      </c>
    </row>
    <row r="74" spans="1:14" ht="14.4" customHeight="1" x14ac:dyDescent="0.3">
      <c r="A74" s="727" t="s">
        <v>561</v>
      </c>
      <c r="B74" s="728" t="s">
        <v>562</v>
      </c>
      <c r="C74" s="729" t="s">
        <v>574</v>
      </c>
      <c r="D74" s="730" t="s">
        <v>575</v>
      </c>
      <c r="E74" s="731">
        <v>50113001</v>
      </c>
      <c r="F74" s="730" t="s">
        <v>585</v>
      </c>
      <c r="G74" s="729" t="s">
        <v>586</v>
      </c>
      <c r="H74" s="729">
        <v>198219</v>
      </c>
      <c r="I74" s="729">
        <v>98219</v>
      </c>
      <c r="J74" s="729" t="s">
        <v>710</v>
      </c>
      <c r="K74" s="729" t="s">
        <v>711</v>
      </c>
      <c r="L74" s="732">
        <v>60.29999999999999</v>
      </c>
      <c r="M74" s="732">
        <v>2</v>
      </c>
      <c r="N74" s="733">
        <v>120.59999999999998</v>
      </c>
    </row>
    <row r="75" spans="1:14" ht="14.4" customHeight="1" x14ac:dyDescent="0.3">
      <c r="A75" s="727" t="s">
        <v>561</v>
      </c>
      <c r="B75" s="728" t="s">
        <v>562</v>
      </c>
      <c r="C75" s="729" t="s">
        <v>574</v>
      </c>
      <c r="D75" s="730" t="s">
        <v>575</v>
      </c>
      <c r="E75" s="731">
        <v>50113001</v>
      </c>
      <c r="F75" s="730" t="s">
        <v>585</v>
      </c>
      <c r="G75" s="729" t="s">
        <v>586</v>
      </c>
      <c r="H75" s="729">
        <v>102133</v>
      </c>
      <c r="I75" s="729">
        <v>2133</v>
      </c>
      <c r="J75" s="729" t="s">
        <v>712</v>
      </c>
      <c r="K75" s="729" t="s">
        <v>713</v>
      </c>
      <c r="L75" s="732">
        <v>28.19</v>
      </c>
      <c r="M75" s="732">
        <v>3</v>
      </c>
      <c r="N75" s="733">
        <v>84.570000000000007</v>
      </c>
    </row>
    <row r="76" spans="1:14" ht="14.4" customHeight="1" x14ac:dyDescent="0.3">
      <c r="A76" s="727" t="s">
        <v>561</v>
      </c>
      <c r="B76" s="728" t="s">
        <v>562</v>
      </c>
      <c r="C76" s="729" t="s">
        <v>574</v>
      </c>
      <c r="D76" s="730" t="s">
        <v>575</v>
      </c>
      <c r="E76" s="731">
        <v>50113001</v>
      </c>
      <c r="F76" s="730" t="s">
        <v>585</v>
      </c>
      <c r="G76" s="729" t="s">
        <v>586</v>
      </c>
      <c r="H76" s="729">
        <v>31915</v>
      </c>
      <c r="I76" s="729">
        <v>31915</v>
      </c>
      <c r="J76" s="729" t="s">
        <v>714</v>
      </c>
      <c r="K76" s="729" t="s">
        <v>715</v>
      </c>
      <c r="L76" s="732">
        <v>173.69</v>
      </c>
      <c r="M76" s="732">
        <v>4</v>
      </c>
      <c r="N76" s="733">
        <v>694.76</v>
      </c>
    </row>
    <row r="77" spans="1:14" ht="14.4" customHeight="1" x14ac:dyDescent="0.3">
      <c r="A77" s="727" t="s">
        <v>561</v>
      </c>
      <c r="B77" s="728" t="s">
        <v>562</v>
      </c>
      <c r="C77" s="729" t="s">
        <v>574</v>
      </c>
      <c r="D77" s="730" t="s">
        <v>575</v>
      </c>
      <c r="E77" s="731">
        <v>50113001</v>
      </c>
      <c r="F77" s="730" t="s">
        <v>585</v>
      </c>
      <c r="G77" s="729" t="s">
        <v>586</v>
      </c>
      <c r="H77" s="729">
        <v>47244</v>
      </c>
      <c r="I77" s="729">
        <v>47244</v>
      </c>
      <c r="J77" s="729" t="s">
        <v>716</v>
      </c>
      <c r="K77" s="729" t="s">
        <v>715</v>
      </c>
      <c r="L77" s="732">
        <v>143.00000926115138</v>
      </c>
      <c r="M77" s="732">
        <v>2</v>
      </c>
      <c r="N77" s="733">
        <v>286.00001852230275</v>
      </c>
    </row>
    <row r="78" spans="1:14" ht="14.4" customHeight="1" x14ac:dyDescent="0.3">
      <c r="A78" s="727" t="s">
        <v>561</v>
      </c>
      <c r="B78" s="728" t="s">
        <v>562</v>
      </c>
      <c r="C78" s="729" t="s">
        <v>574</v>
      </c>
      <c r="D78" s="730" t="s">
        <v>575</v>
      </c>
      <c r="E78" s="731">
        <v>50113001</v>
      </c>
      <c r="F78" s="730" t="s">
        <v>585</v>
      </c>
      <c r="G78" s="729" t="s">
        <v>586</v>
      </c>
      <c r="H78" s="729">
        <v>987477</v>
      </c>
      <c r="I78" s="729">
        <v>112666</v>
      </c>
      <c r="J78" s="729" t="s">
        <v>717</v>
      </c>
      <c r="K78" s="729" t="s">
        <v>718</v>
      </c>
      <c r="L78" s="732">
        <v>79.640000000000015</v>
      </c>
      <c r="M78" s="732">
        <v>1</v>
      </c>
      <c r="N78" s="733">
        <v>79.640000000000015</v>
      </c>
    </row>
    <row r="79" spans="1:14" ht="14.4" customHeight="1" x14ac:dyDescent="0.3">
      <c r="A79" s="727" t="s">
        <v>561</v>
      </c>
      <c r="B79" s="728" t="s">
        <v>562</v>
      </c>
      <c r="C79" s="729" t="s">
        <v>574</v>
      </c>
      <c r="D79" s="730" t="s">
        <v>575</v>
      </c>
      <c r="E79" s="731">
        <v>50113001</v>
      </c>
      <c r="F79" s="730" t="s">
        <v>585</v>
      </c>
      <c r="G79" s="729" t="s">
        <v>586</v>
      </c>
      <c r="H79" s="729">
        <v>215605</v>
      </c>
      <c r="I79" s="729">
        <v>215605</v>
      </c>
      <c r="J79" s="729" t="s">
        <v>719</v>
      </c>
      <c r="K79" s="729" t="s">
        <v>720</v>
      </c>
      <c r="L79" s="732">
        <v>28.599999999999998</v>
      </c>
      <c r="M79" s="732">
        <v>57</v>
      </c>
      <c r="N79" s="733">
        <v>1630.1999999999998</v>
      </c>
    </row>
    <row r="80" spans="1:14" ht="14.4" customHeight="1" x14ac:dyDescent="0.3">
      <c r="A80" s="727" t="s">
        <v>561</v>
      </c>
      <c r="B80" s="728" t="s">
        <v>562</v>
      </c>
      <c r="C80" s="729" t="s">
        <v>574</v>
      </c>
      <c r="D80" s="730" t="s">
        <v>575</v>
      </c>
      <c r="E80" s="731">
        <v>50113001</v>
      </c>
      <c r="F80" s="730" t="s">
        <v>585</v>
      </c>
      <c r="G80" s="729" t="s">
        <v>586</v>
      </c>
      <c r="H80" s="729">
        <v>103575</v>
      </c>
      <c r="I80" s="729">
        <v>3575</v>
      </c>
      <c r="J80" s="729" t="s">
        <v>721</v>
      </c>
      <c r="K80" s="729" t="s">
        <v>722</v>
      </c>
      <c r="L80" s="732">
        <v>66.720000000000013</v>
      </c>
      <c r="M80" s="732">
        <v>2</v>
      </c>
      <c r="N80" s="733">
        <v>133.44000000000003</v>
      </c>
    </row>
    <row r="81" spans="1:14" ht="14.4" customHeight="1" x14ac:dyDescent="0.3">
      <c r="A81" s="727" t="s">
        <v>561</v>
      </c>
      <c r="B81" s="728" t="s">
        <v>562</v>
      </c>
      <c r="C81" s="729" t="s">
        <v>574</v>
      </c>
      <c r="D81" s="730" t="s">
        <v>575</v>
      </c>
      <c r="E81" s="731">
        <v>50113001</v>
      </c>
      <c r="F81" s="730" t="s">
        <v>585</v>
      </c>
      <c r="G81" s="729" t="s">
        <v>586</v>
      </c>
      <c r="H81" s="729">
        <v>147195</v>
      </c>
      <c r="I81" s="729">
        <v>47195</v>
      </c>
      <c r="J81" s="729" t="s">
        <v>723</v>
      </c>
      <c r="K81" s="729" t="s">
        <v>724</v>
      </c>
      <c r="L81" s="732">
        <v>216.68000000000006</v>
      </c>
      <c r="M81" s="732">
        <v>1</v>
      </c>
      <c r="N81" s="733">
        <v>216.68000000000006</v>
      </c>
    </row>
    <row r="82" spans="1:14" ht="14.4" customHeight="1" x14ac:dyDescent="0.3">
      <c r="A82" s="727" t="s">
        <v>561</v>
      </c>
      <c r="B82" s="728" t="s">
        <v>562</v>
      </c>
      <c r="C82" s="729" t="s">
        <v>574</v>
      </c>
      <c r="D82" s="730" t="s">
        <v>575</v>
      </c>
      <c r="E82" s="731">
        <v>50113001</v>
      </c>
      <c r="F82" s="730" t="s">
        <v>585</v>
      </c>
      <c r="G82" s="729" t="s">
        <v>586</v>
      </c>
      <c r="H82" s="729">
        <v>147193</v>
      </c>
      <c r="I82" s="729">
        <v>47193</v>
      </c>
      <c r="J82" s="729" t="s">
        <v>725</v>
      </c>
      <c r="K82" s="729" t="s">
        <v>724</v>
      </c>
      <c r="L82" s="732">
        <v>216.68000000000004</v>
      </c>
      <c r="M82" s="732">
        <v>4</v>
      </c>
      <c r="N82" s="733">
        <v>866.72000000000014</v>
      </c>
    </row>
    <row r="83" spans="1:14" ht="14.4" customHeight="1" x14ac:dyDescent="0.3">
      <c r="A83" s="727" t="s">
        <v>561</v>
      </c>
      <c r="B83" s="728" t="s">
        <v>562</v>
      </c>
      <c r="C83" s="729" t="s">
        <v>574</v>
      </c>
      <c r="D83" s="730" t="s">
        <v>575</v>
      </c>
      <c r="E83" s="731">
        <v>50113001</v>
      </c>
      <c r="F83" s="730" t="s">
        <v>585</v>
      </c>
      <c r="G83" s="729" t="s">
        <v>586</v>
      </c>
      <c r="H83" s="729">
        <v>176205</v>
      </c>
      <c r="I83" s="729">
        <v>180825</v>
      </c>
      <c r="J83" s="729" t="s">
        <v>726</v>
      </c>
      <c r="K83" s="729" t="s">
        <v>667</v>
      </c>
      <c r="L83" s="732">
        <v>105.48999999999998</v>
      </c>
      <c r="M83" s="732">
        <v>1</v>
      </c>
      <c r="N83" s="733">
        <v>105.48999999999998</v>
      </c>
    </row>
    <row r="84" spans="1:14" ht="14.4" customHeight="1" x14ac:dyDescent="0.3">
      <c r="A84" s="727" t="s">
        <v>561</v>
      </c>
      <c r="B84" s="728" t="s">
        <v>562</v>
      </c>
      <c r="C84" s="729" t="s">
        <v>574</v>
      </c>
      <c r="D84" s="730" t="s">
        <v>575</v>
      </c>
      <c r="E84" s="731">
        <v>50113001</v>
      </c>
      <c r="F84" s="730" t="s">
        <v>585</v>
      </c>
      <c r="G84" s="729" t="s">
        <v>586</v>
      </c>
      <c r="H84" s="729">
        <v>100858</v>
      </c>
      <c r="I84" s="729">
        <v>858</v>
      </c>
      <c r="J84" s="729" t="s">
        <v>727</v>
      </c>
      <c r="K84" s="729" t="s">
        <v>728</v>
      </c>
      <c r="L84" s="732">
        <v>29.239999999999991</v>
      </c>
      <c r="M84" s="732">
        <v>1</v>
      </c>
      <c r="N84" s="733">
        <v>29.239999999999991</v>
      </c>
    </row>
    <row r="85" spans="1:14" ht="14.4" customHeight="1" x14ac:dyDescent="0.3">
      <c r="A85" s="727" t="s">
        <v>561</v>
      </c>
      <c r="B85" s="728" t="s">
        <v>562</v>
      </c>
      <c r="C85" s="729" t="s">
        <v>574</v>
      </c>
      <c r="D85" s="730" t="s">
        <v>575</v>
      </c>
      <c r="E85" s="731">
        <v>50113001</v>
      </c>
      <c r="F85" s="730" t="s">
        <v>585</v>
      </c>
      <c r="G85" s="729" t="s">
        <v>586</v>
      </c>
      <c r="H85" s="729">
        <v>124067</v>
      </c>
      <c r="I85" s="729">
        <v>124067</v>
      </c>
      <c r="J85" s="729" t="s">
        <v>729</v>
      </c>
      <c r="K85" s="729" t="s">
        <v>730</v>
      </c>
      <c r="L85" s="732">
        <v>36.52999999999998</v>
      </c>
      <c r="M85" s="732">
        <v>5</v>
      </c>
      <c r="N85" s="733">
        <v>182.64999999999989</v>
      </c>
    </row>
    <row r="86" spans="1:14" ht="14.4" customHeight="1" x14ac:dyDescent="0.3">
      <c r="A86" s="727" t="s">
        <v>561</v>
      </c>
      <c r="B86" s="728" t="s">
        <v>562</v>
      </c>
      <c r="C86" s="729" t="s">
        <v>574</v>
      </c>
      <c r="D86" s="730" t="s">
        <v>575</v>
      </c>
      <c r="E86" s="731">
        <v>50113001</v>
      </c>
      <c r="F86" s="730" t="s">
        <v>585</v>
      </c>
      <c r="G86" s="729" t="s">
        <v>586</v>
      </c>
      <c r="H86" s="729">
        <v>51366</v>
      </c>
      <c r="I86" s="729">
        <v>51366</v>
      </c>
      <c r="J86" s="729" t="s">
        <v>731</v>
      </c>
      <c r="K86" s="729" t="s">
        <v>732</v>
      </c>
      <c r="L86" s="732">
        <v>171.59999956940979</v>
      </c>
      <c r="M86" s="732">
        <v>71</v>
      </c>
      <c r="N86" s="733">
        <v>12183.599969428094</v>
      </c>
    </row>
    <row r="87" spans="1:14" ht="14.4" customHeight="1" x14ac:dyDescent="0.3">
      <c r="A87" s="727" t="s">
        <v>561</v>
      </c>
      <c r="B87" s="728" t="s">
        <v>562</v>
      </c>
      <c r="C87" s="729" t="s">
        <v>574</v>
      </c>
      <c r="D87" s="730" t="s">
        <v>575</v>
      </c>
      <c r="E87" s="731">
        <v>50113001</v>
      </c>
      <c r="F87" s="730" t="s">
        <v>585</v>
      </c>
      <c r="G87" s="729" t="s">
        <v>586</v>
      </c>
      <c r="H87" s="729">
        <v>51367</v>
      </c>
      <c r="I87" s="729">
        <v>51367</v>
      </c>
      <c r="J87" s="729" t="s">
        <v>731</v>
      </c>
      <c r="K87" s="729" t="s">
        <v>733</v>
      </c>
      <c r="L87" s="732">
        <v>92.95</v>
      </c>
      <c r="M87" s="732">
        <v>19</v>
      </c>
      <c r="N87" s="733">
        <v>1766.0500000000002</v>
      </c>
    </row>
    <row r="88" spans="1:14" ht="14.4" customHeight="1" x14ac:dyDescent="0.3">
      <c r="A88" s="727" t="s">
        <v>561</v>
      </c>
      <c r="B88" s="728" t="s">
        <v>562</v>
      </c>
      <c r="C88" s="729" t="s">
        <v>574</v>
      </c>
      <c r="D88" s="730" t="s">
        <v>575</v>
      </c>
      <c r="E88" s="731">
        <v>50113001</v>
      </c>
      <c r="F88" s="730" t="s">
        <v>585</v>
      </c>
      <c r="G88" s="729" t="s">
        <v>586</v>
      </c>
      <c r="H88" s="729">
        <v>51383</v>
      </c>
      <c r="I88" s="729">
        <v>51383</v>
      </c>
      <c r="J88" s="729" t="s">
        <v>731</v>
      </c>
      <c r="K88" s="729" t="s">
        <v>734</v>
      </c>
      <c r="L88" s="732">
        <v>93.5</v>
      </c>
      <c r="M88" s="732">
        <v>12</v>
      </c>
      <c r="N88" s="733">
        <v>1122</v>
      </c>
    </row>
    <row r="89" spans="1:14" ht="14.4" customHeight="1" x14ac:dyDescent="0.3">
      <c r="A89" s="727" t="s">
        <v>561</v>
      </c>
      <c r="B89" s="728" t="s">
        <v>562</v>
      </c>
      <c r="C89" s="729" t="s">
        <v>574</v>
      </c>
      <c r="D89" s="730" t="s">
        <v>575</v>
      </c>
      <c r="E89" s="731">
        <v>50113001</v>
      </c>
      <c r="F89" s="730" t="s">
        <v>585</v>
      </c>
      <c r="G89" s="729" t="s">
        <v>586</v>
      </c>
      <c r="H89" s="729">
        <v>51384</v>
      </c>
      <c r="I89" s="729">
        <v>51384</v>
      </c>
      <c r="J89" s="729" t="s">
        <v>731</v>
      </c>
      <c r="K89" s="729" t="s">
        <v>735</v>
      </c>
      <c r="L89" s="732">
        <v>192.5</v>
      </c>
      <c r="M89" s="732">
        <v>5</v>
      </c>
      <c r="N89" s="733">
        <v>962.5</v>
      </c>
    </row>
    <row r="90" spans="1:14" ht="14.4" customHeight="1" x14ac:dyDescent="0.3">
      <c r="A90" s="727" t="s">
        <v>561</v>
      </c>
      <c r="B90" s="728" t="s">
        <v>562</v>
      </c>
      <c r="C90" s="729" t="s">
        <v>574</v>
      </c>
      <c r="D90" s="730" t="s">
        <v>575</v>
      </c>
      <c r="E90" s="731">
        <v>50113001</v>
      </c>
      <c r="F90" s="730" t="s">
        <v>585</v>
      </c>
      <c r="G90" s="729" t="s">
        <v>586</v>
      </c>
      <c r="H90" s="729">
        <v>146991</v>
      </c>
      <c r="I90" s="729">
        <v>46991</v>
      </c>
      <c r="J90" s="729" t="s">
        <v>736</v>
      </c>
      <c r="K90" s="729" t="s">
        <v>737</v>
      </c>
      <c r="L90" s="732">
        <v>138.84000000000003</v>
      </c>
      <c r="M90" s="732">
        <v>1</v>
      </c>
      <c r="N90" s="733">
        <v>138.84000000000003</v>
      </c>
    </row>
    <row r="91" spans="1:14" ht="14.4" customHeight="1" x14ac:dyDescent="0.3">
      <c r="A91" s="727" t="s">
        <v>561</v>
      </c>
      <c r="B91" s="728" t="s">
        <v>562</v>
      </c>
      <c r="C91" s="729" t="s">
        <v>574</v>
      </c>
      <c r="D91" s="730" t="s">
        <v>575</v>
      </c>
      <c r="E91" s="731">
        <v>50113001</v>
      </c>
      <c r="F91" s="730" t="s">
        <v>585</v>
      </c>
      <c r="G91" s="729" t="s">
        <v>586</v>
      </c>
      <c r="H91" s="729">
        <v>193724</v>
      </c>
      <c r="I91" s="729">
        <v>93724</v>
      </c>
      <c r="J91" s="729" t="s">
        <v>738</v>
      </c>
      <c r="K91" s="729" t="s">
        <v>739</v>
      </c>
      <c r="L91" s="732">
        <v>68.789999999999992</v>
      </c>
      <c r="M91" s="732">
        <v>5</v>
      </c>
      <c r="N91" s="733">
        <v>343.94999999999993</v>
      </c>
    </row>
    <row r="92" spans="1:14" ht="14.4" customHeight="1" x14ac:dyDescent="0.3">
      <c r="A92" s="727" t="s">
        <v>561</v>
      </c>
      <c r="B92" s="728" t="s">
        <v>562</v>
      </c>
      <c r="C92" s="729" t="s">
        <v>574</v>
      </c>
      <c r="D92" s="730" t="s">
        <v>575</v>
      </c>
      <c r="E92" s="731">
        <v>50113001</v>
      </c>
      <c r="F92" s="730" t="s">
        <v>585</v>
      </c>
      <c r="G92" s="729" t="s">
        <v>586</v>
      </c>
      <c r="H92" s="729">
        <v>169671</v>
      </c>
      <c r="I92" s="729">
        <v>69671</v>
      </c>
      <c r="J92" s="729" t="s">
        <v>740</v>
      </c>
      <c r="K92" s="729" t="s">
        <v>741</v>
      </c>
      <c r="L92" s="732">
        <v>105.80999999999999</v>
      </c>
      <c r="M92" s="732">
        <v>20</v>
      </c>
      <c r="N92" s="733">
        <v>2116.1999999999998</v>
      </c>
    </row>
    <row r="93" spans="1:14" ht="14.4" customHeight="1" x14ac:dyDescent="0.3">
      <c r="A93" s="727" t="s">
        <v>561</v>
      </c>
      <c r="B93" s="728" t="s">
        <v>562</v>
      </c>
      <c r="C93" s="729" t="s">
        <v>574</v>
      </c>
      <c r="D93" s="730" t="s">
        <v>575</v>
      </c>
      <c r="E93" s="731">
        <v>50113001</v>
      </c>
      <c r="F93" s="730" t="s">
        <v>585</v>
      </c>
      <c r="G93" s="729" t="s">
        <v>586</v>
      </c>
      <c r="H93" s="729">
        <v>100802</v>
      </c>
      <c r="I93" s="729">
        <v>1000</v>
      </c>
      <c r="J93" s="729" t="s">
        <v>742</v>
      </c>
      <c r="K93" s="729" t="s">
        <v>743</v>
      </c>
      <c r="L93" s="732">
        <v>69.681327518312628</v>
      </c>
      <c r="M93" s="732">
        <v>2</v>
      </c>
      <c r="N93" s="733">
        <v>139.36265503662526</v>
      </c>
    </row>
    <row r="94" spans="1:14" ht="14.4" customHeight="1" x14ac:dyDescent="0.3">
      <c r="A94" s="727" t="s">
        <v>561</v>
      </c>
      <c r="B94" s="728" t="s">
        <v>562</v>
      </c>
      <c r="C94" s="729" t="s">
        <v>574</v>
      </c>
      <c r="D94" s="730" t="s">
        <v>575</v>
      </c>
      <c r="E94" s="731">
        <v>50113001</v>
      </c>
      <c r="F94" s="730" t="s">
        <v>585</v>
      </c>
      <c r="G94" s="729" t="s">
        <v>586</v>
      </c>
      <c r="H94" s="729">
        <v>117189</v>
      </c>
      <c r="I94" s="729">
        <v>17189</v>
      </c>
      <c r="J94" s="729" t="s">
        <v>744</v>
      </c>
      <c r="K94" s="729" t="s">
        <v>745</v>
      </c>
      <c r="L94" s="732">
        <v>41.139999999999993</v>
      </c>
      <c r="M94" s="732">
        <v>1</v>
      </c>
      <c r="N94" s="733">
        <v>41.139999999999993</v>
      </c>
    </row>
    <row r="95" spans="1:14" ht="14.4" customHeight="1" x14ac:dyDescent="0.3">
      <c r="A95" s="727" t="s">
        <v>561</v>
      </c>
      <c r="B95" s="728" t="s">
        <v>562</v>
      </c>
      <c r="C95" s="729" t="s">
        <v>574</v>
      </c>
      <c r="D95" s="730" t="s">
        <v>575</v>
      </c>
      <c r="E95" s="731">
        <v>50113001</v>
      </c>
      <c r="F95" s="730" t="s">
        <v>585</v>
      </c>
      <c r="G95" s="729" t="s">
        <v>586</v>
      </c>
      <c r="H95" s="729">
        <v>100720</v>
      </c>
      <c r="I95" s="729">
        <v>720</v>
      </c>
      <c r="J95" s="729" t="s">
        <v>746</v>
      </c>
      <c r="K95" s="729" t="s">
        <v>747</v>
      </c>
      <c r="L95" s="732">
        <v>79.180000000000035</v>
      </c>
      <c r="M95" s="732">
        <v>10</v>
      </c>
      <c r="N95" s="733">
        <v>791.80000000000041</v>
      </c>
    </row>
    <row r="96" spans="1:14" ht="14.4" customHeight="1" x14ac:dyDescent="0.3">
      <c r="A96" s="727" t="s">
        <v>561</v>
      </c>
      <c r="B96" s="728" t="s">
        <v>562</v>
      </c>
      <c r="C96" s="729" t="s">
        <v>574</v>
      </c>
      <c r="D96" s="730" t="s">
        <v>575</v>
      </c>
      <c r="E96" s="731">
        <v>50113001</v>
      </c>
      <c r="F96" s="730" t="s">
        <v>585</v>
      </c>
      <c r="G96" s="729" t="s">
        <v>586</v>
      </c>
      <c r="H96" s="729">
        <v>900881</v>
      </c>
      <c r="I96" s="729">
        <v>0</v>
      </c>
      <c r="J96" s="729" t="s">
        <v>748</v>
      </c>
      <c r="K96" s="729" t="s">
        <v>563</v>
      </c>
      <c r="L96" s="732">
        <v>142.86226623826713</v>
      </c>
      <c r="M96" s="732">
        <v>5</v>
      </c>
      <c r="N96" s="733">
        <v>714.31133119133563</v>
      </c>
    </row>
    <row r="97" spans="1:14" ht="14.4" customHeight="1" x14ac:dyDescent="0.3">
      <c r="A97" s="727" t="s">
        <v>561</v>
      </c>
      <c r="B97" s="728" t="s">
        <v>562</v>
      </c>
      <c r="C97" s="729" t="s">
        <v>574</v>
      </c>
      <c r="D97" s="730" t="s">
        <v>575</v>
      </c>
      <c r="E97" s="731">
        <v>50113001</v>
      </c>
      <c r="F97" s="730" t="s">
        <v>585</v>
      </c>
      <c r="G97" s="729" t="s">
        <v>586</v>
      </c>
      <c r="H97" s="729">
        <v>900513</v>
      </c>
      <c r="I97" s="729">
        <v>0</v>
      </c>
      <c r="J97" s="729" t="s">
        <v>749</v>
      </c>
      <c r="K97" s="729" t="s">
        <v>563</v>
      </c>
      <c r="L97" s="732">
        <v>64.45807187081185</v>
      </c>
      <c r="M97" s="732">
        <v>6</v>
      </c>
      <c r="N97" s="733">
        <v>386.74843122487107</v>
      </c>
    </row>
    <row r="98" spans="1:14" ht="14.4" customHeight="1" x14ac:dyDescent="0.3">
      <c r="A98" s="727" t="s">
        <v>561</v>
      </c>
      <c r="B98" s="728" t="s">
        <v>562</v>
      </c>
      <c r="C98" s="729" t="s">
        <v>574</v>
      </c>
      <c r="D98" s="730" t="s">
        <v>575</v>
      </c>
      <c r="E98" s="731">
        <v>50113001</v>
      </c>
      <c r="F98" s="730" t="s">
        <v>585</v>
      </c>
      <c r="G98" s="729" t="s">
        <v>586</v>
      </c>
      <c r="H98" s="729">
        <v>841544</v>
      </c>
      <c r="I98" s="729">
        <v>0</v>
      </c>
      <c r="J98" s="729" t="s">
        <v>750</v>
      </c>
      <c r="K98" s="729" t="s">
        <v>563</v>
      </c>
      <c r="L98" s="732">
        <v>90.975917123654753</v>
      </c>
      <c r="M98" s="732">
        <v>4</v>
      </c>
      <c r="N98" s="733">
        <v>363.90366849461901</v>
      </c>
    </row>
    <row r="99" spans="1:14" ht="14.4" customHeight="1" x14ac:dyDescent="0.3">
      <c r="A99" s="727" t="s">
        <v>561</v>
      </c>
      <c r="B99" s="728" t="s">
        <v>562</v>
      </c>
      <c r="C99" s="729" t="s">
        <v>574</v>
      </c>
      <c r="D99" s="730" t="s">
        <v>575</v>
      </c>
      <c r="E99" s="731">
        <v>50113001</v>
      </c>
      <c r="F99" s="730" t="s">
        <v>585</v>
      </c>
      <c r="G99" s="729" t="s">
        <v>586</v>
      </c>
      <c r="H99" s="729">
        <v>394072</v>
      </c>
      <c r="I99" s="729">
        <v>1000</v>
      </c>
      <c r="J99" s="729" t="s">
        <v>751</v>
      </c>
      <c r="K99" s="729" t="s">
        <v>563</v>
      </c>
      <c r="L99" s="732">
        <v>477.40970947910432</v>
      </c>
      <c r="M99" s="732">
        <v>1</v>
      </c>
      <c r="N99" s="733">
        <v>477.40970947910432</v>
      </c>
    </row>
    <row r="100" spans="1:14" ht="14.4" customHeight="1" x14ac:dyDescent="0.3">
      <c r="A100" s="727" t="s">
        <v>561</v>
      </c>
      <c r="B100" s="728" t="s">
        <v>562</v>
      </c>
      <c r="C100" s="729" t="s">
        <v>574</v>
      </c>
      <c r="D100" s="730" t="s">
        <v>575</v>
      </c>
      <c r="E100" s="731">
        <v>50113001</v>
      </c>
      <c r="F100" s="730" t="s">
        <v>585</v>
      </c>
      <c r="G100" s="729" t="s">
        <v>586</v>
      </c>
      <c r="H100" s="729">
        <v>900321</v>
      </c>
      <c r="I100" s="729">
        <v>0</v>
      </c>
      <c r="J100" s="729" t="s">
        <v>752</v>
      </c>
      <c r="K100" s="729" t="s">
        <v>563</v>
      </c>
      <c r="L100" s="732">
        <v>72.015072426536292</v>
      </c>
      <c r="M100" s="732">
        <v>3</v>
      </c>
      <c r="N100" s="733">
        <v>216.04521727960889</v>
      </c>
    </row>
    <row r="101" spans="1:14" ht="14.4" customHeight="1" x14ac:dyDescent="0.3">
      <c r="A101" s="727" t="s">
        <v>561</v>
      </c>
      <c r="B101" s="728" t="s">
        <v>562</v>
      </c>
      <c r="C101" s="729" t="s">
        <v>574</v>
      </c>
      <c r="D101" s="730" t="s">
        <v>575</v>
      </c>
      <c r="E101" s="731">
        <v>50113001</v>
      </c>
      <c r="F101" s="730" t="s">
        <v>585</v>
      </c>
      <c r="G101" s="729" t="s">
        <v>586</v>
      </c>
      <c r="H101" s="729">
        <v>900520</v>
      </c>
      <c r="I101" s="729">
        <v>0</v>
      </c>
      <c r="J101" s="729" t="s">
        <v>753</v>
      </c>
      <c r="K101" s="729" t="s">
        <v>754</v>
      </c>
      <c r="L101" s="732">
        <v>39.973980647700593</v>
      </c>
      <c r="M101" s="732">
        <v>3</v>
      </c>
      <c r="N101" s="733">
        <v>119.92194194310179</v>
      </c>
    </row>
    <row r="102" spans="1:14" ht="14.4" customHeight="1" x14ac:dyDescent="0.3">
      <c r="A102" s="727" t="s">
        <v>561</v>
      </c>
      <c r="B102" s="728" t="s">
        <v>562</v>
      </c>
      <c r="C102" s="729" t="s">
        <v>574</v>
      </c>
      <c r="D102" s="730" t="s">
        <v>575</v>
      </c>
      <c r="E102" s="731">
        <v>50113001</v>
      </c>
      <c r="F102" s="730" t="s">
        <v>585</v>
      </c>
      <c r="G102" s="729" t="s">
        <v>586</v>
      </c>
      <c r="H102" s="729">
        <v>900007</v>
      </c>
      <c r="I102" s="729">
        <v>0</v>
      </c>
      <c r="J102" s="729" t="s">
        <v>755</v>
      </c>
      <c r="K102" s="729" t="s">
        <v>563</v>
      </c>
      <c r="L102" s="732">
        <v>55.852263015774476</v>
      </c>
      <c r="M102" s="732">
        <v>8</v>
      </c>
      <c r="N102" s="733">
        <v>446.81810412619581</v>
      </c>
    </row>
    <row r="103" spans="1:14" ht="14.4" customHeight="1" x14ac:dyDescent="0.3">
      <c r="A103" s="727" t="s">
        <v>561</v>
      </c>
      <c r="B103" s="728" t="s">
        <v>562</v>
      </c>
      <c r="C103" s="729" t="s">
        <v>574</v>
      </c>
      <c r="D103" s="730" t="s">
        <v>575</v>
      </c>
      <c r="E103" s="731">
        <v>50113001</v>
      </c>
      <c r="F103" s="730" t="s">
        <v>585</v>
      </c>
      <c r="G103" s="729" t="s">
        <v>586</v>
      </c>
      <c r="H103" s="729">
        <v>900406</v>
      </c>
      <c r="I103" s="729">
        <v>0</v>
      </c>
      <c r="J103" s="729" t="s">
        <v>756</v>
      </c>
      <c r="K103" s="729" t="s">
        <v>563</v>
      </c>
      <c r="L103" s="732">
        <v>61.706685414378008</v>
      </c>
      <c r="M103" s="732">
        <v>2</v>
      </c>
      <c r="N103" s="733">
        <v>123.41337082875602</v>
      </c>
    </row>
    <row r="104" spans="1:14" ht="14.4" customHeight="1" x14ac:dyDescent="0.3">
      <c r="A104" s="727" t="s">
        <v>561</v>
      </c>
      <c r="B104" s="728" t="s">
        <v>562</v>
      </c>
      <c r="C104" s="729" t="s">
        <v>574</v>
      </c>
      <c r="D104" s="730" t="s">
        <v>575</v>
      </c>
      <c r="E104" s="731">
        <v>50113001</v>
      </c>
      <c r="F104" s="730" t="s">
        <v>585</v>
      </c>
      <c r="G104" s="729" t="s">
        <v>586</v>
      </c>
      <c r="H104" s="729">
        <v>921319</v>
      </c>
      <c r="I104" s="729">
        <v>0</v>
      </c>
      <c r="J104" s="729" t="s">
        <v>757</v>
      </c>
      <c r="K104" s="729" t="s">
        <v>563</v>
      </c>
      <c r="L104" s="732">
        <v>317.8328890911489</v>
      </c>
      <c r="M104" s="732">
        <v>1</v>
      </c>
      <c r="N104" s="733">
        <v>317.8328890911489</v>
      </c>
    </row>
    <row r="105" spans="1:14" ht="14.4" customHeight="1" x14ac:dyDescent="0.3">
      <c r="A105" s="727" t="s">
        <v>561</v>
      </c>
      <c r="B105" s="728" t="s">
        <v>562</v>
      </c>
      <c r="C105" s="729" t="s">
        <v>574</v>
      </c>
      <c r="D105" s="730" t="s">
        <v>575</v>
      </c>
      <c r="E105" s="731">
        <v>50113001</v>
      </c>
      <c r="F105" s="730" t="s">
        <v>585</v>
      </c>
      <c r="G105" s="729" t="s">
        <v>586</v>
      </c>
      <c r="H105" s="729">
        <v>921064</v>
      </c>
      <c r="I105" s="729">
        <v>0</v>
      </c>
      <c r="J105" s="729" t="s">
        <v>758</v>
      </c>
      <c r="K105" s="729" t="s">
        <v>563</v>
      </c>
      <c r="L105" s="732">
        <v>82.637795171776446</v>
      </c>
      <c r="M105" s="732">
        <v>1</v>
      </c>
      <c r="N105" s="733">
        <v>82.637795171776446</v>
      </c>
    </row>
    <row r="106" spans="1:14" ht="14.4" customHeight="1" x14ac:dyDescent="0.3">
      <c r="A106" s="727" t="s">
        <v>561</v>
      </c>
      <c r="B106" s="728" t="s">
        <v>562</v>
      </c>
      <c r="C106" s="729" t="s">
        <v>574</v>
      </c>
      <c r="D106" s="730" t="s">
        <v>575</v>
      </c>
      <c r="E106" s="731">
        <v>50113001</v>
      </c>
      <c r="F106" s="730" t="s">
        <v>585</v>
      </c>
      <c r="G106" s="729" t="s">
        <v>586</v>
      </c>
      <c r="H106" s="729">
        <v>216199</v>
      </c>
      <c r="I106" s="729">
        <v>216199</v>
      </c>
      <c r="J106" s="729" t="s">
        <v>759</v>
      </c>
      <c r="K106" s="729" t="s">
        <v>760</v>
      </c>
      <c r="L106" s="732">
        <v>100.59999999999997</v>
      </c>
      <c r="M106" s="732">
        <v>2</v>
      </c>
      <c r="N106" s="733">
        <v>201.19999999999993</v>
      </c>
    </row>
    <row r="107" spans="1:14" ht="14.4" customHeight="1" x14ac:dyDescent="0.3">
      <c r="A107" s="727" t="s">
        <v>561</v>
      </c>
      <c r="B107" s="728" t="s">
        <v>562</v>
      </c>
      <c r="C107" s="729" t="s">
        <v>574</v>
      </c>
      <c r="D107" s="730" t="s">
        <v>575</v>
      </c>
      <c r="E107" s="731">
        <v>50113001</v>
      </c>
      <c r="F107" s="730" t="s">
        <v>585</v>
      </c>
      <c r="G107" s="729" t="s">
        <v>586</v>
      </c>
      <c r="H107" s="729">
        <v>188217</v>
      </c>
      <c r="I107" s="729">
        <v>88217</v>
      </c>
      <c r="J107" s="729" t="s">
        <v>761</v>
      </c>
      <c r="K107" s="729" t="s">
        <v>762</v>
      </c>
      <c r="L107" s="732">
        <v>127.44998050905346</v>
      </c>
      <c r="M107" s="732">
        <v>14</v>
      </c>
      <c r="N107" s="733">
        <v>1784.2997271267484</v>
      </c>
    </row>
    <row r="108" spans="1:14" ht="14.4" customHeight="1" x14ac:dyDescent="0.3">
      <c r="A108" s="727" t="s">
        <v>561</v>
      </c>
      <c r="B108" s="728" t="s">
        <v>562</v>
      </c>
      <c r="C108" s="729" t="s">
        <v>574</v>
      </c>
      <c r="D108" s="730" t="s">
        <v>575</v>
      </c>
      <c r="E108" s="731">
        <v>50113001</v>
      </c>
      <c r="F108" s="730" t="s">
        <v>585</v>
      </c>
      <c r="G108" s="729" t="s">
        <v>586</v>
      </c>
      <c r="H108" s="729">
        <v>188219</v>
      </c>
      <c r="I108" s="729">
        <v>88219</v>
      </c>
      <c r="J108" s="729" t="s">
        <v>763</v>
      </c>
      <c r="K108" s="729" t="s">
        <v>764</v>
      </c>
      <c r="L108" s="732">
        <v>142.43000000000004</v>
      </c>
      <c r="M108" s="732">
        <v>3</v>
      </c>
      <c r="N108" s="733">
        <v>427.29000000000008</v>
      </c>
    </row>
    <row r="109" spans="1:14" ht="14.4" customHeight="1" x14ac:dyDescent="0.3">
      <c r="A109" s="727" t="s">
        <v>561</v>
      </c>
      <c r="B109" s="728" t="s">
        <v>562</v>
      </c>
      <c r="C109" s="729" t="s">
        <v>574</v>
      </c>
      <c r="D109" s="730" t="s">
        <v>575</v>
      </c>
      <c r="E109" s="731">
        <v>50113001</v>
      </c>
      <c r="F109" s="730" t="s">
        <v>585</v>
      </c>
      <c r="G109" s="729" t="s">
        <v>610</v>
      </c>
      <c r="H109" s="729">
        <v>149909</v>
      </c>
      <c r="I109" s="729">
        <v>49909</v>
      </c>
      <c r="J109" s="729" t="s">
        <v>765</v>
      </c>
      <c r="K109" s="729" t="s">
        <v>766</v>
      </c>
      <c r="L109" s="732">
        <v>42.58</v>
      </c>
      <c r="M109" s="732">
        <v>1</v>
      </c>
      <c r="N109" s="733">
        <v>42.58</v>
      </c>
    </row>
    <row r="110" spans="1:14" ht="14.4" customHeight="1" x14ac:dyDescent="0.3">
      <c r="A110" s="727" t="s">
        <v>561</v>
      </c>
      <c r="B110" s="728" t="s">
        <v>562</v>
      </c>
      <c r="C110" s="729" t="s">
        <v>574</v>
      </c>
      <c r="D110" s="730" t="s">
        <v>575</v>
      </c>
      <c r="E110" s="731">
        <v>50113001</v>
      </c>
      <c r="F110" s="730" t="s">
        <v>585</v>
      </c>
      <c r="G110" s="729" t="s">
        <v>610</v>
      </c>
      <c r="H110" s="729">
        <v>844554</v>
      </c>
      <c r="I110" s="729">
        <v>114065</v>
      </c>
      <c r="J110" s="729" t="s">
        <v>767</v>
      </c>
      <c r="K110" s="729" t="s">
        <v>768</v>
      </c>
      <c r="L110" s="732">
        <v>21.670000000000009</v>
      </c>
      <c r="M110" s="732">
        <v>1</v>
      </c>
      <c r="N110" s="733">
        <v>21.670000000000009</v>
      </c>
    </row>
    <row r="111" spans="1:14" ht="14.4" customHeight="1" x14ac:dyDescent="0.3">
      <c r="A111" s="727" t="s">
        <v>561</v>
      </c>
      <c r="B111" s="728" t="s">
        <v>562</v>
      </c>
      <c r="C111" s="729" t="s">
        <v>574</v>
      </c>
      <c r="D111" s="730" t="s">
        <v>575</v>
      </c>
      <c r="E111" s="731">
        <v>50113001</v>
      </c>
      <c r="F111" s="730" t="s">
        <v>585</v>
      </c>
      <c r="G111" s="729" t="s">
        <v>586</v>
      </c>
      <c r="H111" s="729">
        <v>67558</v>
      </c>
      <c r="I111" s="729">
        <v>67558</v>
      </c>
      <c r="J111" s="729" t="s">
        <v>769</v>
      </c>
      <c r="K111" s="729" t="s">
        <v>770</v>
      </c>
      <c r="L111" s="732">
        <v>26.949999999999996</v>
      </c>
      <c r="M111" s="732">
        <v>2</v>
      </c>
      <c r="N111" s="733">
        <v>53.899999999999991</v>
      </c>
    </row>
    <row r="112" spans="1:14" ht="14.4" customHeight="1" x14ac:dyDescent="0.3">
      <c r="A112" s="727" t="s">
        <v>561</v>
      </c>
      <c r="B112" s="728" t="s">
        <v>562</v>
      </c>
      <c r="C112" s="729" t="s">
        <v>574</v>
      </c>
      <c r="D112" s="730" t="s">
        <v>575</v>
      </c>
      <c r="E112" s="731">
        <v>50113001</v>
      </c>
      <c r="F112" s="730" t="s">
        <v>585</v>
      </c>
      <c r="G112" s="729" t="s">
        <v>586</v>
      </c>
      <c r="H112" s="729">
        <v>117992</v>
      </c>
      <c r="I112" s="729">
        <v>17992</v>
      </c>
      <c r="J112" s="729" t="s">
        <v>771</v>
      </c>
      <c r="K112" s="729" t="s">
        <v>772</v>
      </c>
      <c r="L112" s="732">
        <v>93.75999809191832</v>
      </c>
      <c r="M112" s="732">
        <v>12</v>
      </c>
      <c r="N112" s="733">
        <v>1125.1199771030199</v>
      </c>
    </row>
    <row r="113" spans="1:14" ht="14.4" customHeight="1" x14ac:dyDescent="0.3">
      <c r="A113" s="727" t="s">
        <v>561</v>
      </c>
      <c r="B113" s="728" t="s">
        <v>562</v>
      </c>
      <c r="C113" s="729" t="s">
        <v>574</v>
      </c>
      <c r="D113" s="730" t="s">
        <v>575</v>
      </c>
      <c r="E113" s="731">
        <v>50113001</v>
      </c>
      <c r="F113" s="730" t="s">
        <v>585</v>
      </c>
      <c r="G113" s="729" t="s">
        <v>586</v>
      </c>
      <c r="H113" s="729">
        <v>100498</v>
      </c>
      <c r="I113" s="729">
        <v>498</v>
      </c>
      <c r="J113" s="729" t="s">
        <v>773</v>
      </c>
      <c r="K113" s="729" t="s">
        <v>774</v>
      </c>
      <c r="L113" s="732">
        <v>96.819999999999979</v>
      </c>
      <c r="M113" s="732">
        <v>6</v>
      </c>
      <c r="N113" s="733">
        <v>580.91999999999985</v>
      </c>
    </row>
    <row r="114" spans="1:14" ht="14.4" customHeight="1" x14ac:dyDescent="0.3">
      <c r="A114" s="727" t="s">
        <v>561</v>
      </c>
      <c r="B114" s="728" t="s">
        <v>562</v>
      </c>
      <c r="C114" s="729" t="s">
        <v>574</v>
      </c>
      <c r="D114" s="730" t="s">
        <v>575</v>
      </c>
      <c r="E114" s="731">
        <v>50113001</v>
      </c>
      <c r="F114" s="730" t="s">
        <v>585</v>
      </c>
      <c r="G114" s="729" t="s">
        <v>586</v>
      </c>
      <c r="H114" s="729">
        <v>166555</v>
      </c>
      <c r="I114" s="729">
        <v>66555</v>
      </c>
      <c r="J114" s="729" t="s">
        <v>775</v>
      </c>
      <c r="K114" s="729" t="s">
        <v>776</v>
      </c>
      <c r="L114" s="732">
        <v>117.41000000000003</v>
      </c>
      <c r="M114" s="732">
        <v>1</v>
      </c>
      <c r="N114" s="733">
        <v>117.41000000000003</v>
      </c>
    </row>
    <row r="115" spans="1:14" ht="14.4" customHeight="1" x14ac:dyDescent="0.3">
      <c r="A115" s="727" t="s">
        <v>561</v>
      </c>
      <c r="B115" s="728" t="s">
        <v>562</v>
      </c>
      <c r="C115" s="729" t="s">
        <v>574</v>
      </c>
      <c r="D115" s="730" t="s">
        <v>575</v>
      </c>
      <c r="E115" s="731">
        <v>50113001</v>
      </c>
      <c r="F115" s="730" t="s">
        <v>585</v>
      </c>
      <c r="G115" s="729" t="s">
        <v>610</v>
      </c>
      <c r="H115" s="729">
        <v>201290</v>
      </c>
      <c r="I115" s="729">
        <v>201290</v>
      </c>
      <c r="J115" s="729" t="s">
        <v>777</v>
      </c>
      <c r="K115" s="729" t="s">
        <v>778</v>
      </c>
      <c r="L115" s="732">
        <v>24.930000000000007</v>
      </c>
      <c r="M115" s="732">
        <v>1</v>
      </c>
      <c r="N115" s="733">
        <v>24.930000000000007</v>
      </c>
    </row>
    <row r="116" spans="1:14" ht="14.4" customHeight="1" x14ac:dyDescent="0.3">
      <c r="A116" s="727" t="s">
        <v>561</v>
      </c>
      <c r="B116" s="728" t="s">
        <v>562</v>
      </c>
      <c r="C116" s="729" t="s">
        <v>574</v>
      </c>
      <c r="D116" s="730" t="s">
        <v>575</v>
      </c>
      <c r="E116" s="731">
        <v>50113001</v>
      </c>
      <c r="F116" s="730" t="s">
        <v>585</v>
      </c>
      <c r="G116" s="729" t="s">
        <v>610</v>
      </c>
      <c r="H116" s="729">
        <v>127738</v>
      </c>
      <c r="I116" s="729">
        <v>127738</v>
      </c>
      <c r="J116" s="729" t="s">
        <v>779</v>
      </c>
      <c r="K116" s="729" t="s">
        <v>780</v>
      </c>
      <c r="L116" s="732">
        <v>95.37</v>
      </c>
      <c r="M116" s="732">
        <v>1</v>
      </c>
      <c r="N116" s="733">
        <v>95.37</v>
      </c>
    </row>
    <row r="117" spans="1:14" ht="14.4" customHeight="1" x14ac:dyDescent="0.3">
      <c r="A117" s="727" t="s">
        <v>561</v>
      </c>
      <c r="B117" s="728" t="s">
        <v>562</v>
      </c>
      <c r="C117" s="729" t="s">
        <v>574</v>
      </c>
      <c r="D117" s="730" t="s">
        <v>575</v>
      </c>
      <c r="E117" s="731">
        <v>50113001</v>
      </c>
      <c r="F117" s="730" t="s">
        <v>585</v>
      </c>
      <c r="G117" s="729" t="s">
        <v>586</v>
      </c>
      <c r="H117" s="729">
        <v>142475</v>
      </c>
      <c r="I117" s="729">
        <v>42475</v>
      </c>
      <c r="J117" s="729" t="s">
        <v>781</v>
      </c>
      <c r="K117" s="729" t="s">
        <v>782</v>
      </c>
      <c r="L117" s="732">
        <v>119.07999999999994</v>
      </c>
      <c r="M117" s="732">
        <v>1</v>
      </c>
      <c r="N117" s="733">
        <v>119.07999999999994</v>
      </c>
    </row>
    <row r="118" spans="1:14" ht="14.4" customHeight="1" x14ac:dyDescent="0.3">
      <c r="A118" s="727" t="s">
        <v>561</v>
      </c>
      <c r="B118" s="728" t="s">
        <v>562</v>
      </c>
      <c r="C118" s="729" t="s">
        <v>574</v>
      </c>
      <c r="D118" s="730" t="s">
        <v>575</v>
      </c>
      <c r="E118" s="731">
        <v>50113001</v>
      </c>
      <c r="F118" s="730" t="s">
        <v>585</v>
      </c>
      <c r="G118" s="729" t="s">
        <v>563</v>
      </c>
      <c r="H118" s="729">
        <v>102592</v>
      </c>
      <c r="I118" s="729">
        <v>2592</v>
      </c>
      <c r="J118" s="729" t="s">
        <v>783</v>
      </c>
      <c r="K118" s="729" t="s">
        <v>784</v>
      </c>
      <c r="L118" s="732">
        <v>63.049999999999983</v>
      </c>
      <c r="M118" s="732">
        <v>1</v>
      </c>
      <c r="N118" s="733">
        <v>63.049999999999983</v>
      </c>
    </row>
    <row r="119" spans="1:14" ht="14.4" customHeight="1" x14ac:dyDescent="0.3">
      <c r="A119" s="727" t="s">
        <v>561</v>
      </c>
      <c r="B119" s="728" t="s">
        <v>562</v>
      </c>
      <c r="C119" s="729" t="s">
        <v>574</v>
      </c>
      <c r="D119" s="730" t="s">
        <v>575</v>
      </c>
      <c r="E119" s="731">
        <v>50113001</v>
      </c>
      <c r="F119" s="730" t="s">
        <v>585</v>
      </c>
      <c r="G119" s="729" t="s">
        <v>610</v>
      </c>
      <c r="H119" s="729">
        <v>146071</v>
      </c>
      <c r="I119" s="729">
        <v>146071</v>
      </c>
      <c r="J119" s="729" t="s">
        <v>785</v>
      </c>
      <c r="K119" s="729" t="s">
        <v>786</v>
      </c>
      <c r="L119" s="732">
        <v>139.47000000000003</v>
      </c>
      <c r="M119" s="732">
        <v>1</v>
      </c>
      <c r="N119" s="733">
        <v>139.47000000000003</v>
      </c>
    </row>
    <row r="120" spans="1:14" ht="14.4" customHeight="1" x14ac:dyDescent="0.3">
      <c r="A120" s="727" t="s">
        <v>561</v>
      </c>
      <c r="B120" s="728" t="s">
        <v>562</v>
      </c>
      <c r="C120" s="729" t="s">
        <v>574</v>
      </c>
      <c r="D120" s="730" t="s">
        <v>575</v>
      </c>
      <c r="E120" s="731">
        <v>50113001</v>
      </c>
      <c r="F120" s="730" t="s">
        <v>585</v>
      </c>
      <c r="G120" s="729" t="s">
        <v>563</v>
      </c>
      <c r="H120" s="729">
        <v>845493</v>
      </c>
      <c r="I120" s="729">
        <v>105844</v>
      </c>
      <c r="J120" s="729" t="s">
        <v>787</v>
      </c>
      <c r="K120" s="729" t="s">
        <v>788</v>
      </c>
      <c r="L120" s="732">
        <v>99.979999999999976</v>
      </c>
      <c r="M120" s="732">
        <v>1</v>
      </c>
      <c r="N120" s="733">
        <v>99.979999999999976</v>
      </c>
    </row>
    <row r="121" spans="1:14" ht="14.4" customHeight="1" x14ac:dyDescent="0.3">
      <c r="A121" s="727" t="s">
        <v>561</v>
      </c>
      <c r="B121" s="728" t="s">
        <v>562</v>
      </c>
      <c r="C121" s="729" t="s">
        <v>574</v>
      </c>
      <c r="D121" s="730" t="s">
        <v>575</v>
      </c>
      <c r="E121" s="731">
        <v>50113001</v>
      </c>
      <c r="F121" s="730" t="s">
        <v>585</v>
      </c>
      <c r="G121" s="729" t="s">
        <v>586</v>
      </c>
      <c r="H121" s="729">
        <v>157525</v>
      </c>
      <c r="I121" s="729">
        <v>57525</v>
      </c>
      <c r="J121" s="729" t="s">
        <v>789</v>
      </c>
      <c r="K121" s="729" t="s">
        <v>790</v>
      </c>
      <c r="L121" s="732">
        <v>98.21</v>
      </c>
      <c r="M121" s="732">
        <v>2</v>
      </c>
      <c r="N121" s="733">
        <v>196.42</v>
      </c>
    </row>
    <row r="122" spans="1:14" ht="14.4" customHeight="1" x14ac:dyDescent="0.3">
      <c r="A122" s="727" t="s">
        <v>561</v>
      </c>
      <c r="B122" s="728" t="s">
        <v>562</v>
      </c>
      <c r="C122" s="729" t="s">
        <v>574</v>
      </c>
      <c r="D122" s="730" t="s">
        <v>575</v>
      </c>
      <c r="E122" s="731">
        <v>50113001</v>
      </c>
      <c r="F122" s="730" t="s">
        <v>585</v>
      </c>
      <c r="G122" s="729" t="s">
        <v>586</v>
      </c>
      <c r="H122" s="729">
        <v>171031</v>
      </c>
      <c r="I122" s="729">
        <v>171031</v>
      </c>
      <c r="J122" s="729" t="s">
        <v>791</v>
      </c>
      <c r="K122" s="729" t="s">
        <v>792</v>
      </c>
      <c r="L122" s="732">
        <v>84.72999999999999</v>
      </c>
      <c r="M122" s="732">
        <v>2</v>
      </c>
      <c r="N122" s="733">
        <v>169.45999999999998</v>
      </c>
    </row>
    <row r="123" spans="1:14" ht="14.4" customHeight="1" x14ac:dyDescent="0.3">
      <c r="A123" s="727" t="s">
        <v>561</v>
      </c>
      <c r="B123" s="728" t="s">
        <v>562</v>
      </c>
      <c r="C123" s="729" t="s">
        <v>574</v>
      </c>
      <c r="D123" s="730" t="s">
        <v>575</v>
      </c>
      <c r="E123" s="731">
        <v>50113001</v>
      </c>
      <c r="F123" s="730" t="s">
        <v>585</v>
      </c>
      <c r="G123" s="729" t="s">
        <v>586</v>
      </c>
      <c r="H123" s="729">
        <v>110086</v>
      </c>
      <c r="I123" s="729">
        <v>10086</v>
      </c>
      <c r="J123" s="729" t="s">
        <v>793</v>
      </c>
      <c r="K123" s="729" t="s">
        <v>794</v>
      </c>
      <c r="L123" s="732">
        <v>1592.8</v>
      </c>
      <c r="M123" s="732">
        <v>6</v>
      </c>
      <c r="N123" s="733">
        <v>9556.7999999999993</v>
      </c>
    </row>
    <row r="124" spans="1:14" ht="14.4" customHeight="1" x14ac:dyDescent="0.3">
      <c r="A124" s="727" t="s">
        <v>561</v>
      </c>
      <c r="B124" s="728" t="s">
        <v>562</v>
      </c>
      <c r="C124" s="729" t="s">
        <v>574</v>
      </c>
      <c r="D124" s="730" t="s">
        <v>575</v>
      </c>
      <c r="E124" s="731">
        <v>50113001</v>
      </c>
      <c r="F124" s="730" t="s">
        <v>585</v>
      </c>
      <c r="G124" s="729" t="s">
        <v>586</v>
      </c>
      <c r="H124" s="729">
        <v>184399</v>
      </c>
      <c r="I124" s="729">
        <v>84399</v>
      </c>
      <c r="J124" s="729" t="s">
        <v>795</v>
      </c>
      <c r="K124" s="729" t="s">
        <v>796</v>
      </c>
      <c r="L124" s="732">
        <v>322.49</v>
      </c>
      <c r="M124" s="732">
        <v>2</v>
      </c>
      <c r="N124" s="733">
        <v>644.98</v>
      </c>
    </row>
    <row r="125" spans="1:14" ht="14.4" customHeight="1" x14ac:dyDescent="0.3">
      <c r="A125" s="727" t="s">
        <v>561</v>
      </c>
      <c r="B125" s="728" t="s">
        <v>562</v>
      </c>
      <c r="C125" s="729" t="s">
        <v>574</v>
      </c>
      <c r="D125" s="730" t="s">
        <v>575</v>
      </c>
      <c r="E125" s="731">
        <v>50113001</v>
      </c>
      <c r="F125" s="730" t="s">
        <v>585</v>
      </c>
      <c r="G125" s="729" t="s">
        <v>586</v>
      </c>
      <c r="H125" s="729">
        <v>988466</v>
      </c>
      <c r="I125" s="729">
        <v>192729</v>
      </c>
      <c r="J125" s="729" t="s">
        <v>797</v>
      </c>
      <c r="K125" s="729" t="s">
        <v>798</v>
      </c>
      <c r="L125" s="732">
        <v>54.470000000000006</v>
      </c>
      <c r="M125" s="732">
        <v>4</v>
      </c>
      <c r="N125" s="733">
        <v>217.88000000000002</v>
      </c>
    </row>
    <row r="126" spans="1:14" ht="14.4" customHeight="1" x14ac:dyDescent="0.3">
      <c r="A126" s="727" t="s">
        <v>561</v>
      </c>
      <c r="B126" s="728" t="s">
        <v>562</v>
      </c>
      <c r="C126" s="729" t="s">
        <v>574</v>
      </c>
      <c r="D126" s="730" t="s">
        <v>575</v>
      </c>
      <c r="E126" s="731">
        <v>50113001</v>
      </c>
      <c r="F126" s="730" t="s">
        <v>585</v>
      </c>
      <c r="G126" s="729" t="s">
        <v>610</v>
      </c>
      <c r="H126" s="729">
        <v>155823</v>
      </c>
      <c r="I126" s="729">
        <v>55823</v>
      </c>
      <c r="J126" s="729" t="s">
        <v>799</v>
      </c>
      <c r="K126" s="729" t="s">
        <v>800</v>
      </c>
      <c r="L126" s="732">
        <v>44.59002825110101</v>
      </c>
      <c r="M126" s="732">
        <v>156</v>
      </c>
      <c r="N126" s="733">
        <v>6956.0444071717575</v>
      </c>
    </row>
    <row r="127" spans="1:14" ht="14.4" customHeight="1" x14ac:dyDescent="0.3">
      <c r="A127" s="727" t="s">
        <v>561</v>
      </c>
      <c r="B127" s="728" t="s">
        <v>562</v>
      </c>
      <c r="C127" s="729" t="s">
        <v>574</v>
      </c>
      <c r="D127" s="730" t="s">
        <v>575</v>
      </c>
      <c r="E127" s="731">
        <v>50113001</v>
      </c>
      <c r="F127" s="730" t="s">
        <v>585</v>
      </c>
      <c r="G127" s="729" t="s">
        <v>610</v>
      </c>
      <c r="H127" s="729">
        <v>155824</v>
      </c>
      <c r="I127" s="729">
        <v>55824</v>
      </c>
      <c r="J127" s="729" t="s">
        <v>799</v>
      </c>
      <c r="K127" s="729" t="s">
        <v>801</v>
      </c>
      <c r="L127" s="732">
        <v>56.880036547448661</v>
      </c>
      <c r="M127" s="732">
        <v>33</v>
      </c>
      <c r="N127" s="733">
        <v>1877.0412060658059</v>
      </c>
    </row>
    <row r="128" spans="1:14" ht="14.4" customHeight="1" x14ac:dyDescent="0.3">
      <c r="A128" s="727" t="s">
        <v>561</v>
      </c>
      <c r="B128" s="728" t="s">
        <v>562</v>
      </c>
      <c r="C128" s="729" t="s">
        <v>574</v>
      </c>
      <c r="D128" s="730" t="s">
        <v>575</v>
      </c>
      <c r="E128" s="731">
        <v>50113001</v>
      </c>
      <c r="F128" s="730" t="s">
        <v>585</v>
      </c>
      <c r="G128" s="729" t="s">
        <v>586</v>
      </c>
      <c r="H128" s="729">
        <v>102668</v>
      </c>
      <c r="I128" s="729">
        <v>2668</v>
      </c>
      <c r="J128" s="729" t="s">
        <v>802</v>
      </c>
      <c r="K128" s="729" t="s">
        <v>803</v>
      </c>
      <c r="L128" s="732">
        <v>33.720000000000006</v>
      </c>
      <c r="M128" s="732">
        <v>1</v>
      </c>
      <c r="N128" s="733">
        <v>33.720000000000006</v>
      </c>
    </row>
    <row r="129" spans="1:14" ht="14.4" customHeight="1" x14ac:dyDescent="0.3">
      <c r="A129" s="727" t="s">
        <v>561</v>
      </c>
      <c r="B129" s="728" t="s">
        <v>562</v>
      </c>
      <c r="C129" s="729" t="s">
        <v>574</v>
      </c>
      <c r="D129" s="730" t="s">
        <v>575</v>
      </c>
      <c r="E129" s="731">
        <v>50113001</v>
      </c>
      <c r="F129" s="730" t="s">
        <v>585</v>
      </c>
      <c r="G129" s="729" t="s">
        <v>610</v>
      </c>
      <c r="H129" s="729">
        <v>850729</v>
      </c>
      <c r="I129" s="729">
        <v>157875</v>
      </c>
      <c r="J129" s="729" t="s">
        <v>804</v>
      </c>
      <c r="K129" s="729" t="s">
        <v>805</v>
      </c>
      <c r="L129" s="732">
        <v>325.15999999999991</v>
      </c>
      <c r="M129" s="732">
        <v>66</v>
      </c>
      <c r="N129" s="733">
        <v>21460.559999999994</v>
      </c>
    </row>
    <row r="130" spans="1:14" ht="14.4" customHeight="1" x14ac:dyDescent="0.3">
      <c r="A130" s="727" t="s">
        <v>561</v>
      </c>
      <c r="B130" s="728" t="s">
        <v>562</v>
      </c>
      <c r="C130" s="729" t="s">
        <v>574</v>
      </c>
      <c r="D130" s="730" t="s">
        <v>575</v>
      </c>
      <c r="E130" s="731">
        <v>50113001</v>
      </c>
      <c r="F130" s="730" t="s">
        <v>585</v>
      </c>
      <c r="G130" s="729" t="s">
        <v>586</v>
      </c>
      <c r="H130" s="729">
        <v>849941</v>
      </c>
      <c r="I130" s="729">
        <v>162142</v>
      </c>
      <c r="J130" s="729" t="s">
        <v>806</v>
      </c>
      <c r="K130" s="729" t="s">
        <v>807</v>
      </c>
      <c r="L130" s="732">
        <v>28.410000000000011</v>
      </c>
      <c r="M130" s="732">
        <v>2</v>
      </c>
      <c r="N130" s="733">
        <v>56.820000000000022</v>
      </c>
    </row>
    <row r="131" spans="1:14" ht="14.4" customHeight="1" x14ac:dyDescent="0.3">
      <c r="A131" s="727" t="s">
        <v>561</v>
      </c>
      <c r="B131" s="728" t="s">
        <v>562</v>
      </c>
      <c r="C131" s="729" t="s">
        <v>574</v>
      </c>
      <c r="D131" s="730" t="s">
        <v>575</v>
      </c>
      <c r="E131" s="731">
        <v>50113001</v>
      </c>
      <c r="F131" s="730" t="s">
        <v>585</v>
      </c>
      <c r="G131" s="729" t="s">
        <v>586</v>
      </c>
      <c r="H131" s="729">
        <v>168579</v>
      </c>
      <c r="I131" s="729">
        <v>68579</v>
      </c>
      <c r="J131" s="729" t="s">
        <v>808</v>
      </c>
      <c r="K131" s="729" t="s">
        <v>809</v>
      </c>
      <c r="L131" s="732">
        <v>88.016666666666637</v>
      </c>
      <c r="M131" s="732">
        <v>3</v>
      </c>
      <c r="N131" s="733">
        <v>264.0499999999999</v>
      </c>
    </row>
    <row r="132" spans="1:14" ht="14.4" customHeight="1" x14ac:dyDescent="0.3">
      <c r="A132" s="727" t="s">
        <v>561</v>
      </c>
      <c r="B132" s="728" t="s">
        <v>562</v>
      </c>
      <c r="C132" s="729" t="s">
        <v>574</v>
      </c>
      <c r="D132" s="730" t="s">
        <v>575</v>
      </c>
      <c r="E132" s="731">
        <v>50113001</v>
      </c>
      <c r="F132" s="730" t="s">
        <v>585</v>
      </c>
      <c r="G132" s="729" t="s">
        <v>586</v>
      </c>
      <c r="H132" s="729">
        <v>100269</v>
      </c>
      <c r="I132" s="729">
        <v>269</v>
      </c>
      <c r="J132" s="729" t="s">
        <v>810</v>
      </c>
      <c r="K132" s="729" t="s">
        <v>666</v>
      </c>
      <c r="L132" s="732">
        <v>40.78</v>
      </c>
      <c r="M132" s="732">
        <v>1</v>
      </c>
      <c r="N132" s="733">
        <v>40.78</v>
      </c>
    </row>
    <row r="133" spans="1:14" ht="14.4" customHeight="1" x14ac:dyDescent="0.3">
      <c r="A133" s="727" t="s">
        <v>561</v>
      </c>
      <c r="B133" s="728" t="s">
        <v>562</v>
      </c>
      <c r="C133" s="729" t="s">
        <v>574</v>
      </c>
      <c r="D133" s="730" t="s">
        <v>575</v>
      </c>
      <c r="E133" s="731">
        <v>50113001</v>
      </c>
      <c r="F133" s="730" t="s">
        <v>585</v>
      </c>
      <c r="G133" s="729" t="s">
        <v>610</v>
      </c>
      <c r="H133" s="729">
        <v>847149</v>
      </c>
      <c r="I133" s="729">
        <v>124115</v>
      </c>
      <c r="J133" s="729" t="s">
        <v>811</v>
      </c>
      <c r="K133" s="729" t="s">
        <v>778</v>
      </c>
      <c r="L133" s="732">
        <v>213.24</v>
      </c>
      <c r="M133" s="732">
        <v>1</v>
      </c>
      <c r="N133" s="733">
        <v>213.24</v>
      </c>
    </row>
    <row r="134" spans="1:14" ht="14.4" customHeight="1" x14ac:dyDescent="0.3">
      <c r="A134" s="727" t="s">
        <v>561</v>
      </c>
      <c r="B134" s="728" t="s">
        <v>562</v>
      </c>
      <c r="C134" s="729" t="s">
        <v>574</v>
      </c>
      <c r="D134" s="730" t="s">
        <v>575</v>
      </c>
      <c r="E134" s="731">
        <v>50113001</v>
      </c>
      <c r="F134" s="730" t="s">
        <v>585</v>
      </c>
      <c r="G134" s="729" t="s">
        <v>610</v>
      </c>
      <c r="H134" s="729">
        <v>846824</v>
      </c>
      <c r="I134" s="729">
        <v>124087</v>
      </c>
      <c r="J134" s="729" t="s">
        <v>812</v>
      </c>
      <c r="K134" s="729" t="s">
        <v>778</v>
      </c>
      <c r="L134" s="732">
        <v>158.97999999999999</v>
      </c>
      <c r="M134" s="732">
        <v>1</v>
      </c>
      <c r="N134" s="733">
        <v>158.97999999999999</v>
      </c>
    </row>
    <row r="135" spans="1:14" ht="14.4" customHeight="1" x14ac:dyDescent="0.3">
      <c r="A135" s="727" t="s">
        <v>561</v>
      </c>
      <c r="B135" s="728" t="s">
        <v>562</v>
      </c>
      <c r="C135" s="729" t="s">
        <v>574</v>
      </c>
      <c r="D135" s="730" t="s">
        <v>575</v>
      </c>
      <c r="E135" s="731">
        <v>50113001</v>
      </c>
      <c r="F135" s="730" t="s">
        <v>585</v>
      </c>
      <c r="G135" s="729" t="s">
        <v>610</v>
      </c>
      <c r="H135" s="729">
        <v>844651</v>
      </c>
      <c r="I135" s="729">
        <v>101205</v>
      </c>
      <c r="J135" s="729" t="s">
        <v>813</v>
      </c>
      <c r="K135" s="729" t="s">
        <v>814</v>
      </c>
      <c r="L135" s="732">
        <v>86.68</v>
      </c>
      <c r="M135" s="732">
        <v>1</v>
      </c>
      <c r="N135" s="733">
        <v>86.68</v>
      </c>
    </row>
    <row r="136" spans="1:14" ht="14.4" customHeight="1" x14ac:dyDescent="0.3">
      <c r="A136" s="727" t="s">
        <v>561</v>
      </c>
      <c r="B136" s="728" t="s">
        <v>562</v>
      </c>
      <c r="C136" s="729" t="s">
        <v>574</v>
      </c>
      <c r="D136" s="730" t="s">
        <v>575</v>
      </c>
      <c r="E136" s="731">
        <v>50113001</v>
      </c>
      <c r="F136" s="730" t="s">
        <v>585</v>
      </c>
      <c r="G136" s="729" t="s">
        <v>610</v>
      </c>
      <c r="H136" s="729">
        <v>178689</v>
      </c>
      <c r="I136" s="729">
        <v>178689</v>
      </c>
      <c r="J136" s="729" t="s">
        <v>815</v>
      </c>
      <c r="K136" s="729" t="s">
        <v>816</v>
      </c>
      <c r="L136" s="732">
        <v>98.439999999999969</v>
      </c>
      <c r="M136" s="732">
        <v>1</v>
      </c>
      <c r="N136" s="733">
        <v>98.439999999999969</v>
      </c>
    </row>
    <row r="137" spans="1:14" ht="14.4" customHeight="1" x14ac:dyDescent="0.3">
      <c r="A137" s="727" t="s">
        <v>561</v>
      </c>
      <c r="B137" s="728" t="s">
        <v>562</v>
      </c>
      <c r="C137" s="729" t="s">
        <v>574</v>
      </c>
      <c r="D137" s="730" t="s">
        <v>575</v>
      </c>
      <c r="E137" s="731">
        <v>50113001</v>
      </c>
      <c r="F137" s="730" t="s">
        <v>585</v>
      </c>
      <c r="G137" s="729" t="s">
        <v>586</v>
      </c>
      <c r="H137" s="729">
        <v>159358</v>
      </c>
      <c r="I137" s="729">
        <v>59358</v>
      </c>
      <c r="J137" s="729" t="s">
        <v>817</v>
      </c>
      <c r="K137" s="729" t="s">
        <v>818</v>
      </c>
      <c r="L137" s="732">
        <v>326.47999790254772</v>
      </c>
      <c r="M137" s="732">
        <v>11.2</v>
      </c>
      <c r="N137" s="733">
        <v>3656.5759765085345</v>
      </c>
    </row>
    <row r="138" spans="1:14" ht="14.4" customHeight="1" x14ac:dyDescent="0.3">
      <c r="A138" s="727" t="s">
        <v>561</v>
      </c>
      <c r="B138" s="728" t="s">
        <v>562</v>
      </c>
      <c r="C138" s="729" t="s">
        <v>574</v>
      </c>
      <c r="D138" s="730" t="s">
        <v>575</v>
      </c>
      <c r="E138" s="731">
        <v>50113001</v>
      </c>
      <c r="F138" s="730" t="s">
        <v>585</v>
      </c>
      <c r="G138" s="729" t="s">
        <v>610</v>
      </c>
      <c r="H138" s="729">
        <v>147741</v>
      </c>
      <c r="I138" s="729">
        <v>47741</v>
      </c>
      <c r="J138" s="729" t="s">
        <v>819</v>
      </c>
      <c r="K138" s="729" t="s">
        <v>820</v>
      </c>
      <c r="L138" s="732">
        <v>39.479999999999968</v>
      </c>
      <c r="M138" s="732">
        <v>1</v>
      </c>
      <c r="N138" s="733">
        <v>39.479999999999968</v>
      </c>
    </row>
    <row r="139" spans="1:14" ht="14.4" customHeight="1" x14ac:dyDescent="0.3">
      <c r="A139" s="727" t="s">
        <v>561</v>
      </c>
      <c r="B139" s="728" t="s">
        <v>562</v>
      </c>
      <c r="C139" s="729" t="s">
        <v>574</v>
      </c>
      <c r="D139" s="730" t="s">
        <v>575</v>
      </c>
      <c r="E139" s="731">
        <v>50113001</v>
      </c>
      <c r="F139" s="730" t="s">
        <v>585</v>
      </c>
      <c r="G139" s="729" t="s">
        <v>610</v>
      </c>
      <c r="H139" s="729">
        <v>147740</v>
      </c>
      <c r="I139" s="729">
        <v>47740</v>
      </c>
      <c r="J139" s="729" t="s">
        <v>821</v>
      </c>
      <c r="K139" s="729" t="s">
        <v>814</v>
      </c>
      <c r="L139" s="732">
        <v>36.620000000000005</v>
      </c>
      <c r="M139" s="732">
        <v>2</v>
      </c>
      <c r="N139" s="733">
        <v>73.240000000000009</v>
      </c>
    </row>
    <row r="140" spans="1:14" ht="14.4" customHeight="1" x14ac:dyDescent="0.3">
      <c r="A140" s="727" t="s">
        <v>561</v>
      </c>
      <c r="B140" s="728" t="s">
        <v>562</v>
      </c>
      <c r="C140" s="729" t="s">
        <v>574</v>
      </c>
      <c r="D140" s="730" t="s">
        <v>575</v>
      </c>
      <c r="E140" s="731">
        <v>50113001</v>
      </c>
      <c r="F140" s="730" t="s">
        <v>585</v>
      </c>
      <c r="G140" s="729" t="s">
        <v>586</v>
      </c>
      <c r="H140" s="729">
        <v>114957</v>
      </c>
      <c r="I140" s="729">
        <v>14957</v>
      </c>
      <c r="J140" s="729" t="s">
        <v>822</v>
      </c>
      <c r="K140" s="729" t="s">
        <v>823</v>
      </c>
      <c r="L140" s="732">
        <v>39.689999999999991</v>
      </c>
      <c r="M140" s="732">
        <v>1</v>
      </c>
      <c r="N140" s="733">
        <v>39.689999999999991</v>
      </c>
    </row>
    <row r="141" spans="1:14" ht="14.4" customHeight="1" x14ac:dyDescent="0.3">
      <c r="A141" s="727" t="s">
        <v>561</v>
      </c>
      <c r="B141" s="728" t="s">
        <v>562</v>
      </c>
      <c r="C141" s="729" t="s">
        <v>574</v>
      </c>
      <c r="D141" s="730" t="s">
        <v>575</v>
      </c>
      <c r="E141" s="731">
        <v>50113001</v>
      </c>
      <c r="F141" s="730" t="s">
        <v>585</v>
      </c>
      <c r="G141" s="729" t="s">
        <v>563</v>
      </c>
      <c r="H141" s="729">
        <v>198054</v>
      </c>
      <c r="I141" s="729">
        <v>198054</v>
      </c>
      <c r="J141" s="729" t="s">
        <v>824</v>
      </c>
      <c r="K141" s="729" t="s">
        <v>825</v>
      </c>
      <c r="L141" s="732">
        <v>43.999999999999993</v>
      </c>
      <c r="M141" s="732">
        <v>7</v>
      </c>
      <c r="N141" s="733">
        <v>307.99999999999994</v>
      </c>
    </row>
    <row r="142" spans="1:14" ht="14.4" customHeight="1" x14ac:dyDescent="0.3">
      <c r="A142" s="727" t="s">
        <v>561</v>
      </c>
      <c r="B142" s="728" t="s">
        <v>562</v>
      </c>
      <c r="C142" s="729" t="s">
        <v>574</v>
      </c>
      <c r="D142" s="730" t="s">
        <v>575</v>
      </c>
      <c r="E142" s="731">
        <v>50113001</v>
      </c>
      <c r="F142" s="730" t="s">
        <v>585</v>
      </c>
      <c r="G142" s="729" t="s">
        <v>563</v>
      </c>
      <c r="H142" s="729">
        <v>198058</v>
      </c>
      <c r="I142" s="729">
        <v>198058</v>
      </c>
      <c r="J142" s="729" t="s">
        <v>824</v>
      </c>
      <c r="K142" s="729" t="s">
        <v>826</v>
      </c>
      <c r="L142" s="732">
        <v>110.0000000000001</v>
      </c>
      <c r="M142" s="732">
        <v>1</v>
      </c>
      <c r="N142" s="733">
        <v>110.0000000000001</v>
      </c>
    </row>
    <row r="143" spans="1:14" ht="14.4" customHeight="1" x14ac:dyDescent="0.3">
      <c r="A143" s="727" t="s">
        <v>561</v>
      </c>
      <c r="B143" s="728" t="s">
        <v>562</v>
      </c>
      <c r="C143" s="729" t="s">
        <v>574</v>
      </c>
      <c r="D143" s="730" t="s">
        <v>575</v>
      </c>
      <c r="E143" s="731">
        <v>50113001</v>
      </c>
      <c r="F143" s="730" t="s">
        <v>585</v>
      </c>
      <c r="G143" s="729" t="s">
        <v>610</v>
      </c>
      <c r="H143" s="729">
        <v>990810</v>
      </c>
      <c r="I143" s="729">
        <v>195939</v>
      </c>
      <c r="J143" s="729" t="s">
        <v>827</v>
      </c>
      <c r="K143" s="729" t="s">
        <v>768</v>
      </c>
      <c r="L143" s="732">
        <v>63.401620141643761</v>
      </c>
      <c r="M143" s="732">
        <v>1</v>
      </c>
      <c r="N143" s="733">
        <v>63.401620141643761</v>
      </c>
    </row>
    <row r="144" spans="1:14" ht="14.4" customHeight="1" x14ac:dyDescent="0.3">
      <c r="A144" s="727" t="s">
        <v>561</v>
      </c>
      <c r="B144" s="728" t="s">
        <v>562</v>
      </c>
      <c r="C144" s="729" t="s">
        <v>574</v>
      </c>
      <c r="D144" s="730" t="s">
        <v>575</v>
      </c>
      <c r="E144" s="731">
        <v>50113001</v>
      </c>
      <c r="F144" s="730" t="s">
        <v>585</v>
      </c>
      <c r="G144" s="729" t="s">
        <v>610</v>
      </c>
      <c r="H144" s="729">
        <v>191922</v>
      </c>
      <c r="I144" s="729">
        <v>191922</v>
      </c>
      <c r="J144" s="729" t="s">
        <v>828</v>
      </c>
      <c r="K144" s="729" t="s">
        <v>829</v>
      </c>
      <c r="L144" s="732">
        <v>93.070000000000022</v>
      </c>
      <c r="M144" s="732">
        <v>1</v>
      </c>
      <c r="N144" s="733">
        <v>93.070000000000022</v>
      </c>
    </row>
    <row r="145" spans="1:14" ht="14.4" customHeight="1" x14ac:dyDescent="0.3">
      <c r="A145" s="727" t="s">
        <v>561</v>
      </c>
      <c r="B145" s="728" t="s">
        <v>562</v>
      </c>
      <c r="C145" s="729" t="s">
        <v>574</v>
      </c>
      <c r="D145" s="730" t="s">
        <v>575</v>
      </c>
      <c r="E145" s="731">
        <v>50113001</v>
      </c>
      <c r="F145" s="730" t="s">
        <v>585</v>
      </c>
      <c r="G145" s="729" t="s">
        <v>586</v>
      </c>
      <c r="H145" s="729">
        <v>848866</v>
      </c>
      <c r="I145" s="729">
        <v>119654</v>
      </c>
      <c r="J145" s="729" t="s">
        <v>830</v>
      </c>
      <c r="K145" s="729" t="s">
        <v>831</v>
      </c>
      <c r="L145" s="732">
        <v>257.18000000000006</v>
      </c>
      <c r="M145" s="732">
        <v>1</v>
      </c>
      <c r="N145" s="733">
        <v>257.18000000000006</v>
      </c>
    </row>
    <row r="146" spans="1:14" ht="14.4" customHeight="1" x14ac:dyDescent="0.3">
      <c r="A146" s="727" t="s">
        <v>561</v>
      </c>
      <c r="B146" s="728" t="s">
        <v>562</v>
      </c>
      <c r="C146" s="729" t="s">
        <v>574</v>
      </c>
      <c r="D146" s="730" t="s">
        <v>575</v>
      </c>
      <c r="E146" s="731">
        <v>50113001</v>
      </c>
      <c r="F146" s="730" t="s">
        <v>585</v>
      </c>
      <c r="G146" s="729" t="s">
        <v>610</v>
      </c>
      <c r="H146" s="729">
        <v>193018</v>
      </c>
      <c r="I146" s="729">
        <v>93018</v>
      </c>
      <c r="J146" s="729" t="s">
        <v>832</v>
      </c>
      <c r="K146" s="729" t="s">
        <v>833</v>
      </c>
      <c r="L146" s="732">
        <v>297.92000000000007</v>
      </c>
      <c r="M146" s="732">
        <v>1</v>
      </c>
      <c r="N146" s="733">
        <v>297.92000000000007</v>
      </c>
    </row>
    <row r="147" spans="1:14" ht="14.4" customHeight="1" x14ac:dyDescent="0.3">
      <c r="A147" s="727" t="s">
        <v>561</v>
      </c>
      <c r="B147" s="728" t="s">
        <v>562</v>
      </c>
      <c r="C147" s="729" t="s">
        <v>574</v>
      </c>
      <c r="D147" s="730" t="s">
        <v>575</v>
      </c>
      <c r="E147" s="731">
        <v>50113001</v>
      </c>
      <c r="F147" s="730" t="s">
        <v>585</v>
      </c>
      <c r="G147" s="729" t="s">
        <v>610</v>
      </c>
      <c r="H147" s="729">
        <v>193016</v>
      </c>
      <c r="I147" s="729">
        <v>93016</v>
      </c>
      <c r="J147" s="729" t="s">
        <v>834</v>
      </c>
      <c r="K147" s="729" t="s">
        <v>835</v>
      </c>
      <c r="L147" s="732">
        <v>88.249999999999943</v>
      </c>
      <c r="M147" s="732">
        <v>2</v>
      </c>
      <c r="N147" s="733">
        <v>176.49999999999989</v>
      </c>
    </row>
    <row r="148" spans="1:14" ht="14.4" customHeight="1" x14ac:dyDescent="0.3">
      <c r="A148" s="727" t="s">
        <v>561</v>
      </c>
      <c r="B148" s="728" t="s">
        <v>562</v>
      </c>
      <c r="C148" s="729" t="s">
        <v>574</v>
      </c>
      <c r="D148" s="730" t="s">
        <v>575</v>
      </c>
      <c r="E148" s="731">
        <v>50113001</v>
      </c>
      <c r="F148" s="730" t="s">
        <v>585</v>
      </c>
      <c r="G148" s="729" t="s">
        <v>586</v>
      </c>
      <c r="H148" s="729">
        <v>149013</v>
      </c>
      <c r="I148" s="729">
        <v>49013</v>
      </c>
      <c r="J148" s="729" t="s">
        <v>836</v>
      </c>
      <c r="K148" s="729" t="s">
        <v>837</v>
      </c>
      <c r="L148" s="732">
        <v>51.100000000000016</v>
      </c>
      <c r="M148" s="732">
        <v>1</v>
      </c>
      <c r="N148" s="733">
        <v>51.100000000000016</v>
      </c>
    </row>
    <row r="149" spans="1:14" ht="14.4" customHeight="1" x14ac:dyDescent="0.3">
      <c r="A149" s="727" t="s">
        <v>561</v>
      </c>
      <c r="B149" s="728" t="s">
        <v>562</v>
      </c>
      <c r="C149" s="729" t="s">
        <v>574</v>
      </c>
      <c r="D149" s="730" t="s">
        <v>575</v>
      </c>
      <c r="E149" s="731">
        <v>50113001</v>
      </c>
      <c r="F149" s="730" t="s">
        <v>585</v>
      </c>
      <c r="G149" s="729" t="s">
        <v>586</v>
      </c>
      <c r="H149" s="729">
        <v>103688</v>
      </c>
      <c r="I149" s="729">
        <v>3688</v>
      </c>
      <c r="J149" s="729" t="s">
        <v>838</v>
      </c>
      <c r="K149" s="729" t="s">
        <v>839</v>
      </c>
      <c r="L149" s="732">
        <v>58.319999999999993</v>
      </c>
      <c r="M149" s="732">
        <v>2</v>
      </c>
      <c r="N149" s="733">
        <v>116.63999999999999</v>
      </c>
    </row>
    <row r="150" spans="1:14" ht="14.4" customHeight="1" x14ac:dyDescent="0.3">
      <c r="A150" s="727" t="s">
        <v>561</v>
      </c>
      <c r="B150" s="728" t="s">
        <v>562</v>
      </c>
      <c r="C150" s="729" t="s">
        <v>574</v>
      </c>
      <c r="D150" s="730" t="s">
        <v>575</v>
      </c>
      <c r="E150" s="731">
        <v>50113001</v>
      </c>
      <c r="F150" s="730" t="s">
        <v>585</v>
      </c>
      <c r="G150" s="729" t="s">
        <v>586</v>
      </c>
      <c r="H150" s="729">
        <v>100610</v>
      </c>
      <c r="I150" s="729">
        <v>610</v>
      </c>
      <c r="J150" s="729" t="s">
        <v>840</v>
      </c>
      <c r="K150" s="729" t="s">
        <v>841</v>
      </c>
      <c r="L150" s="732">
        <v>64.539633291238204</v>
      </c>
      <c r="M150" s="732">
        <v>6</v>
      </c>
      <c r="N150" s="733">
        <v>387.23779974742922</v>
      </c>
    </row>
    <row r="151" spans="1:14" ht="14.4" customHeight="1" x14ac:dyDescent="0.3">
      <c r="A151" s="727" t="s">
        <v>561</v>
      </c>
      <c r="B151" s="728" t="s">
        <v>562</v>
      </c>
      <c r="C151" s="729" t="s">
        <v>574</v>
      </c>
      <c r="D151" s="730" t="s">
        <v>575</v>
      </c>
      <c r="E151" s="731">
        <v>50113001</v>
      </c>
      <c r="F151" s="730" t="s">
        <v>585</v>
      </c>
      <c r="G151" s="729" t="s">
        <v>586</v>
      </c>
      <c r="H151" s="729">
        <v>130502</v>
      </c>
      <c r="I151" s="729">
        <v>130502</v>
      </c>
      <c r="J151" s="729" t="s">
        <v>842</v>
      </c>
      <c r="K151" s="729" t="s">
        <v>843</v>
      </c>
      <c r="L151" s="732">
        <v>231.46999999999997</v>
      </c>
      <c r="M151" s="732">
        <v>1</v>
      </c>
      <c r="N151" s="733">
        <v>231.46999999999997</v>
      </c>
    </row>
    <row r="152" spans="1:14" ht="14.4" customHeight="1" x14ac:dyDescent="0.3">
      <c r="A152" s="727" t="s">
        <v>561</v>
      </c>
      <c r="B152" s="728" t="s">
        <v>562</v>
      </c>
      <c r="C152" s="729" t="s">
        <v>574</v>
      </c>
      <c r="D152" s="730" t="s">
        <v>575</v>
      </c>
      <c r="E152" s="731">
        <v>50113001</v>
      </c>
      <c r="F152" s="730" t="s">
        <v>585</v>
      </c>
      <c r="G152" s="729" t="s">
        <v>610</v>
      </c>
      <c r="H152" s="729">
        <v>158191</v>
      </c>
      <c r="I152" s="729">
        <v>158191</v>
      </c>
      <c r="J152" s="729" t="s">
        <v>844</v>
      </c>
      <c r="K152" s="729" t="s">
        <v>845</v>
      </c>
      <c r="L152" s="732">
        <v>70.060000000000031</v>
      </c>
      <c r="M152" s="732">
        <v>1</v>
      </c>
      <c r="N152" s="733">
        <v>70.060000000000031</v>
      </c>
    </row>
    <row r="153" spans="1:14" ht="14.4" customHeight="1" x14ac:dyDescent="0.3">
      <c r="A153" s="727" t="s">
        <v>561</v>
      </c>
      <c r="B153" s="728" t="s">
        <v>562</v>
      </c>
      <c r="C153" s="729" t="s">
        <v>574</v>
      </c>
      <c r="D153" s="730" t="s">
        <v>575</v>
      </c>
      <c r="E153" s="731">
        <v>50113001</v>
      </c>
      <c r="F153" s="730" t="s">
        <v>585</v>
      </c>
      <c r="G153" s="729" t="s">
        <v>586</v>
      </c>
      <c r="H153" s="729">
        <v>131215</v>
      </c>
      <c r="I153" s="729">
        <v>31215</v>
      </c>
      <c r="J153" s="729" t="s">
        <v>846</v>
      </c>
      <c r="K153" s="729" t="s">
        <v>847</v>
      </c>
      <c r="L153" s="732">
        <v>55.250000000000007</v>
      </c>
      <c r="M153" s="732">
        <v>2</v>
      </c>
      <c r="N153" s="733">
        <v>110.50000000000001</v>
      </c>
    </row>
    <row r="154" spans="1:14" ht="14.4" customHeight="1" x14ac:dyDescent="0.3">
      <c r="A154" s="727" t="s">
        <v>561</v>
      </c>
      <c r="B154" s="728" t="s">
        <v>562</v>
      </c>
      <c r="C154" s="729" t="s">
        <v>574</v>
      </c>
      <c r="D154" s="730" t="s">
        <v>575</v>
      </c>
      <c r="E154" s="731">
        <v>50113001</v>
      </c>
      <c r="F154" s="730" t="s">
        <v>585</v>
      </c>
      <c r="G154" s="729" t="s">
        <v>586</v>
      </c>
      <c r="H154" s="729">
        <v>148578</v>
      </c>
      <c r="I154" s="729">
        <v>48578</v>
      </c>
      <c r="J154" s="729" t="s">
        <v>848</v>
      </c>
      <c r="K154" s="729" t="s">
        <v>849</v>
      </c>
      <c r="L154" s="732">
        <v>54.98</v>
      </c>
      <c r="M154" s="732">
        <v>2</v>
      </c>
      <c r="N154" s="733">
        <v>109.96</v>
      </c>
    </row>
    <row r="155" spans="1:14" ht="14.4" customHeight="1" x14ac:dyDescent="0.3">
      <c r="A155" s="727" t="s">
        <v>561</v>
      </c>
      <c r="B155" s="728" t="s">
        <v>562</v>
      </c>
      <c r="C155" s="729" t="s">
        <v>574</v>
      </c>
      <c r="D155" s="730" t="s">
        <v>575</v>
      </c>
      <c r="E155" s="731">
        <v>50113001</v>
      </c>
      <c r="F155" s="730" t="s">
        <v>585</v>
      </c>
      <c r="G155" s="729" t="s">
        <v>586</v>
      </c>
      <c r="H155" s="729">
        <v>191836</v>
      </c>
      <c r="I155" s="729">
        <v>91836</v>
      </c>
      <c r="J155" s="729" t="s">
        <v>850</v>
      </c>
      <c r="K155" s="729" t="s">
        <v>851</v>
      </c>
      <c r="L155" s="732">
        <v>44.97</v>
      </c>
      <c r="M155" s="732">
        <v>4</v>
      </c>
      <c r="N155" s="733">
        <v>179.88</v>
      </c>
    </row>
    <row r="156" spans="1:14" ht="14.4" customHeight="1" x14ac:dyDescent="0.3">
      <c r="A156" s="727" t="s">
        <v>561</v>
      </c>
      <c r="B156" s="728" t="s">
        <v>562</v>
      </c>
      <c r="C156" s="729" t="s">
        <v>574</v>
      </c>
      <c r="D156" s="730" t="s">
        <v>575</v>
      </c>
      <c r="E156" s="731">
        <v>50113001</v>
      </c>
      <c r="F156" s="730" t="s">
        <v>585</v>
      </c>
      <c r="G156" s="729" t="s">
        <v>586</v>
      </c>
      <c r="H156" s="729">
        <v>159672</v>
      </c>
      <c r="I156" s="729">
        <v>59672</v>
      </c>
      <c r="J156" s="729" t="s">
        <v>852</v>
      </c>
      <c r="K156" s="729" t="s">
        <v>853</v>
      </c>
      <c r="L156" s="732">
        <v>58.929999999999993</v>
      </c>
      <c r="M156" s="732">
        <v>2</v>
      </c>
      <c r="N156" s="733">
        <v>117.85999999999999</v>
      </c>
    </row>
    <row r="157" spans="1:14" ht="14.4" customHeight="1" x14ac:dyDescent="0.3">
      <c r="A157" s="727" t="s">
        <v>561</v>
      </c>
      <c r="B157" s="728" t="s">
        <v>562</v>
      </c>
      <c r="C157" s="729" t="s">
        <v>574</v>
      </c>
      <c r="D157" s="730" t="s">
        <v>575</v>
      </c>
      <c r="E157" s="731">
        <v>50113001</v>
      </c>
      <c r="F157" s="730" t="s">
        <v>585</v>
      </c>
      <c r="G157" s="729" t="s">
        <v>586</v>
      </c>
      <c r="H157" s="729">
        <v>214616</v>
      </c>
      <c r="I157" s="729">
        <v>214616</v>
      </c>
      <c r="J157" s="729" t="s">
        <v>854</v>
      </c>
      <c r="K157" s="729" t="s">
        <v>855</v>
      </c>
      <c r="L157" s="732">
        <v>47.610000000000014</v>
      </c>
      <c r="M157" s="732">
        <v>12</v>
      </c>
      <c r="N157" s="733">
        <v>571.32000000000016</v>
      </c>
    </row>
    <row r="158" spans="1:14" ht="14.4" customHeight="1" x14ac:dyDescent="0.3">
      <c r="A158" s="727" t="s">
        <v>561</v>
      </c>
      <c r="B158" s="728" t="s">
        <v>562</v>
      </c>
      <c r="C158" s="729" t="s">
        <v>574</v>
      </c>
      <c r="D158" s="730" t="s">
        <v>575</v>
      </c>
      <c r="E158" s="731">
        <v>50113001</v>
      </c>
      <c r="F158" s="730" t="s">
        <v>585</v>
      </c>
      <c r="G158" s="729" t="s">
        <v>586</v>
      </c>
      <c r="H158" s="729">
        <v>102828</v>
      </c>
      <c r="I158" s="729">
        <v>2828</v>
      </c>
      <c r="J158" s="729" t="s">
        <v>856</v>
      </c>
      <c r="K158" s="729" t="s">
        <v>857</v>
      </c>
      <c r="L158" s="732">
        <v>42.680000000000021</v>
      </c>
      <c r="M158" s="732">
        <v>2</v>
      </c>
      <c r="N158" s="733">
        <v>85.360000000000042</v>
      </c>
    </row>
    <row r="159" spans="1:14" ht="14.4" customHeight="1" x14ac:dyDescent="0.3">
      <c r="A159" s="727" t="s">
        <v>561</v>
      </c>
      <c r="B159" s="728" t="s">
        <v>562</v>
      </c>
      <c r="C159" s="729" t="s">
        <v>574</v>
      </c>
      <c r="D159" s="730" t="s">
        <v>575</v>
      </c>
      <c r="E159" s="731">
        <v>50113001</v>
      </c>
      <c r="F159" s="730" t="s">
        <v>585</v>
      </c>
      <c r="G159" s="729" t="s">
        <v>586</v>
      </c>
      <c r="H159" s="729">
        <v>150117</v>
      </c>
      <c r="I159" s="729">
        <v>50117</v>
      </c>
      <c r="J159" s="729" t="s">
        <v>858</v>
      </c>
      <c r="K159" s="729" t="s">
        <v>859</v>
      </c>
      <c r="L159" s="732">
        <v>158.38</v>
      </c>
      <c r="M159" s="732">
        <v>1</v>
      </c>
      <c r="N159" s="733">
        <v>158.38</v>
      </c>
    </row>
    <row r="160" spans="1:14" ht="14.4" customHeight="1" x14ac:dyDescent="0.3">
      <c r="A160" s="727" t="s">
        <v>561</v>
      </c>
      <c r="B160" s="728" t="s">
        <v>562</v>
      </c>
      <c r="C160" s="729" t="s">
        <v>574</v>
      </c>
      <c r="D160" s="730" t="s">
        <v>575</v>
      </c>
      <c r="E160" s="731">
        <v>50113001</v>
      </c>
      <c r="F160" s="730" t="s">
        <v>585</v>
      </c>
      <c r="G160" s="729" t="s">
        <v>563</v>
      </c>
      <c r="H160" s="729">
        <v>159760</v>
      </c>
      <c r="I160" s="729">
        <v>159760</v>
      </c>
      <c r="J160" s="729" t="s">
        <v>860</v>
      </c>
      <c r="K160" s="729" t="s">
        <v>861</v>
      </c>
      <c r="L160" s="732">
        <v>98.439999999999984</v>
      </c>
      <c r="M160" s="732">
        <v>1</v>
      </c>
      <c r="N160" s="733">
        <v>98.439999999999984</v>
      </c>
    </row>
    <row r="161" spans="1:14" ht="14.4" customHeight="1" x14ac:dyDescent="0.3">
      <c r="A161" s="727" t="s">
        <v>561</v>
      </c>
      <c r="B161" s="728" t="s">
        <v>562</v>
      </c>
      <c r="C161" s="729" t="s">
        <v>574</v>
      </c>
      <c r="D161" s="730" t="s">
        <v>575</v>
      </c>
      <c r="E161" s="731">
        <v>50113001</v>
      </c>
      <c r="F161" s="730" t="s">
        <v>585</v>
      </c>
      <c r="G161" s="729" t="s">
        <v>586</v>
      </c>
      <c r="H161" s="729">
        <v>190958</v>
      </c>
      <c r="I161" s="729">
        <v>190958</v>
      </c>
      <c r="J161" s="729" t="s">
        <v>862</v>
      </c>
      <c r="K161" s="729" t="s">
        <v>643</v>
      </c>
      <c r="L161" s="732">
        <v>164.19</v>
      </c>
      <c r="M161" s="732">
        <v>1</v>
      </c>
      <c r="N161" s="733">
        <v>164.19</v>
      </c>
    </row>
    <row r="162" spans="1:14" ht="14.4" customHeight="1" x14ac:dyDescent="0.3">
      <c r="A162" s="727" t="s">
        <v>561</v>
      </c>
      <c r="B162" s="728" t="s">
        <v>562</v>
      </c>
      <c r="C162" s="729" t="s">
        <v>574</v>
      </c>
      <c r="D162" s="730" t="s">
        <v>575</v>
      </c>
      <c r="E162" s="731">
        <v>50113001</v>
      </c>
      <c r="F162" s="730" t="s">
        <v>585</v>
      </c>
      <c r="G162" s="729" t="s">
        <v>610</v>
      </c>
      <c r="H162" s="729">
        <v>56972</v>
      </c>
      <c r="I162" s="729">
        <v>56972</v>
      </c>
      <c r="J162" s="729" t="s">
        <v>863</v>
      </c>
      <c r="K162" s="729" t="s">
        <v>864</v>
      </c>
      <c r="L162" s="732">
        <v>14.879999999999997</v>
      </c>
      <c r="M162" s="732">
        <v>1</v>
      </c>
      <c r="N162" s="733">
        <v>14.879999999999997</v>
      </c>
    </row>
    <row r="163" spans="1:14" ht="14.4" customHeight="1" x14ac:dyDescent="0.3">
      <c r="A163" s="727" t="s">
        <v>561</v>
      </c>
      <c r="B163" s="728" t="s">
        <v>562</v>
      </c>
      <c r="C163" s="729" t="s">
        <v>574</v>
      </c>
      <c r="D163" s="730" t="s">
        <v>575</v>
      </c>
      <c r="E163" s="731">
        <v>50113001</v>
      </c>
      <c r="F163" s="730" t="s">
        <v>585</v>
      </c>
      <c r="G163" s="729" t="s">
        <v>586</v>
      </c>
      <c r="H163" s="729">
        <v>154094</v>
      </c>
      <c r="I163" s="729">
        <v>54094</v>
      </c>
      <c r="J163" s="729" t="s">
        <v>865</v>
      </c>
      <c r="K163" s="729" t="s">
        <v>866</v>
      </c>
      <c r="L163" s="732">
        <v>112.14999999999995</v>
      </c>
      <c r="M163" s="732">
        <v>1</v>
      </c>
      <c r="N163" s="733">
        <v>112.14999999999995</v>
      </c>
    </row>
    <row r="164" spans="1:14" ht="14.4" customHeight="1" x14ac:dyDescent="0.3">
      <c r="A164" s="727" t="s">
        <v>561</v>
      </c>
      <c r="B164" s="728" t="s">
        <v>562</v>
      </c>
      <c r="C164" s="729" t="s">
        <v>574</v>
      </c>
      <c r="D164" s="730" t="s">
        <v>575</v>
      </c>
      <c r="E164" s="731">
        <v>50113001</v>
      </c>
      <c r="F164" s="730" t="s">
        <v>585</v>
      </c>
      <c r="G164" s="729" t="s">
        <v>586</v>
      </c>
      <c r="H164" s="729">
        <v>191217</v>
      </c>
      <c r="I164" s="729">
        <v>91217</v>
      </c>
      <c r="J164" s="729" t="s">
        <v>867</v>
      </c>
      <c r="K164" s="729" t="s">
        <v>868</v>
      </c>
      <c r="L164" s="732">
        <v>81.28</v>
      </c>
      <c r="M164" s="732">
        <v>1</v>
      </c>
      <c r="N164" s="733">
        <v>81.28</v>
      </c>
    </row>
    <row r="165" spans="1:14" ht="14.4" customHeight="1" x14ac:dyDescent="0.3">
      <c r="A165" s="727" t="s">
        <v>561</v>
      </c>
      <c r="B165" s="728" t="s">
        <v>562</v>
      </c>
      <c r="C165" s="729" t="s">
        <v>574</v>
      </c>
      <c r="D165" s="730" t="s">
        <v>575</v>
      </c>
      <c r="E165" s="731">
        <v>50113001</v>
      </c>
      <c r="F165" s="730" t="s">
        <v>585</v>
      </c>
      <c r="G165" s="729" t="s">
        <v>610</v>
      </c>
      <c r="H165" s="729">
        <v>131934</v>
      </c>
      <c r="I165" s="729">
        <v>31934</v>
      </c>
      <c r="J165" s="729" t="s">
        <v>869</v>
      </c>
      <c r="K165" s="729" t="s">
        <v>870</v>
      </c>
      <c r="L165" s="732">
        <v>50.17</v>
      </c>
      <c r="M165" s="732">
        <v>1</v>
      </c>
      <c r="N165" s="733">
        <v>50.17</v>
      </c>
    </row>
    <row r="166" spans="1:14" ht="14.4" customHeight="1" x14ac:dyDescent="0.3">
      <c r="A166" s="727" t="s">
        <v>561</v>
      </c>
      <c r="B166" s="728" t="s">
        <v>562</v>
      </c>
      <c r="C166" s="729" t="s">
        <v>574</v>
      </c>
      <c r="D166" s="730" t="s">
        <v>575</v>
      </c>
      <c r="E166" s="731">
        <v>50113001</v>
      </c>
      <c r="F166" s="730" t="s">
        <v>585</v>
      </c>
      <c r="G166" s="729" t="s">
        <v>586</v>
      </c>
      <c r="H166" s="729">
        <v>846948</v>
      </c>
      <c r="I166" s="729">
        <v>122198</v>
      </c>
      <c r="J166" s="729" t="s">
        <v>871</v>
      </c>
      <c r="K166" s="729" t="s">
        <v>872</v>
      </c>
      <c r="L166" s="732">
        <v>36.380000000000003</v>
      </c>
      <c r="M166" s="732">
        <v>4</v>
      </c>
      <c r="N166" s="733">
        <v>145.52000000000001</v>
      </c>
    </row>
    <row r="167" spans="1:14" ht="14.4" customHeight="1" x14ac:dyDescent="0.3">
      <c r="A167" s="727" t="s">
        <v>561</v>
      </c>
      <c r="B167" s="728" t="s">
        <v>562</v>
      </c>
      <c r="C167" s="729" t="s">
        <v>574</v>
      </c>
      <c r="D167" s="730" t="s">
        <v>575</v>
      </c>
      <c r="E167" s="731">
        <v>50113001</v>
      </c>
      <c r="F167" s="730" t="s">
        <v>585</v>
      </c>
      <c r="G167" s="729" t="s">
        <v>610</v>
      </c>
      <c r="H167" s="729">
        <v>201082</v>
      </c>
      <c r="I167" s="729">
        <v>201082</v>
      </c>
      <c r="J167" s="729" t="s">
        <v>873</v>
      </c>
      <c r="K167" s="729" t="s">
        <v>874</v>
      </c>
      <c r="L167" s="732">
        <v>54.27</v>
      </c>
      <c r="M167" s="732">
        <v>1</v>
      </c>
      <c r="N167" s="733">
        <v>54.27</v>
      </c>
    </row>
    <row r="168" spans="1:14" ht="14.4" customHeight="1" x14ac:dyDescent="0.3">
      <c r="A168" s="727" t="s">
        <v>561</v>
      </c>
      <c r="B168" s="728" t="s">
        <v>562</v>
      </c>
      <c r="C168" s="729" t="s">
        <v>574</v>
      </c>
      <c r="D168" s="730" t="s">
        <v>575</v>
      </c>
      <c r="E168" s="731">
        <v>50113001</v>
      </c>
      <c r="F168" s="730" t="s">
        <v>585</v>
      </c>
      <c r="G168" s="729" t="s">
        <v>586</v>
      </c>
      <c r="H168" s="729">
        <v>100641</v>
      </c>
      <c r="I168" s="729">
        <v>641</v>
      </c>
      <c r="J168" s="729" t="s">
        <v>875</v>
      </c>
      <c r="K168" s="729" t="s">
        <v>876</v>
      </c>
      <c r="L168" s="732">
        <v>31.459999999999987</v>
      </c>
      <c r="M168" s="732">
        <v>2</v>
      </c>
      <c r="N168" s="733">
        <v>62.919999999999973</v>
      </c>
    </row>
    <row r="169" spans="1:14" ht="14.4" customHeight="1" x14ac:dyDescent="0.3">
      <c r="A169" s="727" t="s">
        <v>561</v>
      </c>
      <c r="B169" s="728" t="s">
        <v>562</v>
      </c>
      <c r="C169" s="729" t="s">
        <v>574</v>
      </c>
      <c r="D169" s="730" t="s">
        <v>575</v>
      </c>
      <c r="E169" s="731">
        <v>50113001</v>
      </c>
      <c r="F169" s="730" t="s">
        <v>585</v>
      </c>
      <c r="G169" s="729" t="s">
        <v>610</v>
      </c>
      <c r="H169" s="729">
        <v>194113</v>
      </c>
      <c r="I169" s="729">
        <v>94113</v>
      </c>
      <c r="J169" s="729" t="s">
        <v>877</v>
      </c>
      <c r="K169" s="729" t="s">
        <v>878</v>
      </c>
      <c r="L169" s="732">
        <v>112.04</v>
      </c>
      <c r="M169" s="732">
        <v>1</v>
      </c>
      <c r="N169" s="733">
        <v>112.04</v>
      </c>
    </row>
    <row r="170" spans="1:14" ht="14.4" customHeight="1" x14ac:dyDescent="0.3">
      <c r="A170" s="727" t="s">
        <v>561</v>
      </c>
      <c r="B170" s="728" t="s">
        <v>562</v>
      </c>
      <c r="C170" s="729" t="s">
        <v>574</v>
      </c>
      <c r="D170" s="730" t="s">
        <v>575</v>
      </c>
      <c r="E170" s="731">
        <v>50113001</v>
      </c>
      <c r="F170" s="730" t="s">
        <v>585</v>
      </c>
      <c r="G170" s="729" t="s">
        <v>586</v>
      </c>
      <c r="H170" s="729">
        <v>201607</v>
      </c>
      <c r="I170" s="729">
        <v>201607</v>
      </c>
      <c r="J170" s="729" t="s">
        <v>879</v>
      </c>
      <c r="K170" s="729" t="s">
        <v>880</v>
      </c>
      <c r="L170" s="732">
        <v>25.99</v>
      </c>
      <c r="M170" s="732">
        <v>4</v>
      </c>
      <c r="N170" s="733">
        <v>103.96</v>
      </c>
    </row>
    <row r="171" spans="1:14" ht="14.4" customHeight="1" x14ac:dyDescent="0.3">
      <c r="A171" s="727" t="s">
        <v>561</v>
      </c>
      <c r="B171" s="728" t="s">
        <v>562</v>
      </c>
      <c r="C171" s="729" t="s">
        <v>574</v>
      </c>
      <c r="D171" s="730" t="s">
        <v>575</v>
      </c>
      <c r="E171" s="731">
        <v>50113001</v>
      </c>
      <c r="F171" s="730" t="s">
        <v>585</v>
      </c>
      <c r="G171" s="729" t="s">
        <v>586</v>
      </c>
      <c r="H171" s="729">
        <v>201608</v>
      </c>
      <c r="I171" s="729">
        <v>201608</v>
      </c>
      <c r="J171" s="729" t="s">
        <v>879</v>
      </c>
      <c r="K171" s="729" t="s">
        <v>881</v>
      </c>
      <c r="L171" s="732">
        <v>57.619999999999976</v>
      </c>
      <c r="M171" s="732">
        <v>2</v>
      </c>
      <c r="N171" s="733">
        <v>115.23999999999995</v>
      </c>
    </row>
    <row r="172" spans="1:14" ht="14.4" customHeight="1" x14ac:dyDescent="0.3">
      <c r="A172" s="727" t="s">
        <v>561</v>
      </c>
      <c r="B172" s="728" t="s">
        <v>562</v>
      </c>
      <c r="C172" s="729" t="s">
        <v>574</v>
      </c>
      <c r="D172" s="730" t="s">
        <v>575</v>
      </c>
      <c r="E172" s="731">
        <v>50113001</v>
      </c>
      <c r="F172" s="730" t="s">
        <v>585</v>
      </c>
      <c r="G172" s="729" t="s">
        <v>586</v>
      </c>
      <c r="H172" s="729">
        <v>130526</v>
      </c>
      <c r="I172" s="729">
        <v>30526</v>
      </c>
      <c r="J172" s="729" t="s">
        <v>882</v>
      </c>
      <c r="K172" s="729" t="s">
        <v>883</v>
      </c>
      <c r="L172" s="732">
        <v>576.32000000000016</v>
      </c>
      <c r="M172" s="732">
        <v>1</v>
      </c>
      <c r="N172" s="733">
        <v>576.32000000000016</v>
      </c>
    </row>
    <row r="173" spans="1:14" ht="14.4" customHeight="1" x14ac:dyDescent="0.3">
      <c r="A173" s="727" t="s">
        <v>561</v>
      </c>
      <c r="B173" s="728" t="s">
        <v>562</v>
      </c>
      <c r="C173" s="729" t="s">
        <v>574</v>
      </c>
      <c r="D173" s="730" t="s">
        <v>575</v>
      </c>
      <c r="E173" s="731">
        <v>50113001</v>
      </c>
      <c r="F173" s="730" t="s">
        <v>585</v>
      </c>
      <c r="G173" s="729" t="s">
        <v>610</v>
      </c>
      <c r="H173" s="729">
        <v>166030</v>
      </c>
      <c r="I173" s="729">
        <v>66030</v>
      </c>
      <c r="J173" s="729" t="s">
        <v>884</v>
      </c>
      <c r="K173" s="729" t="s">
        <v>885</v>
      </c>
      <c r="L173" s="732">
        <v>30.22000000000001</v>
      </c>
      <c r="M173" s="732">
        <v>8</v>
      </c>
      <c r="N173" s="733">
        <v>241.76000000000008</v>
      </c>
    </row>
    <row r="174" spans="1:14" ht="14.4" customHeight="1" x14ac:dyDescent="0.3">
      <c r="A174" s="727" t="s">
        <v>561</v>
      </c>
      <c r="B174" s="728" t="s">
        <v>562</v>
      </c>
      <c r="C174" s="729" t="s">
        <v>574</v>
      </c>
      <c r="D174" s="730" t="s">
        <v>575</v>
      </c>
      <c r="E174" s="731">
        <v>50113001</v>
      </c>
      <c r="F174" s="730" t="s">
        <v>585</v>
      </c>
      <c r="G174" s="729" t="s">
        <v>610</v>
      </c>
      <c r="H174" s="729">
        <v>987473</v>
      </c>
      <c r="I174" s="729">
        <v>146894</v>
      </c>
      <c r="J174" s="729" t="s">
        <v>886</v>
      </c>
      <c r="K174" s="729" t="s">
        <v>825</v>
      </c>
      <c r="L174" s="732">
        <v>22.090000000000007</v>
      </c>
      <c r="M174" s="732">
        <v>10</v>
      </c>
      <c r="N174" s="733">
        <v>220.90000000000006</v>
      </c>
    </row>
    <row r="175" spans="1:14" ht="14.4" customHeight="1" x14ac:dyDescent="0.3">
      <c r="A175" s="727" t="s">
        <v>561</v>
      </c>
      <c r="B175" s="728" t="s">
        <v>562</v>
      </c>
      <c r="C175" s="729" t="s">
        <v>574</v>
      </c>
      <c r="D175" s="730" t="s">
        <v>575</v>
      </c>
      <c r="E175" s="731">
        <v>50113001</v>
      </c>
      <c r="F175" s="730" t="s">
        <v>585</v>
      </c>
      <c r="G175" s="729" t="s">
        <v>610</v>
      </c>
      <c r="H175" s="729">
        <v>989453</v>
      </c>
      <c r="I175" s="729">
        <v>146899</v>
      </c>
      <c r="J175" s="729" t="s">
        <v>886</v>
      </c>
      <c r="K175" s="729" t="s">
        <v>887</v>
      </c>
      <c r="L175" s="732">
        <v>45.749999999999972</v>
      </c>
      <c r="M175" s="732">
        <v>1</v>
      </c>
      <c r="N175" s="733">
        <v>45.749999999999972</v>
      </c>
    </row>
    <row r="176" spans="1:14" ht="14.4" customHeight="1" x14ac:dyDescent="0.3">
      <c r="A176" s="727" t="s">
        <v>561</v>
      </c>
      <c r="B176" s="728" t="s">
        <v>562</v>
      </c>
      <c r="C176" s="729" t="s">
        <v>574</v>
      </c>
      <c r="D176" s="730" t="s">
        <v>575</v>
      </c>
      <c r="E176" s="731">
        <v>50113001</v>
      </c>
      <c r="F176" s="730" t="s">
        <v>585</v>
      </c>
      <c r="G176" s="729" t="s">
        <v>610</v>
      </c>
      <c r="H176" s="729">
        <v>849578</v>
      </c>
      <c r="I176" s="729">
        <v>149480</v>
      </c>
      <c r="J176" s="729" t="s">
        <v>888</v>
      </c>
      <c r="K176" s="729" t="s">
        <v>889</v>
      </c>
      <c r="L176" s="732">
        <v>70.040000000000035</v>
      </c>
      <c r="M176" s="732">
        <v>1</v>
      </c>
      <c r="N176" s="733">
        <v>70.040000000000035</v>
      </c>
    </row>
    <row r="177" spans="1:14" ht="14.4" customHeight="1" x14ac:dyDescent="0.3">
      <c r="A177" s="727" t="s">
        <v>561</v>
      </c>
      <c r="B177" s="728" t="s">
        <v>562</v>
      </c>
      <c r="C177" s="729" t="s">
        <v>574</v>
      </c>
      <c r="D177" s="730" t="s">
        <v>575</v>
      </c>
      <c r="E177" s="731">
        <v>50113011</v>
      </c>
      <c r="F177" s="730" t="s">
        <v>890</v>
      </c>
      <c r="G177" s="729"/>
      <c r="H177" s="729"/>
      <c r="I177" s="729">
        <v>87240</v>
      </c>
      <c r="J177" s="729" t="s">
        <v>891</v>
      </c>
      <c r="K177" s="729" t="s">
        <v>892</v>
      </c>
      <c r="L177" s="732">
        <v>8505.3897298177089</v>
      </c>
      <c r="M177" s="732">
        <v>12</v>
      </c>
      <c r="N177" s="733">
        <v>102064.6767578125</v>
      </c>
    </row>
    <row r="178" spans="1:14" ht="14.4" customHeight="1" x14ac:dyDescent="0.3">
      <c r="A178" s="727" t="s">
        <v>561</v>
      </c>
      <c r="B178" s="728" t="s">
        <v>562</v>
      </c>
      <c r="C178" s="729" t="s">
        <v>574</v>
      </c>
      <c r="D178" s="730" t="s">
        <v>575</v>
      </c>
      <c r="E178" s="731">
        <v>50113011</v>
      </c>
      <c r="F178" s="730" t="s">
        <v>890</v>
      </c>
      <c r="G178" s="729"/>
      <c r="H178" s="729"/>
      <c r="I178" s="729">
        <v>87239</v>
      </c>
      <c r="J178" s="729" t="s">
        <v>891</v>
      </c>
      <c r="K178" s="729" t="s">
        <v>893</v>
      </c>
      <c r="L178" s="732">
        <v>4252.6899956597226</v>
      </c>
      <c r="M178" s="732">
        <v>9</v>
      </c>
      <c r="N178" s="733">
        <v>38274.2099609375</v>
      </c>
    </row>
    <row r="179" spans="1:14" ht="14.4" customHeight="1" x14ac:dyDescent="0.3">
      <c r="A179" s="727" t="s">
        <v>561</v>
      </c>
      <c r="B179" s="728" t="s">
        <v>562</v>
      </c>
      <c r="C179" s="729" t="s">
        <v>574</v>
      </c>
      <c r="D179" s="730" t="s">
        <v>575</v>
      </c>
      <c r="E179" s="731">
        <v>50113013</v>
      </c>
      <c r="F179" s="730" t="s">
        <v>894</v>
      </c>
      <c r="G179" s="729" t="s">
        <v>610</v>
      </c>
      <c r="H179" s="729">
        <v>185525</v>
      </c>
      <c r="I179" s="729">
        <v>85525</v>
      </c>
      <c r="J179" s="729" t="s">
        <v>895</v>
      </c>
      <c r="K179" s="729" t="s">
        <v>896</v>
      </c>
      <c r="L179" s="732">
        <v>111.31999999999998</v>
      </c>
      <c r="M179" s="732">
        <v>3</v>
      </c>
      <c r="N179" s="733">
        <v>333.95999999999992</v>
      </c>
    </row>
    <row r="180" spans="1:14" ht="14.4" customHeight="1" x14ac:dyDescent="0.3">
      <c r="A180" s="727" t="s">
        <v>561</v>
      </c>
      <c r="B180" s="728" t="s">
        <v>562</v>
      </c>
      <c r="C180" s="729" t="s">
        <v>574</v>
      </c>
      <c r="D180" s="730" t="s">
        <v>575</v>
      </c>
      <c r="E180" s="731">
        <v>50113013</v>
      </c>
      <c r="F180" s="730" t="s">
        <v>894</v>
      </c>
      <c r="G180" s="729" t="s">
        <v>586</v>
      </c>
      <c r="H180" s="729">
        <v>172972</v>
      </c>
      <c r="I180" s="729">
        <v>72972</v>
      </c>
      <c r="J180" s="729" t="s">
        <v>897</v>
      </c>
      <c r="K180" s="729" t="s">
        <v>898</v>
      </c>
      <c r="L180" s="732">
        <v>181.54090909090911</v>
      </c>
      <c r="M180" s="732">
        <v>41.8</v>
      </c>
      <c r="N180" s="733">
        <v>7588.41</v>
      </c>
    </row>
    <row r="181" spans="1:14" ht="14.4" customHeight="1" x14ac:dyDescent="0.3">
      <c r="A181" s="727" t="s">
        <v>561</v>
      </c>
      <c r="B181" s="728" t="s">
        <v>562</v>
      </c>
      <c r="C181" s="729" t="s">
        <v>574</v>
      </c>
      <c r="D181" s="730" t="s">
        <v>575</v>
      </c>
      <c r="E181" s="731">
        <v>50113013</v>
      </c>
      <c r="F181" s="730" t="s">
        <v>894</v>
      </c>
      <c r="G181" s="729" t="s">
        <v>610</v>
      </c>
      <c r="H181" s="729">
        <v>105951</v>
      </c>
      <c r="I181" s="729">
        <v>5951</v>
      </c>
      <c r="J181" s="729" t="s">
        <v>899</v>
      </c>
      <c r="K181" s="729" t="s">
        <v>900</v>
      </c>
      <c r="L181" s="732">
        <v>114.93000000000002</v>
      </c>
      <c r="M181" s="732">
        <v>12</v>
      </c>
      <c r="N181" s="733">
        <v>1379.1600000000003</v>
      </c>
    </row>
    <row r="182" spans="1:14" ht="14.4" customHeight="1" x14ac:dyDescent="0.3">
      <c r="A182" s="727" t="s">
        <v>561</v>
      </c>
      <c r="B182" s="728" t="s">
        <v>562</v>
      </c>
      <c r="C182" s="729" t="s">
        <v>574</v>
      </c>
      <c r="D182" s="730" t="s">
        <v>575</v>
      </c>
      <c r="E182" s="731">
        <v>50113013</v>
      </c>
      <c r="F182" s="730" t="s">
        <v>894</v>
      </c>
      <c r="G182" s="729" t="s">
        <v>586</v>
      </c>
      <c r="H182" s="729">
        <v>183926</v>
      </c>
      <c r="I182" s="729">
        <v>183926</v>
      </c>
      <c r="J182" s="729" t="s">
        <v>901</v>
      </c>
      <c r="K182" s="729" t="s">
        <v>902</v>
      </c>
      <c r="L182" s="732">
        <v>151.63039660031663</v>
      </c>
      <c r="M182" s="732">
        <v>51.899999999999864</v>
      </c>
      <c r="N182" s="733">
        <v>7869.6175835564127</v>
      </c>
    </row>
    <row r="183" spans="1:14" ht="14.4" customHeight="1" x14ac:dyDescent="0.3">
      <c r="A183" s="727" t="s">
        <v>561</v>
      </c>
      <c r="B183" s="728" t="s">
        <v>562</v>
      </c>
      <c r="C183" s="729" t="s">
        <v>574</v>
      </c>
      <c r="D183" s="730" t="s">
        <v>575</v>
      </c>
      <c r="E183" s="731">
        <v>50113013</v>
      </c>
      <c r="F183" s="730" t="s">
        <v>894</v>
      </c>
      <c r="G183" s="729" t="s">
        <v>610</v>
      </c>
      <c r="H183" s="729">
        <v>145010</v>
      </c>
      <c r="I183" s="729">
        <v>45010</v>
      </c>
      <c r="J183" s="729" t="s">
        <v>903</v>
      </c>
      <c r="K183" s="729" t="s">
        <v>904</v>
      </c>
      <c r="L183" s="732">
        <v>42.02000000000001</v>
      </c>
      <c r="M183" s="732">
        <v>6</v>
      </c>
      <c r="N183" s="733">
        <v>252.12000000000006</v>
      </c>
    </row>
    <row r="184" spans="1:14" ht="14.4" customHeight="1" x14ac:dyDescent="0.3">
      <c r="A184" s="727" t="s">
        <v>561</v>
      </c>
      <c r="B184" s="728" t="s">
        <v>562</v>
      </c>
      <c r="C184" s="729" t="s">
        <v>574</v>
      </c>
      <c r="D184" s="730" t="s">
        <v>575</v>
      </c>
      <c r="E184" s="731">
        <v>50113013</v>
      </c>
      <c r="F184" s="730" t="s">
        <v>894</v>
      </c>
      <c r="G184" s="729" t="s">
        <v>586</v>
      </c>
      <c r="H184" s="729">
        <v>117171</v>
      </c>
      <c r="I184" s="729">
        <v>17171</v>
      </c>
      <c r="J184" s="729" t="s">
        <v>905</v>
      </c>
      <c r="K184" s="729" t="s">
        <v>722</v>
      </c>
      <c r="L184" s="732">
        <v>73.440000000000055</v>
      </c>
      <c r="M184" s="732">
        <v>1</v>
      </c>
      <c r="N184" s="733">
        <v>73.440000000000055</v>
      </c>
    </row>
    <row r="185" spans="1:14" ht="14.4" customHeight="1" x14ac:dyDescent="0.3">
      <c r="A185" s="727" t="s">
        <v>561</v>
      </c>
      <c r="B185" s="728" t="s">
        <v>562</v>
      </c>
      <c r="C185" s="729" t="s">
        <v>574</v>
      </c>
      <c r="D185" s="730" t="s">
        <v>575</v>
      </c>
      <c r="E185" s="731">
        <v>50113013</v>
      </c>
      <c r="F185" s="730" t="s">
        <v>894</v>
      </c>
      <c r="G185" s="729" t="s">
        <v>586</v>
      </c>
      <c r="H185" s="729">
        <v>131656</v>
      </c>
      <c r="I185" s="729">
        <v>131656</v>
      </c>
      <c r="J185" s="729" t="s">
        <v>906</v>
      </c>
      <c r="K185" s="729" t="s">
        <v>907</v>
      </c>
      <c r="L185" s="732">
        <v>517</v>
      </c>
      <c r="M185" s="732">
        <v>4.4000000000000004</v>
      </c>
      <c r="N185" s="733">
        <v>2274.8000000000002</v>
      </c>
    </row>
    <row r="186" spans="1:14" ht="14.4" customHeight="1" x14ac:dyDescent="0.3">
      <c r="A186" s="727" t="s">
        <v>561</v>
      </c>
      <c r="B186" s="728" t="s">
        <v>562</v>
      </c>
      <c r="C186" s="729" t="s">
        <v>574</v>
      </c>
      <c r="D186" s="730" t="s">
        <v>575</v>
      </c>
      <c r="E186" s="731">
        <v>50113013</v>
      </c>
      <c r="F186" s="730" t="s">
        <v>894</v>
      </c>
      <c r="G186" s="729" t="s">
        <v>586</v>
      </c>
      <c r="H186" s="729">
        <v>151458</v>
      </c>
      <c r="I186" s="729">
        <v>151458</v>
      </c>
      <c r="J186" s="729" t="s">
        <v>908</v>
      </c>
      <c r="K186" s="729" t="s">
        <v>909</v>
      </c>
      <c r="L186" s="732">
        <v>217.80000000000004</v>
      </c>
      <c r="M186" s="732">
        <v>1.5</v>
      </c>
      <c r="N186" s="733">
        <v>326.70000000000005</v>
      </c>
    </row>
    <row r="187" spans="1:14" ht="14.4" customHeight="1" x14ac:dyDescent="0.3">
      <c r="A187" s="727" t="s">
        <v>561</v>
      </c>
      <c r="B187" s="728" t="s">
        <v>562</v>
      </c>
      <c r="C187" s="729" t="s">
        <v>574</v>
      </c>
      <c r="D187" s="730" t="s">
        <v>575</v>
      </c>
      <c r="E187" s="731">
        <v>50113013</v>
      </c>
      <c r="F187" s="730" t="s">
        <v>894</v>
      </c>
      <c r="G187" s="729" t="s">
        <v>586</v>
      </c>
      <c r="H187" s="729">
        <v>115658</v>
      </c>
      <c r="I187" s="729">
        <v>15658</v>
      </c>
      <c r="J187" s="729" t="s">
        <v>910</v>
      </c>
      <c r="K187" s="729" t="s">
        <v>911</v>
      </c>
      <c r="L187" s="732">
        <v>58.72</v>
      </c>
      <c r="M187" s="732">
        <v>8</v>
      </c>
      <c r="N187" s="733">
        <v>469.76</v>
      </c>
    </row>
    <row r="188" spans="1:14" ht="14.4" customHeight="1" x14ac:dyDescent="0.3">
      <c r="A188" s="727" t="s">
        <v>561</v>
      </c>
      <c r="B188" s="728" t="s">
        <v>562</v>
      </c>
      <c r="C188" s="729" t="s">
        <v>574</v>
      </c>
      <c r="D188" s="730" t="s">
        <v>575</v>
      </c>
      <c r="E188" s="731">
        <v>50113013</v>
      </c>
      <c r="F188" s="730" t="s">
        <v>894</v>
      </c>
      <c r="G188" s="729" t="s">
        <v>586</v>
      </c>
      <c r="H188" s="729">
        <v>194453</v>
      </c>
      <c r="I188" s="729">
        <v>94453</v>
      </c>
      <c r="J188" s="729" t="s">
        <v>912</v>
      </c>
      <c r="K188" s="729" t="s">
        <v>913</v>
      </c>
      <c r="L188" s="732">
        <v>53.740000000000016</v>
      </c>
      <c r="M188" s="732">
        <v>3</v>
      </c>
      <c r="N188" s="733">
        <v>161.22000000000006</v>
      </c>
    </row>
    <row r="189" spans="1:14" ht="14.4" customHeight="1" x14ac:dyDescent="0.3">
      <c r="A189" s="727" t="s">
        <v>561</v>
      </c>
      <c r="B189" s="728" t="s">
        <v>562</v>
      </c>
      <c r="C189" s="729" t="s">
        <v>574</v>
      </c>
      <c r="D189" s="730" t="s">
        <v>575</v>
      </c>
      <c r="E189" s="731">
        <v>50113013</v>
      </c>
      <c r="F189" s="730" t="s">
        <v>894</v>
      </c>
      <c r="G189" s="729" t="s">
        <v>586</v>
      </c>
      <c r="H189" s="729">
        <v>162187</v>
      </c>
      <c r="I189" s="729">
        <v>162187</v>
      </c>
      <c r="J189" s="729" t="s">
        <v>914</v>
      </c>
      <c r="K189" s="729" t="s">
        <v>915</v>
      </c>
      <c r="L189" s="732">
        <v>286</v>
      </c>
      <c r="M189" s="732">
        <v>6.3</v>
      </c>
      <c r="N189" s="733">
        <v>1801.8</v>
      </c>
    </row>
    <row r="190" spans="1:14" ht="14.4" customHeight="1" x14ac:dyDescent="0.3">
      <c r="A190" s="727" t="s">
        <v>561</v>
      </c>
      <c r="B190" s="728" t="s">
        <v>562</v>
      </c>
      <c r="C190" s="729" t="s">
        <v>574</v>
      </c>
      <c r="D190" s="730" t="s">
        <v>575</v>
      </c>
      <c r="E190" s="731">
        <v>50113013</v>
      </c>
      <c r="F190" s="730" t="s">
        <v>894</v>
      </c>
      <c r="G190" s="729" t="s">
        <v>610</v>
      </c>
      <c r="H190" s="729">
        <v>849655</v>
      </c>
      <c r="I190" s="729">
        <v>129836</v>
      </c>
      <c r="J190" s="729" t="s">
        <v>916</v>
      </c>
      <c r="K190" s="729" t="s">
        <v>917</v>
      </c>
      <c r="L190" s="732">
        <v>263.99999999999994</v>
      </c>
      <c r="M190" s="732">
        <v>17.700000000000003</v>
      </c>
      <c r="N190" s="733">
        <v>4672.7999999999993</v>
      </c>
    </row>
    <row r="191" spans="1:14" ht="14.4" customHeight="1" x14ac:dyDescent="0.3">
      <c r="A191" s="727" t="s">
        <v>561</v>
      </c>
      <c r="B191" s="728" t="s">
        <v>562</v>
      </c>
      <c r="C191" s="729" t="s">
        <v>574</v>
      </c>
      <c r="D191" s="730" t="s">
        <v>575</v>
      </c>
      <c r="E191" s="731">
        <v>50113013</v>
      </c>
      <c r="F191" s="730" t="s">
        <v>894</v>
      </c>
      <c r="G191" s="729" t="s">
        <v>610</v>
      </c>
      <c r="H191" s="729">
        <v>849887</v>
      </c>
      <c r="I191" s="729">
        <v>129834</v>
      </c>
      <c r="J191" s="729" t="s">
        <v>918</v>
      </c>
      <c r="K191" s="729" t="s">
        <v>563</v>
      </c>
      <c r="L191" s="732">
        <v>155.09999999999997</v>
      </c>
      <c r="M191" s="732">
        <v>3.5</v>
      </c>
      <c r="N191" s="733">
        <v>542.84999999999991</v>
      </c>
    </row>
    <row r="192" spans="1:14" ht="14.4" customHeight="1" x14ac:dyDescent="0.3">
      <c r="A192" s="727" t="s">
        <v>561</v>
      </c>
      <c r="B192" s="728" t="s">
        <v>562</v>
      </c>
      <c r="C192" s="729" t="s">
        <v>574</v>
      </c>
      <c r="D192" s="730" t="s">
        <v>575</v>
      </c>
      <c r="E192" s="731">
        <v>50113013</v>
      </c>
      <c r="F192" s="730" t="s">
        <v>894</v>
      </c>
      <c r="G192" s="729" t="s">
        <v>586</v>
      </c>
      <c r="H192" s="729">
        <v>844851</v>
      </c>
      <c r="I192" s="729">
        <v>107135</v>
      </c>
      <c r="J192" s="729" t="s">
        <v>919</v>
      </c>
      <c r="K192" s="729" t="s">
        <v>920</v>
      </c>
      <c r="L192" s="732">
        <v>64.819999999999993</v>
      </c>
      <c r="M192" s="732">
        <v>3</v>
      </c>
      <c r="N192" s="733">
        <v>194.45999999999998</v>
      </c>
    </row>
    <row r="193" spans="1:14" ht="14.4" customHeight="1" x14ac:dyDescent="0.3">
      <c r="A193" s="727" t="s">
        <v>561</v>
      </c>
      <c r="B193" s="728" t="s">
        <v>562</v>
      </c>
      <c r="C193" s="729" t="s">
        <v>574</v>
      </c>
      <c r="D193" s="730" t="s">
        <v>575</v>
      </c>
      <c r="E193" s="731">
        <v>50113013</v>
      </c>
      <c r="F193" s="730" t="s">
        <v>894</v>
      </c>
      <c r="G193" s="729" t="s">
        <v>586</v>
      </c>
      <c r="H193" s="729">
        <v>844576</v>
      </c>
      <c r="I193" s="729">
        <v>100339</v>
      </c>
      <c r="J193" s="729" t="s">
        <v>921</v>
      </c>
      <c r="K193" s="729" t="s">
        <v>922</v>
      </c>
      <c r="L193" s="732">
        <v>97.609999999999985</v>
      </c>
      <c r="M193" s="732">
        <v>5</v>
      </c>
      <c r="N193" s="733">
        <v>488.04999999999995</v>
      </c>
    </row>
    <row r="194" spans="1:14" ht="14.4" customHeight="1" x14ac:dyDescent="0.3">
      <c r="A194" s="727" t="s">
        <v>561</v>
      </c>
      <c r="B194" s="728" t="s">
        <v>562</v>
      </c>
      <c r="C194" s="729" t="s">
        <v>574</v>
      </c>
      <c r="D194" s="730" t="s">
        <v>575</v>
      </c>
      <c r="E194" s="731">
        <v>50113013</v>
      </c>
      <c r="F194" s="730" t="s">
        <v>894</v>
      </c>
      <c r="G194" s="729" t="s">
        <v>586</v>
      </c>
      <c r="H194" s="729">
        <v>102427</v>
      </c>
      <c r="I194" s="729">
        <v>2427</v>
      </c>
      <c r="J194" s="729" t="s">
        <v>923</v>
      </c>
      <c r="K194" s="729" t="s">
        <v>924</v>
      </c>
      <c r="L194" s="732">
        <v>25.629999999999995</v>
      </c>
      <c r="M194" s="732">
        <v>5</v>
      </c>
      <c r="N194" s="733">
        <v>128.14999999999998</v>
      </c>
    </row>
    <row r="195" spans="1:14" ht="14.4" customHeight="1" x14ac:dyDescent="0.3">
      <c r="A195" s="727" t="s">
        <v>561</v>
      </c>
      <c r="B195" s="728" t="s">
        <v>562</v>
      </c>
      <c r="C195" s="729" t="s">
        <v>574</v>
      </c>
      <c r="D195" s="730" t="s">
        <v>575</v>
      </c>
      <c r="E195" s="731">
        <v>50113013</v>
      </c>
      <c r="F195" s="730" t="s">
        <v>894</v>
      </c>
      <c r="G195" s="729" t="s">
        <v>586</v>
      </c>
      <c r="H195" s="729">
        <v>101066</v>
      </c>
      <c r="I195" s="729">
        <v>1066</v>
      </c>
      <c r="J195" s="729" t="s">
        <v>925</v>
      </c>
      <c r="K195" s="729" t="s">
        <v>926</v>
      </c>
      <c r="L195" s="732">
        <v>51.04000000000002</v>
      </c>
      <c r="M195" s="732">
        <v>6</v>
      </c>
      <c r="N195" s="733">
        <v>306.24000000000012</v>
      </c>
    </row>
    <row r="196" spans="1:14" ht="14.4" customHeight="1" x14ac:dyDescent="0.3">
      <c r="A196" s="727" t="s">
        <v>561</v>
      </c>
      <c r="B196" s="728" t="s">
        <v>562</v>
      </c>
      <c r="C196" s="729" t="s">
        <v>574</v>
      </c>
      <c r="D196" s="730" t="s">
        <v>575</v>
      </c>
      <c r="E196" s="731">
        <v>50113013</v>
      </c>
      <c r="F196" s="730" t="s">
        <v>894</v>
      </c>
      <c r="G196" s="729" t="s">
        <v>586</v>
      </c>
      <c r="H196" s="729">
        <v>101069</v>
      </c>
      <c r="I196" s="729">
        <v>1069</v>
      </c>
      <c r="J196" s="729" t="s">
        <v>927</v>
      </c>
      <c r="K196" s="729" t="s">
        <v>926</v>
      </c>
      <c r="L196" s="732">
        <v>51.739999999999988</v>
      </c>
      <c r="M196" s="732">
        <v>1</v>
      </c>
      <c r="N196" s="733">
        <v>51.739999999999988</v>
      </c>
    </row>
    <row r="197" spans="1:14" ht="14.4" customHeight="1" x14ac:dyDescent="0.3">
      <c r="A197" s="727" t="s">
        <v>561</v>
      </c>
      <c r="B197" s="728" t="s">
        <v>562</v>
      </c>
      <c r="C197" s="729" t="s">
        <v>574</v>
      </c>
      <c r="D197" s="730" t="s">
        <v>575</v>
      </c>
      <c r="E197" s="731">
        <v>50113013</v>
      </c>
      <c r="F197" s="730" t="s">
        <v>894</v>
      </c>
      <c r="G197" s="729" t="s">
        <v>586</v>
      </c>
      <c r="H197" s="729">
        <v>96414</v>
      </c>
      <c r="I197" s="729">
        <v>96414</v>
      </c>
      <c r="J197" s="729" t="s">
        <v>928</v>
      </c>
      <c r="K197" s="729" t="s">
        <v>929</v>
      </c>
      <c r="L197" s="732">
        <v>57.989999999999995</v>
      </c>
      <c r="M197" s="732">
        <v>2.4</v>
      </c>
      <c r="N197" s="733">
        <v>139.17599999999999</v>
      </c>
    </row>
    <row r="198" spans="1:14" ht="14.4" customHeight="1" x14ac:dyDescent="0.3">
      <c r="A198" s="727" t="s">
        <v>561</v>
      </c>
      <c r="B198" s="728" t="s">
        <v>562</v>
      </c>
      <c r="C198" s="729" t="s">
        <v>574</v>
      </c>
      <c r="D198" s="730" t="s">
        <v>575</v>
      </c>
      <c r="E198" s="731">
        <v>50113013</v>
      </c>
      <c r="F198" s="730" t="s">
        <v>894</v>
      </c>
      <c r="G198" s="729" t="s">
        <v>586</v>
      </c>
      <c r="H198" s="729">
        <v>192490</v>
      </c>
      <c r="I198" s="729">
        <v>92490</v>
      </c>
      <c r="J198" s="729" t="s">
        <v>930</v>
      </c>
      <c r="K198" s="729" t="s">
        <v>931</v>
      </c>
      <c r="L198" s="732">
        <v>122.00999999999998</v>
      </c>
      <c r="M198" s="732">
        <v>1</v>
      </c>
      <c r="N198" s="733">
        <v>122.00999999999998</v>
      </c>
    </row>
    <row r="199" spans="1:14" ht="14.4" customHeight="1" x14ac:dyDescent="0.3">
      <c r="A199" s="727" t="s">
        <v>561</v>
      </c>
      <c r="B199" s="728" t="s">
        <v>562</v>
      </c>
      <c r="C199" s="729" t="s">
        <v>574</v>
      </c>
      <c r="D199" s="730" t="s">
        <v>575</v>
      </c>
      <c r="E199" s="731">
        <v>50113013</v>
      </c>
      <c r="F199" s="730" t="s">
        <v>894</v>
      </c>
      <c r="G199" s="729" t="s">
        <v>610</v>
      </c>
      <c r="H199" s="729">
        <v>197000</v>
      </c>
      <c r="I199" s="729">
        <v>97000</v>
      </c>
      <c r="J199" s="729" t="s">
        <v>932</v>
      </c>
      <c r="K199" s="729" t="s">
        <v>933</v>
      </c>
      <c r="L199" s="732">
        <v>29.37</v>
      </c>
      <c r="M199" s="732">
        <v>15</v>
      </c>
      <c r="N199" s="733">
        <v>440.55</v>
      </c>
    </row>
    <row r="200" spans="1:14" ht="14.4" customHeight="1" x14ac:dyDescent="0.3">
      <c r="A200" s="727" t="s">
        <v>561</v>
      </c>
      <c r="B200" s="728" t="s">
        <v>562</v>
      </c>
      <c r="C200" s="729" t="s">
        <v>574</v>
      </c>
      <c r="D200" s="730" t="s">
        <v>575</v>
      </c>
      <c r="E200" s="731">
        <v>50113013</v>
      </c>
      <c r="F200" s="730" t="s">
        <v>894</v>
      </c>
      <c r="G200" s="729" t="s">
        <v>586</v>
      </c>
      <c r="H200" s="729">
        <v>155636</v>
      </c>
      <c r="I200" s="729">
        <v>55636</v>
      </c>
      <c r="J200" s="729" t="s">
        <v>934</v>
      </c>
      <c r="K200" s="729" t="s">
        <v>935</v>
      </c>
      <c r="L200" s="732">
        <v>52.67</v>
      </c>
      <c r="M200" s="732">
        <v>2</v>
      </c>
      <c r="N200" s="733">
        <v>105.34</v>
      </c>
    </row>
    <row r="201" spans="1:14" ht="14.4" customHeight="1" x14ac:dyDescent="0.3">
      <c r="A201" s="727" t="s">
        <v>561</v>
      </c>
      <c r="B201" s="728" t="s">
        <v>562</v>
      </c>
      <c r="C201" s="729" t="s">
        <v>574</v>
      </c>
      <c r="D201" s="730" t="s">
        <v>575</v>
      </c>
      <c r="E201" s="731">
        <v>50113013</v>
      </c>
      <c r="F201" s="730" t="s">
        <v>894</v>
      </c>
      <c r="G201" s="729" t="s">
        <v>586</v>
      </c>
      <c r="H201" s="729">
        <v>101076</v>
      </c>
      <c r="I201" s="729">
        <v>1076</v>
      </c>
      <c r="J201" s="729" t="s">
        <v>936</v>
      </c>
      <c r="K201" s="729" t="s">
        <v>937</v>
      </c>
      <c r="L201" s="732">
        <v>67.739999999999981</v>
      </c>
      <c r="M201" s="732">
        <v>4</v>
      </c>
      <c r="N201" s="733">
        <v>270.95999999999992</v>
      </c>
    </row>
    <row r="202" spans="1:14" ht="14.4" customHeight="1" x14ac:dyDescent="0.3">
      <c r="A202" s="727" t="s">
        <v>561</v>
      </c>
      <c r="B202" s="728" t="s">
        <v>562</v>
      </c>
      <c r="C202" s="729" t="s">
        <v>574</v>
      </c>
      <c r="D202" s="730" t="s">
        <v>575</v>
      </c>
      <c r="E202" s="731">
        <v>50113013</v>
      </c>
      <c r="F202" s="730" t="s">
        <v>894</v>
      </c>
      <c r="G202" s="729" t="s">
        <v>610</v>
      </c>
      <c r="H202" s="729">
        <v>113453</v>
      </c>
      <c r="I202" s="729">
        <v>113453</v>
      </c>
      <c r="J202" s="729" t="s">
        <v>938</v>
      </c>
      <c r="K202" s="729" t="s">
        <v>939</v>
      </c>
      <c r="L202" s="732">
        <v>462</v>
      </c>
      <c r="M202" s="732">
        <v>9.3000000000000007</v>
      </c>
      <c r="N202" s="733">
        <v>4296.6000000000004</v>
      </c>
    </row>
    <row r="203" spans="1:14" ht="14.4" customHeight="1" x14ac:dyDescent="0.3">
      <c r="A203" s="727" t="s">
        <v>561</v>
      </c>
      <c r="B203" s="728" t="s">
        <v>562</v>
      </c>
      <c r="C203" s="729" t="s">
        <v>574</v>
      </c>
      <c r="D203" s="730" t="s">
        <v>575</v>
      </c>
      <c r="E203" s="731">
        <v>50113013</v>
      </c>
      <c r="F203" s="730" t="s">
        <v>894</v>
      </c>
      <c r="G203" s="729" t="s">
        <v>586</v>
      </c>
      <c r="H203" s="729">
        <v>106264</v>
      </c>
      <c r="I203" s="729">
        <v>6264</v>
      </c>
      <c r="J203" s="729" t="s">
        <v>940</v>
      </c>
      <c r="K203" s="729" t="s">
        <v>941</v>
      </c>
      <c r="L203" s="732">
        <v>31.889986344561805</v>
      </c>
      <c r="M203" s="732">
        <v>10</v>
      </c>
      <c r="N203" s="733">
        <v>318.89986344561805</v>
      </c>
    </row>
    <row r="204" spans="1:14" ht="14.4" customHeight="1" x14ac:dyDescent="0.3">
      <c r="A204" s="727" t="s">
        <v>561</v>
      </c>
      <c r="B204" s="728" t="s">
        <v>562</v>
      </c>
      <c r="C204" s="729" t="s">
        <v>574</v>
      </c>
      <c r="D204" s="730" t="s">
        <v>575</v>
      </c>
      <c r="E204" s="731">
        <v>50113013</v>
      </c>
      <c r="F204" s="730" t="s">
        <v>894</v>
      </c>
      <c r="G204" s="729" t="s">
        <v>610</v>
      </c>
      <c r="H204" s="729">
        <v>126127</v>
      </c>
      <c r="I204" s="729">
        <v>26127</v>
      </c>
      <c r="J204" s="729" t="s">
        <v>942</v>
      </c>
      <c r="K204" s="729" t="s">
        <v>943</v>
      </c>
      <c r="L204" s="732">
        <v>12412.949999999999</v>
      </c>
      <c r="M204" s="732">
        <v>2.2000000000000002</v>
      </c>
      <c r="N204" s="733">
        <v>27308.489999999998</v>
      </c>
    </row>
    <row r="205" spans="1:14" ht="14.4" customHeight="1" x14ac:dyDescent="0.3">
      <c r="A205" s="727" t="s">
        <v>561</v>
      </c>
      <c r="B205" s="728" t="s">
        <v>562</v>
      </c>
      <c r="C205" s="729" t="s">
        <v>574</v>
      </c>
      <c r="D205" s="730" t="s">
        <v>575</v>
      </c>
      <c r="E205" s="731">
        <v>50113013</v>
      </c>
      <c r="F205" s="730" t="s">
        <v>894</v>
      </c>
      <c r="G205" s="729" t="s">
        <v>586</v>
      </c>
      <c r="H205" s="729">
        <v>116600</v>
      </c>
      <c r="I205" s="729">
        <v>16600</v>
      </c>
      <c r="J205" s="729" t="s">
        <v>944</v>
      </c>
      <c r="K205" s="729" t="s">
        <v>945</v>
      </c>
      <c r="L205" s="732">
        <v>23.560019898268948</v>
      </c>
      <c r="M205" s="732">
        <v>436</v>
      </c>
      <c r="N205" s="733">
        <v>10272.168675645262</v>
      </c>
    </row>
    <row r="206" spans="1:14" ht="14.4" customHeight="1" x14ac:dyDescent="0.3">
      <c r="A206" s="727" t="s">
        <v>561</v>
      </c>
      <c r="B206" s="728" t="s">
        <v>562</v>
      </c>
      <c r="C206" s="729" t="s">
        <v>574</v>
      </c>
      <c r="D206" s="730" t="s">
        <v>575</v>
      </c>
      <c r="E206" s="731">
        <v>50113013</v>
      </c>
      <c r="F206" s="730" t="s">
        <v>894</v>
      </c>
      <c r="G206" s="729" t="s">
        <v>586</v>
      </c>
      <c r="H206" s="729">
        <v>117149</v>
      </c>
      <c r="I206" s="729">
        <v>17149</v>
      </c>
      <c r="J206" s="729" t="s">
        <v>944</v>
      </c>
      <c r="K206" s="729" t="s">
        <v>946</v>
      </c>
      <c r="L206" s="732">
        <v>163.72428571428568</v>
      </c>
      <c r="M206" s="732">
        <v>28</v>
      </c>
      <c r="N206" s="733">
        <v>4584.2799999999988</v>
      </c>
    </row>
    <row r="207" spans="1:14" ht="14.4" customHeight="1" x14ac:dyDescent="0.3">
      <c r="A207" s="727" t="s">
        <v>561</v>
      </c>
      <c r="B207" s="728" t="s">
        <v>562</v>
      </c>
      <c r="C207" s="729" t="s">
        <v>574</v>
      </c>
      <c r="D207" s="730" t="s">
        <v>575</v>
      </c>
      <c r="E207" s="731">
        <v>50113013</v>
      </c>
      <c r="F207" s="730" t="s">
        <v>894</v>
      </c>
      <c r="G207" s="729" t="s">
        <v>610</v>
      </c>
      <c r="H207" s="729">
        <v>166269</v>
      </c>
      <c r="I207" s="729">
        <v>166269</v>
      </c>
      <c r="J207" s="729" t="s">
        <v>947</v>
      </c>
      <c r="K207" s="729" t="s">
        <v>948</v>
      </c>
      <c r="L207" s="732">
        <v>56.099999999999994</v>
      </c>
      <c r="M207" s="732">
        <v>52</v>
      </c>
      <c r="N207" s="733">
        <v>2917.2</v>
      </c>
    </row>
    <row r="208" spans="1:14" ht="14.4" customHeight="1" x14ac:dyDescent="0.3">
      <c r="A208" s="727" t="s">
        <v>561</v>
      </c>
      <c r="B208" s="728" t="s">
        <v>562</v>
      </c>
      <c r="C208" s="729" t="s">
        <v>574</v>
      </c>
      <c r="D208" s="730" t="s">
        <v>575</v>
      </c>
      <c r="E208" s="731">
        <v>50113013</v>
      </c>
      <c r="F208" s="730" t="s">
        <v>894</v>
      </c>
      <c r="G208" s="729" t="s">
        <v>563</v>
      </c>
      <c r="H208" s="729">
        <v>147727</v>
      </c>
      <c r="I208" s="729">
        <v>47727</v>
      </c>
      <c r="J208" s="729" t="s">
        <v>949</v>
      </c>
      <c r="K208" s="729" t="s">
        <v>911</v>
      </c>
      <c r="L208" s="732">
        <v>126.95</v>
      </c>
      <c r="M208" s="732">
        <v>5</v>
      </c>
      <c r="N208" s="733">
        <v>634.75</v>
      </c>
    </row>
    <row r="209" spans="1:14" ht="14.4" customHeight="1" x14ac:dyDescent="0.3">
      <c r="A209" s="727" t="s">
        <v>561</v>
      </c>
      <c r="B209" s="728" t="s">
        <v>562</v>
      </c>
      <c r="C209" s="729" t="s">
        <v>574</v>
      </c>
      <c r="D209" s="730" t="s">
        <v>575</v>
      </c>
      <c r="E209" s="731">
        <v>50113013</v>
      </c>
      <c r="F209" s="730" t="s">
        <v>894</v>
      </c>
      <c r="G209" s="729" t="s">
        <v>610</v>
      </c>
      <c r="H209" s="729">
        <v>103708</v>
      </c>
      <c r="I209" s="729">
        <v>3708</v>
      </c>
      <c r="J209" s="729" t="s">
        <v>950</v>
      </c>
      <c r="K209" s="729" t="s">
        <v>951</v>
      </c>
      <c r="L209" s="732">
        <v>1739.0999999999997</v>
      </c>
      <c r="M209" s="732">
        <v>1.4</v>
      </c>
      <c r="N209" s="733">
        <v>2434.7399999999993</v>
      </c>
    </row>
    <row r="210" spans="1:14" ht="14.4" customHeight="1" x14ac:dyDescent="0.3">
      <c r="A210" s="727" t="s">
        <v>561</v>
      </c>
      <c r="B210" s="728" t="s">
        <v>562</v>
      </c>
      <c r="C210" s="729" t="s">
        <v>574</v>
      </c>
      <c r="D210" s="730" t="s">
        <v>575</v>
      </c>
      <c r="E210" s="731">
        <v>50113014</v>
      </c>
      <c r="F210" s="730" t="s">
        <v>952</v>
      </c>
      <c r="G210" s="729" t="s">
        <v>586</v>
      </c>
      <c r="H210" s="729">
        <v>113798</v>
      </c>
      <c r="I210" s="729">
        <v>13798</v>
      </c>
      <c r="J210" s="729" t="s">
        <v>953</v>
      </c>
      <c r="K210" s="729" t="s">
        <v>954</v>
      </c>
      <c r="L210" s="732">
        <v>106.41</v>
      </c>
      <c r="M210" s="732">
        <v>1</v>
      </c>
      <c r="N210" s="733">
        <v>106.41</v>
      </c>
    </row>
    <row r="211" spans="1:14" ht="14.4" customHeight="1" x14ac:dyDescent="0.3">
      <c r="A211" s="727" t="s">
        <v>561</v>
      </c>
      <c r="B211" s="728" t="s">
        <v>562</v>
      </c>
      <c r="C211" s="729" t="s">
        <v>574</v>
      </c>
      <c r="D211" s="730" t="s">
        <v>575</v>
      </c>
      <c r="E211" s="731">
        <v>50113014</v>
      </c>
      <c r="F211" s="730" t="s">
        <v>952</v>
      </c>
      <c r="G211" s="729" t="s">
        <v>610</v>
      </c>
      <c r="H211" s="729">
        <v>164401</v>
      </c>
      <c r="I211" s="729">
        <v>164401</v>
      </c>
      <c r="J211" s="729" t="s">
        <v>955</v>
      </c>
      <c r="K211" s="729" t="s">
        <v>956</v>
      </c>
      <c r="L211" s="732">
        <v>159.5</v>
      </c>
      <c r="M211" s="732">
        <v>0.7</v>
      </c>
      <c r="N211" s="733">
        <v>111.64999999999999</v>
      </c>
    </row>
    <row r="212" spans="1:14" ht="14.4" customHeight="1" x14ac:dyDescent="0.3">
      <c r="A212" s="727" t="s">
        <v>561</v>
      </c>
      <c r="B212" s="728" t="s">
        <v>562</v>
      </c>
      <c r="C212" s="729" t="s">
        <v>579</v>
      </c>
      <c r="D212" s="730" t="s">
        <v>580</v>
      </c>
      <c r="E212" s="731">
        <v>50113001</v>
      </c>
      <c r="F212" s="730" t="s">
        <v>585</v>
      </c>
      <c r="G212" s="729" t="s">
        <v>586</v>
      </c>
      <c r="H212" s="729">
        <v>100362</v>
      </c>
      <c r="I212" s="729">
        <v>362</v>
      </c>
      <c r="J212" s="729" t="s">
        <v>591</v>
      </c>
      <c r="K212" s="729" t="s">
        <v>592</v>
      </c>
      <c r="L212" s="732">
        <v>87.200000000000017</v>
      </c>
      <c r="M212" s="732">
        <v>1</v>
      </c>
      <c r="N212" s="733">
        <v>87.200000000000017</v>
      </c>
    </row>
    <row r="213" spans="1:14" ht="14.4" customHeight="1" x14ac:dyDescent="0.3">
      <c r="A213" s="727" t="s">
        <v>561</v>
      </c>
      <c r="B213" s="728" t="s">
        <v>562</v>
      </c>
      <c r="C213" s="729" t="s">
        <v>579</v>
      </c>
      <c r="D213" s="730" t="s">
        <v>580</v>
      </c>
      <c r="E213" s="731">
        <v>50113001</v>
      </c>
      <c r="F213" s="730" t="s">
        <v>585</v>
      </c>
      <c r="G213" s="729" t="s">
        <v>586</v>
      </c>
      <c r="H213" s="729">
        <v>156926</v>
      </c>
      <c r="I213" s="729">
        <v>56926</v>
      </c>
      <c r="J213" s="729" t="s">
        <v>957</v>
      </c>
      <c r="K213" s="729" t="s">
        <v>958</v>
      </c>
      <c r="L213" s="732">
        <v>48.400000000000013</v>
      </c>
      <c r="M213" s="732">
        <v>1</v>
      </c>
      <c r="N213" s="733">
        <v>48.400000000000013</v>
      </c>
    </row>
    <row r="214" spans="1:14" ht="14.4" customHeight="1" x14ac:dyDescent="0.3">
      <c r="A214" s="727" t="s">
        <v>561</v>
      </c>
      <c r="B214" s="728" t="s">
        <v>562</v>
      </c>
      <c r="C214" s="729" t="s">
        <v>579</v>
      </c>
      <c r="D214" s="730" t="s">
        <v>580</v>
      </c>
      <c r="E214" s="731">
        <v>50113001</v>
      </c>
      <c r="F214" s="730" t="s">
        <v>585</v>
      </c>
      <c r="G214" s="729" t="s">
        <v>586</v>
      </c>
      <c r="H214" s="729">
        <v>169755</v>
      </c>
      <c r="I214" s="729">
        <v>69755</v>
      </c>
      <c r="J214" s="729" t="s">
        <v>959</v>
      </c>
      <c r="K214" s="729" t="s">
        <v>960</v>
      </c>
      <c r="L214" s="732">
        <v>36.93</v>
      </c>
      <c r="M214" s="732">
        <v>1</v>
      </c>
      <c r="N214" s="733">
        <v>36.93</v>
      </c>
    </row>
    <row r="215" spans="1:14" ht="14.4" customHeight="1" x14ac:dyDescent="0.3">
      <c r="A215" s="727" t="s">
        <v>561</v>
      </c>
      <c r="B215" s="728" t="s">
        <v>562</v>
      </c>
      <c r="C215" s="729" t="s">
        <v>579</v>
      </c>
      <c r="D215" s="730" t="s">
        <v>580</v>
      </c>
      <c r="E215" s="731">
        <v>50113001</v>
      </c>
      <c r="F215" s="730" t="s">
        <v>585</v>
      </c>
      <c r="G215" s="729" t="s">
        <v>586</v>
      </c>
      <c r="H215" s="729">
        <v>100394</v>
      </c>
      <c r="I215" s="729">
        <v>394</v>
      </c>
      <c r="J215" s="729" t="s">
        <v>961</v>
      </c>
      <c r="K215" s="729" t="s">
        <v>962</v>
      </c>
      <c r="L215" s="732">
        <v>66.140000000000015</v>
      </c>
      <c r="M215" s="732">
        <v>1</v>
      </c>
      <c r="N215" s="733">
        <v>66.140000000000015</v>
      </c>
    </row>
    <row r="216" spans="1:14" ht="14.4" customHeight="1" x14ac:dyDescent="0.3">
      <c r="A216" s="727" t="s">
        <v>561</v>
      </c>
      <c r="B216" s="728" t="s">
        <v>562</v>
      </c>
      <c r="C216" s="729" t="s">
        <v>579</v>
      </c>
      <c r="D216" s="730" t="s">
        <v>580</v>
      </c>
      <c r="E216" s="731">
        <v>50113001</v>
      </c>
      <c r="F216" s="730" t="s">
        <v>585</v>
      </c>
      <c r="G216" s="729" t="s">
        <v>586</v>
      </c>
      <c r="H216" s="729">
        <v>16326</v>
      </c>
      <c r="I216" s="729">
        <v>16326</v>
      </c>
      <c r="J216" s="729" t="s">
        <v>963</v>
      </c>
      <c r="K216" s="729" t="s">
        <v>964</v>
      </c>
      <c r="L216" s="732">
        <v>482.46</v>
      </c>
      <c r="M216" s="732">
        <v>1</v>
      </c>
      <c r="N216" s="733">
        <v>482.46</v>
      </c>
    </row>
    <row r="217" spans="1:14" ht="14.4" customHeight="1" x14ac:dyDescent="0.3">
      <c r="A217" s="727" t="s">
        <v>561</v>
      </c>
      <c r="B217" s="728" t="s">
        <v>562</v>
      </c>
      <c r="C217" s="729" t="s">
        <v>579</v>
      </c>
      <c r="D217" s="730" t="s">
        <v>580</v>
      </c>
      <c r="E217" s="731">
        <v>50113001</v>
      </c>
      <c r="F217" s="730" t="s">
        <v>585</v>
      </c>
      <c r="G217" s="729" t="s">
        <v>586</v>
      </c>
      <c r="H217" s="729">
        <v>192143</v>
      </c>
      <c r="I217" s="729">
        <v>192143</v>
      </c>
      <c r="J217" s="729" t="s">
        <v>965</v>
      </c>
      <c r="K217" s="729" t="s">
        <v>966</v>
      </c>
      <c r="L217" s="732">
        <v>216.07999999999998</v>
      </c>
      <c r="M217" s="732">
        <v>9</v>
      </c>
      <c r="N217" s="733">
        <v>1944.7199999999998</v>
      </c>
    </row>
    <row r="218" spans="1:14" ht="14.4" customHeight="1" x14ac:dyDescent="0.3">
      <c r="A218" s="727" t="s">
        <v>561</v>
      </c>
      <c r="B218" s="728" t="s">
        <v>562</v>
      </c>
      <c r="C218" s="729" t="s">
        <v>579</v>
      </c>
      <c r="D218" s="730" t="s">
        <v>580</v>
      </c>
      <c r="E218" s="731">
        <v>50113001</v>
      </c>
      <c r="F218" s="730" t="s">
        <v>585</v>
      </c>
      <c r="G218" s="729" t="s">
        <v>586</v>
      </c>
      <c r="H218" s="729">
        <v>900881</v>
      </c>
      <c r="I218" s="729">
        <v>0</v>
      </c>
      <c r="J218" s="729" t="s">
        <v>748</v>
      </c>
      <c r="K218" s="729" t="s">
        <v>563</v>
      </c>
      <c r="L218" s="732">
        <v>130.30971845767905</v>
      </c>
      <c r="M218" s="732">
        <v>6</v>
      </c>
      <c r="N218" s="733">
        <v>781.85831074607427</v>
      </c>
    </row>
    <row r="219" spans="1:14" ht="14.4" customHeight="1" x14ac:dyDescent="0.3">
      <c r="A219" s="727" t="s">
        <v>561</v>
      </c>
      <c r="B219" s="728" t="s">
        <v>562</v>
      </c>
      <c r="C219" s="729" t="s">
        <v>579</v>
      </c>
      <c r="D219" s="730" t="s">
        <v>580</v>
      </c>
      <c r="E219" s="731">
        <v>50113001</v>
      </c>
      <c r="F219" s="730" t="s">
        <v>585</v>
      </c>
      <c r="G219" s="729" t="s">
        <v>586</v>
      </c>
      <c r="H219" s="729">
        <v>500979</v>
      </c>
      <c r="I219" s="729">
        <v>0</v>
      </c>
      <c r="J219" s="729" t="s">
        <v>967</v>
      </c>
      <c r="K219" s="729" t="s">
        <v>563</v>
      </c>
      <c r="L219" s="732">
        <v>44.70000000000001</v>
      </c>
      <c r="M219" s="732">
        <v>6</v>
      </c>
      <c r="N219" s="733">
        <v>268.20000000000005</v>
      </c>
    </row>
    <row r="220" spans="1:14" ht="14.4" customHeight="1" x14ac:dyDescent="0.3">
      <c r="A220" s="727" t="s">
        <v>561</v>
      </c>
      <c r="B220" s="728" t="s">
        <v>562</v>
      </c>
      <c r="C220" s="729" t="s">
        <v>579</v>
      </c>
      <c r="D220" s="730" t="s">
        <v>580</v>
      </c>
      <c r="E220" s="731">
        <v>50113001</v>
      </c>
      <c r="F220" s="730" t="s">
        <v>585</v>
      </c>
      <c r="G220" s="729" t="s">
        <v>586</v>
      </c>
      <c r="H220" s="729">
        <v>900406</v>
      </c>
      <c r="I220" s="729">
        <v>0</v>
      </c>
      <c r="J220" s="729" t="s">
        <v>756</v>
      </c>
      <c r="K220" s="729" t="s">
        <v>563</v>
      </c>
      <c r="L220" s="732">
        <v>61.925480239241224</v>
      </c>
      <c r="M220" s="732">
        <v>1</v>
      </c>
      <c r="N220" s="733">
        <v>61.925480239241224</v>
      </c>
    </row>
    <row r="221" spans="1:14" ht="14.4" customHeight="1" x14ac:dyDescent="0.3">
      <c r="A221" s="727" t="s">
        <v>561</v>
      </c>
      <c r="B221" s="728" t="s">
        <v>562</v>
      </c>
      <c r="C221" s="729" t="s">
        <v>579</v>
      </c>
      <c r="D221" s="730" t="s">
        <v>580</v>
      </c>
      <c r="E221" s="731">
        <v>50113001</v>
      </c>
      <c r="F221" s="730" t="s">
        <v>585</v>
      </c>
      <c r="G221" s="729" t="s">
        <v>586</v>
      </c>
      <c r="H221" s="729">
        <v>921459</v>
      </c>
      <c r="I221" s="729">
        <v>0</v>
      </c>
      <c r="J221" s="729" t="s">
        <v>968</v>
      </c>
      <c r="K221" s="729" t="s">
        <v>563</v>
      </c>
      <c r="L221" s="732">
        <v>321.86222029417195</v>
      </c>
      <c r="M221" s="732">
        <v>2</v>
      </c>
      <c r="N221" s="733">
        <v>643.7244405883439</v>
      </c>
    </row>
    <row r="222" spans="1:14" ht="14.4" customHeight="1" x14ac:dyDescent="0.3">
      <c r="A222" s="727" t="s">
        <v>561</v>
      </c>
      <c r="B222" s="728" t="s">
        <v>562</v>
      </c>
      <c r="C222" s="729" t="s">
        <v>579</v>
      </c>
      <c r="D222" s="730" t="s">
        <v>580</v>
      </c>
      <c r="E222" s="731">
        <v>50113001</v>
      </c>
      <c r="F222" s="730" t="s">
        <v>585</v>
      </c>
      <c r="G222" s="729" t="s">
        <v>586</v>
      </c>
      <c r="H222" s="729">
        <v>100502</v>
      </c>
      <c r="I222" s="729">
        <v>502</v>
      </c>
      <c r="J222" s="729" t="s">
        <v>969</v>
      </c>
      <c r="K222" s="729" t="s">
        <v>970</v>
      </c>
      <c r="L222" s="732">
        <v>220.39052631578957</v>
      </c>
      <c r="M222" s="732">
        <v>19</v>
      </c>
      <c r="N222" s="733">
        <v>4187.4200000000019</v>
      </c>
    </row>
    <row r="223" spans="1:14" ht="14.4" customHeight="1" x14ac:dyDescent="0.3">
      <c r="A223" s="727" t="s">
        <v>561</v>
      </c>
      <c r="B223" s="728" t="s">
        <v>562</v>
      </c>
      <c r="C223" s="729" t="s">
        <v>582</v>
      </c>
      <c r="D223" s="730" t="s">
        <v>583</v>
      </c>
      <c r="E223" s="731">
        <v>50113001</v>
      </c>
      <c r="F223" s="730" t="s">
        <v>585</v>
      </c>
      <c r="G223" s="729" t="s">
        <v>586</v>
      </c>
      <c r="H223" s="729">
        <v>147251</v>
      </c>
      <c r="I223" s="729">
        <v>147251</v>
      </c>
      <c r="J223" s="729" t="s">
        <v>971</v>
      </c>
      <c r="K223" s="729" t="s">
        <v>972</v>
      </c>
      <c r="L223" s="732">
        <v>19.25</v>
      </c>
      <c r="M223" s="732">
        <v>10</v>
      </c>
      <c r="N223" s="733">
        <v>192.5</v>
      </c>
    </row>
    <row r="224" spans="1:14" ht="14.4" customHeight="1" x14ac:dyDescent="0.3">
      <c r="A224" s="727" t="s">
        <v>561</v>
      </c>
      <c r="B224" s="728" t="s">
        <v>562</v>
      </c>
      <c r="C224" s="729" t="s">
        <v>582</v>
      </c>
      <c r="D224" s="730" t="s">
        <v>583</v>
      </c>
      <c r="E224" s="731">
        <v>50113001</v>
      </c>
      <c r="F224" s="730" t="s">
        <v>585</v>
      </c>
      <c r="G224" s="729" t="s">
        <v>586</v>
      </c>
      <c r="H224" s="729">
        <v>846758</v>
      </c>
      <c r="I224" s="729">
        <v>103387</v>
      </c>
      <c r="J224" s="729" t="s">
        <v>973</v>
      </c>
      <c r="K224" s="729" t="s">
        <v>974</v>
      </c>
      <c r="L224" s="732">
        <v>73.470000000000013</v>
      </c>
      <c r="M224" s="732">
        <v>4</v>
      </c>
      <c r="N224" s="733">
        <v>293.88000000000005</v>
      </c>
    </row>
    <row r="225" spans="1:14" ht="14.4" customHeight="1" x14ac:dyDescent="0.3">
      <c r="A225" s="727" t="s">
        <v>561</v>
      </c>
      <c r="B225" s="728" t="s">
        <v>562</v>
      </c>
      <c r="C225" s="729" t="s">
        <v>582</v>
      </c>
      <c r="D225" s="730" t="s">
        <v>583</v>
      </c>
      <c r="E225" s="731">
        <v>50113001</v>
      </c>
      <c r="F225" s="730" t="s">
        <v>585</v>
      </c>
      <c r="G225" s="729" t="s">
        <v>586</v>
      </c>
      <c r="H225" s="729">
        <v>845008</v>
      </c>
      <c r="I225" s="729">
        <v>107806</v>
      </c>
      <c r="J225" s="729" t="s">
        <v>593</v>
      </c>
      <c r="K225" s="729" t="s">
        <v>594</v>
      </c>
      <c r="L225" s="732">
        <v>67.390000000000015</v>
      </c>
      <c r="M225" s="732">
        <v>5</v>
      </c>
      <c r="N225" s="733">
        <v>336.95000000000005</v>
      </c>
    </row>
    <row r="226" spans="1:14" ht="14.4" customHeight="1" x14ac:dyDescent="0.3">
      <c r="A226" s="727" t="s">
        <v>561</v>
      </c>
      <c r="B226" s="728" t="s">
        <v>562</v>
      </c>
      <c r="C226" s="729" t="s">
        <v>582</v>
      </c>
      <c r="D226" s="730" t="s">
        <v>583</v>
      </c>
      <c r="E226" s="731">
        <v>50113001</v>
      </c>
      <c r="F226" s="730" t="s">
        <v>585</v>
      </c>
      <c r="G226" s="729" t="s">
        <v>586</v>
      </c>
      <c r="H226" s="729">
        <v>202701</v>
      </c>
      <c r="I226" s="729">
        <v>202701</v>
      </c>
      <c r="J226" s="729" t="s">
        <v>593</v>
      </c>
      <c r="K226" s="729" t="s">
        <v>975</v>
      </c>
      <c r="L226" s="732">
        <v>131.10999999999999</v>
      </c>
      <c r="M226" s="732">
        <v>1</v>
      </c>
      <c r="N226" s="733">
        <v>131.10999999999999</v>
      </c>
    </row>
    <row r="227" spans="1:14" ht="14.4" customHeight="1" x14ac:dyDescent="0.3">
      <c r="A227" s="727" t="s">
        <v>561</v>
      </c>
      <c r="B227" s="728" t="s">
        <v>562</v>
      </c>
      <c r="C227" s="729" t="s">
        <v>582</v>
      </c>
      <c r="D227" s="730" t="s">
        <v>583</v>
      </c>
      <c r="E227" s="731">
        <v>50113001</v>
      </c>
      <c r="F227" s="730" t="s">
        <v>585</v>
      </c>
      <c r="G227" s="729" t="s">
        <v>586</v>
      </c>
      <c r="H227" s="729">
        <v>167547</v>
      </c>
      <c r="I227" s="729">
        <v>67547</v>
      </c>
      <c r="J227" s="729" t="s">
        <v>601</v>
      </c>
      <c r="K227" s="729" t="s">
        <v>602</v>
      </c>
      <c r="L227" s="732">
        <v>46.808938143420377</v>
      </c>
      <c r="M227" s="732">
        <v>32</v>
      </c>
      <c r="N227" s="733">
        <v>1497.8860205894521</v>
      </c>
    </row>
    <row r="228" spans="1:14" ht="14.4" customHeight="1" x14ac:dyDescent="0.3">
      <c r="A228" s="727" t="s">
        <v>561</v>
      </c>
      <c r="B228" s="728" t="s">
        <v>562</v>
      </c>
      <c r="C228" s="729" t="s">
        <v>582</v>
      </c>
      <c r="D228" s="730" t="s">
        <v>583</v>
      </c>
      <c r="E228" s="731">
        <v>50113001</v>
      </c>
      <c r="F228" s="730" t="s">
        <v>585</v>
      </c>
      <c r="G228" s="729" t="s">
        <v>586</v>
      </c>
      <c r="H228" s="729">
        <v>194916</v>
      </c>
      <c r="I228" s="729">
        <v>94916</v>
      </c>
      <c r="J228" s="729" t="s">
        <v>603</v>
      </c>
      <c r="K228" s="729" t="s">
        <v>976</v>
      </c>
      <c r="L228" s="732">
        <v>85.750000000000014</v>
      </c>
      <c r="M228" s="732">
        <v>17</v>
      </c>
      <c r="N228" s="733">
        <v>1457.7500000000002</v>
      </c>
    </row>
    <row r="229" spans="1:14" ht="14.4" customHeight="1" x14ac:dyDescent="0.3">
      <c r="A229" s="727" t="s">
        <v>561</v>
      </c>
      <c r="B229" s="728" t="s">
        <v>562</v>
      </c>
      <c r="C229" s="729" t="s">
        <v>582</v>
      </c>
      <c r="D229" s="730" t="s">
        <v>583</v>
      </c>
      <c r="E229" s="731">
        <v>50113001</v>
      </c>
      <c r="F229" s="730" t="s">
        <v>585</v>
      </c>
      <c r="G229" s="729" t="s">
        <v>586</v>
      </c>
      <c r="H229" s="729">
        <v>194919</v>
      </c>
      <c r="I229" s="729">
        <v>94919</v>
      </c>
      <c r="J229" s="729" t="s">
        <v>605</v>
      </c>
      <c r="K229" s="729" t="s">
        <v>606</v>
      </c>
      <c r="L229" s="732">
        <v>52.390000000000015</v>
      </c>
      <c r="M229" s="732">
        <v>4</v>
      </c>
      <c r="N229" s="733">
        <v>209.56000000000006</v>
      </c>
    </row>
    <row r="230" spans="1:14" ht="14.4" customHeight="1" x14ac:dyDescent="0.3">
      <c r="A230" s="727" t="s">
        <v>561</v>
      </c>
      <c r="B230" s="728" t="s">
        <v>562</v>
      </c>
      <c r="C230" s="729" t="s">
        <v>582</v>
      </c>
      <c r="D230" s="730" t="s">
        <v>583</v>
      </c>
      <c r="E230" s="731">
        <v>50113001</v>
      </c>
      <c r="F230" s="730" t="s">
        <v>585</v>
      </c>
      <c r="G230" s="729" t="s">
        <v>586</v>
      </c>
      <c r="H230" s="729">
        <v>196610</v>
      </c>
      <c r="I230" s="729">
        <v>96610</v>
      </c>
      <c r="J230" s="729" t="s">
        <v>618</v>
      </c>
      <c r="K230" s="729" t="s">
        <v>619</v>
      </c>
      <c r="L230" s="732">
        <v>46.71</v>
      </c>
      <c r="M230" s="732">
        <v>2</v>
      </c>
      <c r="N230" s="733">
        <v>93.42</v>
      </c>
    </row>
    <row r="231" spans="1:14" ht="14.4" customHeight="1" x14ac:dyDescent="0.3">
      <c r="A231" s="727" t="s">
        <v>561</v>
      </c>
      <c r="B231" s="728" t="s">
        <v>562</v>
      </c>
      <c r="C231" s="729" t="s">
        <v>582</v>
      </c>
      <c r="D231" s="730" t="s">
        <v>583</v>
      </c>
      <c r="E231" s="731">
        <v>50113001</v>
      </c>
      <c r="F231" s="730" t="s">
        <v>585</v>
      </c>
      <c r="G231" s="729" t="s">
        <v>586</v>
      </c>
      <c r="H231" s="729">
        <v>849561</v>
      </c>
      <c r="I231" s="729">
        <v>125060</v>
      </c>
      <c r="J231" s="729" t="s">
        <v>977</v>
      </c>
      <c r="K231" s="729" t="s">
        <v>598</v>
      </c>
      <c r="L231" s="732">
        <v>34.670000000000009</v>
      </c>
      <c r="M231" s="732">
        <v>1</v>
      </c>
      <c r="N231" s="733">
        <v>34.670000000000009</v>
      </c>
    </row>
    <row r="232" spans="1:14" ht="14.4" customHeight="1" x14ac:dyDescent="0.3">
      <c r="A232" s="727" t="s">
        <v>561</v>
      </c>
      <c r="B232" s="728" t="s">
        <v>562</v>
      </c>
      <c r="C232" s="729" t="s">
        <v>582</v>
      </c>
      <c r="D232" s="730" t="s">
        <v>583</v>
      </c>
      <c r="E232" s="731">
        <v>50113001</v>
      </c>
      <c r="F232" s="730" t="s">
        <v>585</v>
      </c>
      <c r="G232" s="729" t="s">
        <v>586</v>
      </c>
      <c r="H232" s="729">
        <v>847974</v>
      </c>
      <c r="I232" s="729">
        <v>125525</v>
      </c>
      <c r="J232" s="729" t="s">
        <v>620</v>
      </c>
      <c r="K232" s="729" t="s">
        <v>621</v>
      </c>
      <c r="L232" s="732">
        <v>34.389118217747637</v>
      </c>
      <c r="M232" s="732">
        <v>1</v>
      </c>
      <c r="N232" s="733">
        <v>34.389118217747637</v>
      </c>
    </row>
    <row r="233" spans="1:14" ht="14.4" customHeight="1" x14ac:dyDescent="0.3">
      <c r="A233" s="727" t="s">
        <v>561</v>
      </c>
      <c r="B233" s="728" t="s">
        <v>562</v>
      </c>
      <c r="C233" s="729" t="s">
        <v>582</v>
      </c>
      <c r="D233" s="730" t="s">
        <v>583</v>
      </c>
      <c r="E233" s="731">
        <v>50113001</v>
      </c>
      <c r="F233" s="730" t="s">
        <v>585</v>
      </c>
      <c r="G233" s="729" t="s">
        <v>586</v>
      </c>
      <c r="H233" s="729">
        <v>110555</v>
      </c>
      <c r="I233" s="729">
        <v>10555</v>
      </c>
      <c r="J233" s="729" t="s">
        <v>957</v>
      </c>
      <c r="K233" s="729" t="s">
        <v>978</v>
      </c>
      <c r="L233" s="732">
        <v>254.97999281107107</v>
      </c>
      <c r="M233" s="732">
        <v>6</v>
      </c>
      <c r="N233" s="733">
        <v>1529.8799568664265</v>
      </c>
    </row>
    <row r="234" spans="1:14" ht="14.4" customHeight="1" x14ac:dyDescent="0.3">
      <c r="A234" s="727" t="s">
        <v>561</v>
      </c>
      <c r="B234" s="728" t="s">
        <v>562</v>
      </c>
      <c r="C234" s="729" t="s">
        <v>582</v>
      </c>
      <c r="D234" s="730" t="s">
        <v>583</v>
      </c>
      <c r="E234" s="731">
        <v>50113001</v>
      </c>
      <c r="F234" s="730" t="s">
        <v>585</v>
      </c>
      <c r="G234" s="729" t="s">
        <v>586</v>
      </c>
      <c r="H234" s="729">
        <v>396473</v>
      </c>
      <c r="I234" s="729">
        <v>99130</v>
      </c>
      <c r="J234" s="729" t="s">
        <v>979</v>
      </c>
      <c r="K234" s="729" t="s">
        <v>980</v>
      </c>
      <c r="L234" s="732">
        <v>33.679999999999993</v>
      </c>
      <c r="M234" s="732">
        <v>6</v>
      </c>
      <c r="N234" s="733">
        <v>202.07999999999996</v>
      </c>
    </row>
    <row r="235" spans="1:14" ht="14.4" customHeight="1" x14ac:dyDescent="0.3">
      <c r="A235" s="727" t="s">
        <v>561</v>
      </c>
      <c r="B235" s="728" t="s">
        <v>562</v>
      </c>
      <c r="C235" s="729" t="s">
        <v>582</v>
      </c>
      <c r="D235" s="730" t="s">
        <v>583</v>
      </c>
      <c r="E235" s="731">
        <v>50113001</v>
      </c>
      <c r="F235" s="730" t="s">
        <v>585</v>
      </c>
      <c r="G235" s="729" t="s">
        <v>586</v>
      </c>
      <c r="H235" s="729">
        <v>192351</v>
      </c>
      <c r="I235" s="729">
        <v>92351</v>
      </c>
      <c r="J235" s="729" t="s">
        <v>626</v>
      </c>
      <c r="K235" s="729" t="s">
        <v>627</v>
      </c>
      <c r="L235" s="732">
        <v>86.220000000000013</v>
      </c>
      <c r="M235" s="732">
        <v>1</v>
      </c>
      <c r="N235" s="733">
        <v>86.220000000000013</v>
      </c>
    </row>
    <row r="236" spans="1:14" ht="14.4" customHeight="1" x14ac:dyDescent="0.3">
      <c r="A236" s="727" t="s">
        <v>561</v>
      </c>
      <c r="B236" s="728" t="s">
        <v>562</v>
      </c>
      <c r="C236" s="729" t="s">
        <v>582</v>
      </c>
      <c r="D236" s="730" t="s">
        <v>583</v>
      </c>
      <c r="E236" s="731">
        <v>50113001</v>
      </c>
      <c r="F236" s="730" t="s">
        <v>585</v>
      </c>
      <c r="G236" s="729" t="s">
        <v>610</v>
      </c>
      <c r="H236" s="729">
        <v>112892</v>
      </c>
      <c r="I236" s="729">
        <v>12892</v>
      </c>
      <c r="J236" s="729" t="s">
        <v>628</v>
      </c>
      <c r="K236" s="729" t="s">
        <v>630</v>
      </c>
      <c r="L236" s="732">
        <v>105.06000000000002</v>
      </c>
      <c r="M236" s="732">
        <v>5</v>
      </c>
      <c r="N236" s="733">
        <v>525.30000000000007</v>
      </c>
    </row>
    <row r="237" spans="1:14" ht="14.4" customHeight="1" x14ac:dyDescent="0.3">
      <c r="A237" s="727" t="s">
        <v>561</v>
      </c>
      <c r="B237" s="728" t="s">
        <v>562</v>
      </c>
      <c r="C237" s="729" t="s">
        <v>582</v>
      </c>
      <c r="D237" s="730" t="s">
        <v>583</v>
      </c>
      <c r="E237" s="731">
        <v>50113001</v>
      </c>
      <c r="F237" s="730" t="s">
        <v>585</v>
      </c>
      <c r="G237" s="729" t="s">
        <v>563</v>
      </c>
      <c r="H237" s="729">
        <v>132853</v>
      </c>
      <c r="I237" s="729">
        <v>132853</v>
      </c>
      <c r="J237" s="729" t="s">
        <v>628</v>
      </c>
      <c r="K237" s="729" t="s">
        <v>630</v>
      </c>
      <c r="L237" s="732">
        <v>103.31999999999996</v>
      </c>
      <c r="M237" s="732">
        <v>7</v>
      </c>
      <c r="N237" s="733">
        <v>723.23999999999978</v>
      </c>
    </row>
    <row r="238" spans="1:14" ht="14.4" customHeight="1" x14ac:dyDescent="0.3">
      <c r="A238" s="727" t="s">
        <v>561</v>
      </c>
      <c r="B238" s="728" t="s">
        <v>562</v>
      </c>
      <c r="C238" s="729" t="s">
        <v>582</v>
      </c>
      <c r="D238" s="730" t="s">
        <v>583</v>
      </c>
      <c r="E238" s="731">
        <v>50113001</v>
      </c>
      <c r="F238" s="730" t="s">
        <v>585</v>
      </c>
      <c r="G238" s="729" t="s">
        <v>586</v>
      </c>
      <c r="H238" s="729">
        <v>176496</v>
      </c>
      <c r="I238" s="729">
        <v>76496</v>
      </c>
      <c r="J238" s="729" t="s">
        <v>981</v>
      </c>
      <c r="K238" s="729" t="s">
        <v>982</v>
      </c>
      <c r="L238" s="732">
        <v>125.43</v>
      </c>
      <c r="M238" s="732">
        <v>1</v>
      </c>
      <c r="N238" s="733">
        <v>125.43</v>
      </c>
    </row>
    <row r="239" spans="1:14" ht="14.4" customHeight="1" x14ac:dyDescent="0.3">
      <c r="A239" s="727" t="s">
        <v>561</v>
      </c>
      <c r="B239" s="728" t="s">
        <v>562</v>
      </c>
      <c r="C239" s="729" t="s">
        <v>582</v>
      </c>
      <c r="D239" s="730" t="s">
        <v>583</v>
      </c>
      <c r="E239" s="731">
        <v>50113001</v>
      </c>
      <c r="F239" s="730" t="s">
        <v>585</v>
      </c>
      <c r="G239" s="729" t="s">
        <v>586</v>
      </c>
      <c r="H239" s="729">
        <v>146981</v>
      </c>
      <c r="I239" s="729">
        <v>46981</v>
      </c>
      <c r="J239" s="729" t="s">
        <v>983</v>
      </c>
      <c r="K239" s="729" t="s">
        <v>984</v>
      </c>
      <c r="L239" s="732">
        <v>99.46</v>
      </c>
      <c r="M239" s="732">
        <v>1</v>
      </c>
      <c r="N239" s="733">
        <v>99.46</v>
      </c>
    </row>
    <row r="240" spans="1:14" ht="14.4" customHeight="1" x14ac:dyDescent="0.3">
      <c r="A240" s="727" t="s">
        <v>561</v>
      </c>
      <c r="B240" s="728" t="s">
        <v>562</v>
      </c>
      <c r="C240" s="729" t="s">
        <v>582</v>
      </c>
      <c r="D240" s="730" t="s">
        <v>583</v>
      </c>
      <c r="E240" s="731">
        <v>50113001</v>
      </c>
      <c r="F240" s="730" t="s">
        <v>585</v>
      </c>
      <c r="G240" s="729" t="s">
        <v>586</v>
      </c>
      <c r="H240" s="729">
        <v>158037</v>
      </c>
      <c r="I240" s="729">
        <v>58037</v>
      </c>
      <c r="J240" s="729" t="s">
        <v>985</v>
      </c>
      <c r="K240" s="729" t="s">
        <v>986</v>
      </c>
      <c r="L240" s="732">
        <v>95.77000000000001</v>
      </c>
      <c r="M240" s="732">
        <v>1</v>
      </c>
      <c r="N240" s="733">
        <v>95.77000000000001</v>
      </c>
    </row>
    <row r="241" spans="1:14" ht="14.4" customHeight="1" x14ac:dyDescent="0.3">
      <c r="A241" s="727" t="s">
        <v>561</v>
      </c>
      <c r="B241" s="728" t="s">
        <v>562</v>
      </c>
      <c r="C241" s="729" t="s">
        <v>582</v>
      </c>
      <c r="D241" s="730" t="s">
        <v>583</v>
      </c>
      <c r="E241" s="731">
        <v>50113001</v>
      </c>
      <c r="F241" s="730" t="s">
        <v>585</v>
      </c>
      <c r="G241" s="729" t="s">
        <v>586</v>
      </c>
      <c r="H241" s="729">
        <v>845329</v>
      </c>
      <c r="I241" s="729">
        <v>0</v>
      </c>
      <c r="J241" s="729" t="s">
        <v>640</v>
      </c>
      <c r="K241" s="729" t="s">
        <v>563</v>
      </c>
      <c r="L241" s="732">
        <v>169.92000000000002</v>
      </c>
      <c r="M241" s="732">
        <v>4</v>
      </c>
      <c r="N241" s="733">
        <v>679.68000000000006</v>
      </c>
    </row>
    <row r="242" spans="1:14" ht="14.4" customHeight="1" x14ac:dyDescent="0.3">
      <c r="A242" s="727" t="s">
        <v>561</v>
      </c>
      <c r="B242" s="728" t="s">
        <v>562</v>
      </c>
      <c r="C242" s="729" t="s">
        <v>582</v>
      </c>
      <c r="D242" s="730" t="s">
        <v>583</v>
      </c>
      <c r="E242" s="731">
        <v>50113001</v>
      </c>
      <c r="F242" s="730" t="s">
        <v>585</v>
      </c>
      <c r="G242" s="729" t="s">
        <v>586</v>
      </c>
      <c r="H242" s="729">
        <v>500458</v>
      </c>
      <c r="I242" s="729">
        <v>0</v>
      </c>
      <c r="J242" s="729" t="s">
        <v>987</v>
      </c>
      <c r="K242" s="729" t="s">
        <v>563</v>
      </c>
      <c r="L242" s="732">
        <v>123.71999999999997</v>
      </c>
      <c r="M242" s="732">
        <v>2</v>
      </c>
      <c r="N242" s="733">
        <v>247.43999999999994</v>
      </c>
    </row>
    <row r="243" spans="1:14" ht="14.4" customHeight="1" x14ac:dyDescent="0.3">
      <c r="A243" s="727" t="s">
        <v>561</v>
      </c>
      <c r="B243" s="728" t="s">
        <v>562</v>
      </c>
      <c r="C243" s="729" t="s">
        <v>582</v>
      </c>
      <c r="D243" s="730" t="s">
        <v>583</v>
      </c>
      <c r="E243" s="731">
        <v>50113001</v>
      </c>
      <c r="F243" s="730" t="s">
        <v>585</v>
      </c>
      <c r="G243" s="729" t="s">
        <v>586</v>
      </c>
      <c r="H243" s="729">
        <v>850642</v>
      </c>
      <c r="I243" s="729">
        <v>169673</v>
      </c>
      <c r="J243" s="729" t="s">
        <v>988</v>
      </c>
      <c r="K243" s="729" t="s">
        <v>643</v>
      </c>
      <c r="L243" s="732">
        <v>131.62</v>
      </c>
      <c r="M243" s="732">
        <v>1</v>
      </c>
      <c r="N243" s="733">
        <v>131.62</v>
      </c>
    </row>
    <row r="244" spans="1:14" ht="14.4" customHeight="1" x14ac:dyDescent="0.3">
      <c r="A244" s="727" t="s">
        <v>561</v>
      </c>
      <c r="B244" s="728" t="s">
        <v>562</v>
      </c>
      <c r="C244" s="729" t="s">
        <v>582</v>
      </c>
      <c r="D244" s="730" t="s">
        <v>583</v>
      </c>
      <c r="E244" s="731">
        <v>50113001</v>
      </c>
      <c r="F244" s="730" t="s">
        <v>585</v>
      </c>
      <c r="G244" s="729" t="s">
        <v>586</v>
      </c>
      <c r="H244" s="729">
        <v>171571</v>
      </c>
      <c r="I244" s="729">
        <v>171571</v>
      </c>
      <c r="J244" s="729" t="s">
        <v>989</v>
      </c>
      <c r="K244" s="729" t="s">
        <v>990</v>
      </c>
      <c r="L244" s="732">
        <v>60.17</v>
      </c>
      <c r="M244" s="732">
        <v>1</v>
      </c>
      <c r="N244" s="733">
        <v>60.17</v>
      </c>
    </row>
    <row r="245" spans="1:14" ht="14.4" customHeight="1" x14ac:dyDescent="0.3">
      <c r="A245" s="727" t="s">
        <v>561</v>
      </c>
      <c r="B245" s="728" t="s">
        <v>562</v>
      </c>
      <c r="C245" s="729" t="s">
        <v>582</v>
      </c>
      <c r="D245" s="730" t="s">
        <v>583</v>
      </c>
      <c r="E245" s="731">
        <v>50113001</v>
      </c>
      <c r="F245" s="730" t="s">
        <v>585</v>
      </c>
      <c r="G245" s="729" t="s">
        <v>586</v>
      </c>
      <c r="H245" s="729">
        <v>145981</v>
      </c>
      <c r="I245" s="729">
        <v>45981</v>
      </c>
      <c r="J245" s="729" t="s">
        <v>991</v>
      </c>
      <c r="K245" s="729" t="s">
        <v>992</v>
      </c>
      <c r="L245" s="732">
        <v>1704.56</v>
      </c>
      <c r="M245" s="732">
        <v>1</v>
      </c>
      <c r="N245" s="733">
        <v>1704.56</v>
      </c>
    </row>
    <row r="246" spans="1:14" ht="14.4" customHeight="1" x14ac:dyDescent="0.3">
      <c r="A246" s="727" t="s">
        <v>561</v>
      </c>
      <c r="B246" s="728" t="s">
        <v>562</v>
      </c>
      <c r="C246" s="729" t="s">
        <v>582</v>
      </c>
      <c r="D246" s="730" t="s">
        <v>583</v>
      </c>
      <c r="E246" s="731">
        <v>50113001</v>
      </c>
      <c r="F246" s="730" t="s">
        <v>585</v>
      </c>
      <c r="G246" s="729" t="s">
        <v>610</v>
      </c>
      <c r="H246" s="729">
        <v>846446</v>
      </c>
      <c r="I246" s="729">
        <v>124343</v>
      </c>
      <c r="J246" s="729" t="s">
        <v>993</v>
      </c>
      <c r="K246" s="729" t="s">
        <v>814</v>
      </c>
      <c r="L246" s="732">
        <v>51.839999999999968</v>
      </c>
      <c r="M246" s="732">
        <v>1</v>
      </c>
      <c r="N246" s="733">
        <v>51.839999999999968</v>
      </c>
    </row>
    <row r="247" spans="1:14" ht="14.4" customHeight="1" x14ac:dyDescent="0.3">
      <c r="A247" s="727" t="s">
        <v>561</v>
      </c>
      <c r="B247" s="728" t="s">
        <v>562</v>
      </c>
      <c r="C247" s="729" t="s">
        <v>582</v>
      </c>
      <c r="D247" s="730" t="s">
        <v>583</v>
      </c>
      <c r="E247" s="731">
        <v>50113001</v>
      </c>
      <c r="F247" s="730" t="s">
        <v>585</v>
      </c>
      <c r="G247" s="729" t="s">
        <v>586</v>
      </c>
      <c r="H247" s="729">
        <v>104336</v>
      </c>
      <c r="I247" s="729">
        <v>4336</v>
      </c>
      <c r="J247" s="729" t="s">
        <v>994</v>
      </c>
      <c r="K247" s="729" t="s">
        <v>995</v>
      </c>
      <c r="L247" s="732">
        <v>79.44</v>
      </c>
      <c r="M247" s="732">
        <v>1</v>
      </c>
      <c r="N247" s="733">
        <v>79.44</v>
      </c>
    </row>
    <row r="248" spans="1:14" ht="14.4" customHeight="1" x14ac:dyDescent="0.3">
      <c r="A248" s="727" t="s">
        <v>561</v>
      </c>
      <c r="B248" s="728" t="s">
        <v>562</v>
      </c>
      <c r="C248" s="729" t="s">
        <v>582</v>
      </c>
      <c r="D248" s="730" t="s">
        <v>583</v>
      </c>
      <c r="E248" s="731">
        <v>50113001</v>
      </c>
      <c r="F248" s="730" t="s">
        <v>585</v>
      </c>
      <c r="G248" s="729" t="s">
        <v>610</v>
      </c>
      <c r="H248" s="729">
        <v>117425</v>
      </c>
      <c r="I248" s="729">
        <v>17425</v>
      </c>
      <c r="J248" s="729" t="s">
        <v>648</v>
      </c>
      <c r="K248" s="729" t="s">
        <v>649</v>
      </c>
      <c r="L248" s="732">
        <v>20.059999999999985</v>
      </c>
      <c r="M248" s="732">
        <v>1</v>
      </c>
      <c r="N248" s="733">
        <v>20.059999999999985</v>
      </c>
    </row>
    <row r="249" spans="1:14" ht="14.4" customHeight="1" x14ac:dyDescent="0.3">
      <c r="A249" s="727" t="s">
        <v>561</v>
      </c>
      <c r="B249" s="728" t="s">
        <v>562</v>
      </c>
      <c r="C249" s="729" t="s">
        <v>582</v>
      </c>
      <c r="D249" s="730" t="s">
        <v>583</v>
      </c>
      <c r="E249" s="731">
        <v>50113001</v>
      </c>
      <c r="F249" s="730" t="s">
        <v>585</v>
      </c>
      <c r="G249" s="729" t="s">
        <v>586</v>
      </c>
      <c r="H249" s="729">
        <v>156993</v>
      </c>
      <c r="I249" s="729">
        <v>56993</v>
      </c>
      <c r="J249" s="729" t="s">
        <v>654</v>
      </c>
      <c r="K249" s="729" t="s">
        <v>655</v>
      </c>
      <c r="L249" s="732">
        <v>73.66</v>
      </c>
      <c r="M249" s="732">
        <v>1</v>
      </c>
      <c r="N249" s="733">
        <v>73.66</v>
      </c>
    </row>
    <row r="250" spans="1:14" ht="14.4" customHeight="1" x14ac:dyDescent="0.3">
      <c r="A250" s="727" t="s">
        <v>561</v>
      </c>
      <c r="B250" s="728" t="s">
        <v>562</v>
      </c>
      <c r="C250" s="729" t="s">
        <v>582</v>
      </c>
      <c r="D250" s="730" t="s">
        <v>583</v>
      </c>
      <c r="E250" s="731">
        <v>50113001</v>
      </c>
      <c r="F250" s="730" t="s">
        <v>585</v>
      </c>
      <c r="G250" s="729" t="s">
        <v>610</v>
      </c>
      <c r="H250" s="729">
        <v>214427</v>
      </c>
      <c r="I250" s="729">
        <v>214427</v>
      </c>
      <c r="J250" s="729" t="s">
        <v>656</v>
      </c>
      <c r="K250" s="729" t="s">
        <v>657</v>
      </c>
      <c r="L250" s="732">
        <v>67.707944993363839</v>
      </c>
      <c r="M250" s="732">
        <v>200</v>
      </c>
      <c r="N250" s="733">
        <v>13541.588998672767</v>
      </c>
    </row>
    <row r="251" spans="1:14" ht="14.4" customHeight="1" x14ac:dyDescent="0.3">
      <c r="A251" s="727" t="s">
        <v>561</v>
      </c>
      <c r="B251" s="728" t="s">
        <v>562</v>
      </c>
      <c r="C251" s="729" t="s">
        <v>582</v>
      </c>
      <c r="D251" s="730" t="s">
        <v>583</v>
      </c>
      <c r="E251" s="731">
        <v>50113001</v>
      </c>
      <c r="F251" s="730" t="s">
        <v>585</v>
      </c>
      <c r="G251" s="729" t="s">
        <v>610</v>
      </c>
      <c r="H251" s="729">
        <v>848765</v>
      </c>
      <c r="I251" s="729">
        <v>107938</v>
      </c>
      <c r="J251" s="729" t="s">
        <v>658</v>
      </c>
      <c r="K251" s="729" t="s">
        <v>996</v>
      </c>
      <c r="L251" s="732">
        <v>129.32999999999998</v>
      </c>
      <c r="M251" s="732">
        <v>1</v>
      </c>
      <c r="N251" s="733">
        <v>129.32999999999998</v>
      </c>
    </row>
    <row r="252" spans="1:14" ht="14.4" customHeight="1" x14ac:dyDescent="0.3">
      <c r="A252" s="727" t="s">
        <v>561</v>
      </c>
      <c r="B252" s="728" t="s">
        <v>562</v>
      </c>
      <c r="C252" s="729" t="s">
        <v>582</v>
      </c>
      <c r="D252" s="730" t="s">
        <v>583</v>
      </c>
      <c r="E252" s="731">
        <v>50113001</v>
      </c>
      <c r="F252" s="730" t="s">
        <v>585</v>
      </c>
      <c r="G252" s="729" t="s">
        <v>610</v>
      </c>
      <c r="H252" s="729">
        <v>113767</v>
      </c>
      <c r="I252" s="729">
        <v>13767</v>
      </c>
      <c r="J252" s="729" t="s">
        <v>658</v>
      </c>
      <c r="K252" s="729" t="s">
        <v>659</v>
      </c>
      <c r="L252" s="732">
        <v>45.19</v>
      </c>
      <c r="M252" s="732">
        <v>2</v>
      </c>
      <c r="N252" s="733">
        <v>90.38</v>
      </c>
    </row>
    <row r="253" spans="1:14" ht="14.4" customHeight="1" x14ac:dyDescent="0.3">
      <c r="A253" s="727" t="s">
        <v>561</v>
      </c>
      <c r="B253" s="728" t="s">
        <v>562</v>
      </c>
      <c r="C253" s="729" t="s">
        <v>582</v>
      </c>
      <c r="D253" s="730" t="s">
        <v>583</v>
      </c>
      <c r="E253" s="731">
        <v>50113001</v>
      </c>
      <c r="F253" s="730" t="s">
        <v>585</v>
      </c>
      <c r="G253" s="729" t="s">
        <v>586</v>
      </c>
      <c r="H253" s="729">
        <v>121856</v>
      </c>
      <c r="I253" s="729">
        <v>21856</v>
      </c>
      <c r="J253" s="729" t="s">
        <v>997</v>
      </c>
      <c r="K253" s="729" t="s">
        <v>998</v>
      </c>
      <c r="L253" s="732">
        <v>26.769999999999985</v>
      </c>
      <c r="M253" s="732">
        <v>1</v>
      </c>
      <c r="N253" s="733">
        <v>26.769999999999985</v>
      </c>
    </row>
    <row r="254" spans="1:14" ht="14.4" customHeight="1" x14ac:dyDescent="0.3">
      <c r="A254" s="727" t="s">
        <v>561</v>
      </c>
      <c r="B254" s="728" t="s">
        <v>562</v>
      </c>
      <c r="C254" s="729" t="s">
        <v>582</v>
      </c>
      <c r="D254" s="730" t="s">
        <v>583</v>
      </c>
      <c r="E254" s="731">
        <v>50113001</v>
      </c>
      <c r="F254" s="730" t="s">
        <v>585</v>
      </c>
      <c r="G254" s="729" t="s">
        <v>586</v>
      </c>
      <c r="H254" s="729">
        <v>193105</v>
      </c>
      <c r="I254" s="729">
        <v>93105</v>
      </c>
      <c r="J254" s="729" t="s">
        <v>999</v>
      </c>
      <c r="K254" s="729" t="s">
        <v>1000</v>
      </c>
      <c r="L254" s="732">
        <v>210.02036313358641</v>
      </c>
      <c r="M254" s="732">
        <v>1</v>
      </c>
      <c r="N254" s="733">
        <v>210.02036313358641</v>
      </c>
    </row>
    <row r="255" spans="1:14" ht="14.4" customHeight="1" x14ac:dyDescent="0.3">
      <c r="A255" s="727" t="s">
        <v>561</v>
      </c>
      <c r="B255" s="728" t="s">
        <v>562</v>
      </c>
      <c r="C255" s="729" t="s">
        <v>582</v>
      </c>
      <c r="D255" s="730" t="s">
        <v>583</v>
      </c>
      <c r="E255" s="731">
        <v>50113001</v>
      </c>
      <c r="F255" s="730" t="s">
        <v>585</v>
      </c>
      <c r="G255" s="729" t="s">
        <v>586</v>
      </c>
      <c r="H255" s="729">
        <v>102477</v>
      </c>
      <c r="I255" s="729">
        <v>2477</v>
      </c>
      <c r="J255" s="729" t="s">
        <v>665</v>
      </c>
      <c r="K255" s="729" t="s">
        <v>666</v>
      </c>
      <c r="L255" s="732">
        <v>40.062000000000012</v>
      </c>
      <c r="M255" s="732">
        <v>10</v>
      </c>
      <c r="N255" s="733">
        <v>400.62000000000012</v>
      </c>
    </row>
    <row r="256" spans="1:14" ht="14.4" customHeight="1" x14ac:dyDescent="0.3">
      <c r="A256" s="727" t="s">
        <v>561</v>
      </c>
      <c r="B256" s="728" t="s">
        <v>562</v>
      </c>
      <c r="C256" s="729" t="s">
        <v>582</v>
      </c>
      <c r="D256" s="730" t="s">
        <v>583</v>
      </c>
      <c r="E256" s="731">
        <v>50113001</v>
      </c>
      <c r="F256" s="730" t="s">
        <v>585</v>
      </c>
      <c r="G256" s="729" t="s">
        <v>586</v>
      </c>
      <c r="H256" s="729">
        <v>102478</v>
      </c>
      <c r="I256" s="729">
        <v>2478</v>
      </c>
      <c r="J256" s="729" t="s">
        <v>665</v>
      </c>
      <c r="K256" s="729" t="s">
        <v>667</v>
      </c>
      <c r="L256" s="732">
        <v>77.609999999999957</v>
      </c>
      <c r="M256" s="732">
        <v>2</v>
      </c>
      <c r="N256" s="733">
        <v>155.21999999999991</v>
      </c>
    </row>
    <row r="257" spans="1:14" ht="14.4" customHeight="1" x14ac:dyDescent="0.3">
      <c r="A257" s="727" t="s">
        <v>561</v>
      </c>
      <c r="B257" s="728" t="s">
        <v>562</v>
      </c>
      <c r="C257" s="729" t="s">
        <v>582</v>
      </c>
      <c r="D257" s="730" t="s">
        <v>583</v>
      </c>
      <c r="E257" s="731">
        <v>50113001</v>
      </c>
      <c r="F257" s="730" t="s">
        <v>585</v>
      </c>
      <c r="G257" s="729" t="s">
        <v>586</v>
      </c>
      <c r="H257" s="729">
        <v>117011</v>
      </c>
      <c r="I257" s="729">
        <v>17011</v>
      </c>
      <c r="J257" s="729" t="s">
        <v>668</v>
      </c>
      <c r="K257" s="729" t="s">
        <v>669</v>
      </c>
      <c r="L257" s="732">
        <v>149.64005630870761</v>
      </c>
      <c r="M257" s="732">
        <v>5</v>
      </c>
      <c r="N257" s="733">
        <v>748.20028154353804</v>
      </c>
    </row>
    <row r="258" spans="1:14" ht="14.4" customHeight="1" x14ac:dyDescent="0.3">
      <c r="A258" s="727" t="s">
        <v>561</v>
      </c>
      <c r="B258" s="728" t="s">
        <v>562</v>
      </c>
      <c r="C258" s="729" t="s">
        <v>582</v>
      </c>
      <c r="D258" s="730" t="s">
        <v>583</v>
      </c>
      <c r="E258" s="731">
        <v>50113001</v>
      </c>
      <c r="F258" s="730" t="s">
        <v>585</v>
      </c>
      <c r="G258" s="729" t="s">
        <v>586</v>
      </c>
      <c r="H258" s="729">
        <v>108499</v>
      </c>
      <c r="I258" s="729">
        <v>8499</v>
      </c>
      <c r="J258" s="729" t="s">
        <v>670</v>
      </c>
      <c r="K258" s="729" t="s">
        <v>671</v>
      </c>
      <c r="L258" s="732">
        <v>111.51933333333334</v>
      </c>
      <c r="M258" s="732">
        <v>30</v>
      </c>
      <c r="N258" s="733">
        <v>3345.58</v>
      </c>
    </row>
    <row r="259" spans="1:14" ht="14.4" customHeight="1" x14ac:dyDescent="0.3">
      <c r="A259" s="727" t="s">
        <v>561</v>
      </c>
      <c r="B259" s="728" t="s">
        <v>562</v>
      </c>
      <c r="C259" s="729" t="s">
        <v>582</v>
      </c>
      <c r="D259" s="730" t="s">
        <v>583</v>
      </c>
      <c r="E259" s="731">
        <v>50113001</v>
      </c>
      <c r="F259" s="730" t="s">
        <v>585</v>
      </c>
      <c r="G259" s="729" t="s">
        <v>586</v>
      </c>
      <c r="H259" s="729">
        <v>905097</v>
      </c>
      <c r="I259" s="729">
        <v>158767</v>
      </c>
      <c r="J259" s="729" t="s">
        <v>680</v>
      </c>
      <c r="K259" s="729" t="s">
        <v>681</v>
      </c>
      <c r="L259" s="732">
        <v>175.03906703652007</v>
      </c>
      <c r="M259" s="732">
        <v>5</v>
      </c>
      <c r="N259" s="733">
        <v>875.19533518260027</v>
      </c>
    </row>
    <row r="260" spans="1:14" ht="14.4" customHeight="1" x14ac:dyDescent="0.3">
      <c r="A260" s="727" t="s">
        <v>561</v>
      </c>
      <c r="B260" s="728" t="s">
        <v>562</v>
      </c>
      <c r="C260" s="729" t="s">
        <v>582</v>
      </c>
      <c r="D260" s="730" t="s">
        <v>583</v>
      </c>
      <c r="E260" s="731">
        <v>50113001</v>
      </c>
      <c r="F260" s="730" t="s">
        <v>585</v>
      </c>
      <c r="G260" s="729" t="s">
        <v>586</v>
      </c>
      <c r="H260" s="729">
        <v>23987</v>
      </c>
      <c r="I260" s="729">
        <v>23987</v>
      </c>
      <c r="J260" s="729" t="s">
        <v>1001</v>
      </c>
      <c r="K260" s="729" t="s">
        <v>1002</v>
      </c>
      <c r="L260" s="732">
        <v>175.03899999999999</v>
      </c>
      <c r="M260" s="732">
        <v>2</v>
      </c>
      <c r="N260" s="733">
        <v>350.07799999999997</v>
      </c>
    </row>
    <row r="261" spans="1:14" ht="14.4" customHeight="1" x14ac:dyDescent="0.3">
      <c r="A261" s="727" t="s">
        <v>561</v>
      </c>
      <c r="B261" s="728" t="s">
        <v>562</v>
      </c>
      <c r="C261" s="729" t="s">
        <v>582</v>
      </c>
      <c r="D261" s="730" t="s">
        <v>583</v>
      </c>
      <c r="E261" s="731">
        <v>50113001</v>
      </c>
      <c r="F261" s="730" t="s">
        <v>585</v>
      </c>
      <c r="G261" s="729" t="s">
        <v>586</v>
      </c>
      <c r="H261" s="729">
        <v>197026</v>
      </c>
      <c r="I261" s="729">
        <v>97026</v>
      </c>
      <c r="J261" s="729" t="s">
        <v>1003</v>
      </c>
      <c r="K261" s="729" t="s">
        <v>1004</v>
      </c>
      <c r="L261" s="732">
        <v>122.61</v>
      </c>
      <c r="M261" s="732">
        <v>1</v>
      </c>
      <c r="N261" s="733">
        <v>122.61</v>
      </c>
    </row>
    <row r="262" spans="1:14" ht="14.4" customHeight="1" x14ac:dyDescent="0.3">
      <c r="A262" s="727" t="s">
        <v>561</v>
      </c>
      <c r="B262" s="728" t="s">
        <v>562</v>
      </c>
      <c r="C262" s="729" t="s">
        <v>582</v>
      </c>
      <c r="D262" s="730" t="s">
        <v>583</v>
      </c>
      <c r="E262" s="731">
        <v>50113001</v>
      </c>
      <c r="F262" s="730" t="s">
        <v>585</v>
      </c>
      <c r="G262" s="729" t="s">
        <v>586</v>
      </c>
      <c r="H262" s="729">
        <v>187076</v>
      </c>
      <c r="I262" s="729">
        <v>87076</v>
      </c>
      <c r="J262" s="729" t="s">
        <v>1005</v>
      </c>
      <c r="K262" s="729" t="s">
        <v>1006</v>
      </c>
      <c r="L262" s="732">
        <v>126.35999999999997</v>
      </c>
      <c r="M262" s="732">
        <v>1</v>
      </c>
      <c r="N262" s="733">
        <v>126.35999999999997</v>
      </c>
    </row>
    <row r="263" spans="1:14" ht="14.4" customHeight="1" x14ac:dyDescent="0.3">
      <c r="A263" s="727" t="s">
        <v>561</v>
      </c>
      <c r="B263" s="728" t="s">
        <v>562</v>
      </c>
      <c r="C263" s="729" t="s">
        <v>582</v>
      </c>
      <c r="D263" s="730" t="s">
        <v>583</v>
      </c>
      <c r="E263" s="731">
        <v>50113001</v>
      </c>
      <c r="F263" s="730" t="s">
        <v>585</v>
      </c>
      <c r="G263" s="729" t="s">
        <v>586</v>
      </c>
      <c r="H263" s="729">
        <v>157586</v>
      </c>
      <c r="I263" s="729">
        <v>57586</v>
      </c>
      <c r="J263" s="729" t="s">
        <v>1007</v>
      </c>
      <c r="K263" s="729" t="s">
        <v>1008</v>
      </c>
      <c r="L263" s="732">
        <v>74.220000000000013</v>
      </c>
      <c r="M263" s="732">
        <v>2</v>
      </c>
      <c r="N263" s="733">
        <v>148.44000000000003</v>
      </c>
    </row>
    <row r="264" spans="1:14" ht="14.4" customHeight="1" x14ac:dyDescent="0.3">
      <c r="A264" s="727" t="s">
        <v>561</v>
      </c>
      <c r="B264" s="728" t="s">
        <v>562</v>
      </c>
      <c r="C264" s="729" t="s">
        <v>582</v>
      </c>
      <c r="D264" s="730" t="s">
        <v>583</v>
      </c>
      <c r="E264" s="731">
        <v>50113001</v>
      </c>
      <c r="F264" s="730" t="s">
        <v>585</v>
      </c>
      <c r="G264" s="729" t="s">
        <v>610</v>
      </c>
      <c r="H264" s="729">
        <v>169191</v>
      </c>
      <c r="I264" s="729">
        <v>69191</v>
      </c>
      <c r="J264" s="729" t="s">
        <v>1009</v>
      </c>
      <c r="K264" s="729" t="s">
        <v>1010</v>
      </c>
      <c r="L264" s="732">
        <v>94.929999999999993</v>
      </c>
      <c r="M264" s="732">
        <v>1</v>
      </c>
      <c r="N264" s="733">
        <v>94.929999999999993</v>
      </c>
    </row>
    <row r="265" spans="1:14" ht="14.4" customHeight="1" x14ac:dyDescent="0.3">
      <c r="A265" s="727" t="s">
        <v>561</v>
      </c>
      <c r="B265" s="728" t="s">
        <v>562</v>
      </c>
      <c r="C265" s="729" t="s">
        <v>582</v>
      </c>
      <c r="D265" s="730" t="s">
        <v>583</v>
      </c>
      <c r="E265" s="731">
        <v>50113001</v>
      </c>
      <c r="F265" s="730" t="s">
        <v>585</v>
      </c>
      <c r="G265" s="729" t="s">
        <v>610</v>
      </c>
      <c r="H265" s="729">
        <v>146692</v>
      </c>
      <c r="I265" s="729">
        <v>46692</v>
      </c>
      <c r="J265" s="729" t="s">
        <v>693</v>
      </c>
      <c r="K265" s="729" t="s">
        <v>694</v>
      </c>
      <c r="L265" s="732">
        <v>78.290000000000006</v>
      </c>
      <c r="M265" s="732">
        <v>1</v>
      </c>
      <c r="N265" s="733">
        <v>78.290000000000006</v>
      </c>
    </row>
    <row r="266" spans="1:14" ht="14.4" customHeight="1" x14ac:dyDescent="0.3">
      <c r="A266" s="727" t="s">
        <v>561</v>
      </c>
      <c r="B266" s="728" t="s">
        <v>562</v>
      </c>
      <c r="C266" s="729" t="s">
        <v>582</v>
      </c>
      <c r="D266" s="730" t="s">
        <v>583</v>
      </c>
      <c r="E266" s="731">
        <v>50113001</v>
      </c>
      <c r="F266" s="730" t="s">
        <v>585</v>
      </c>
      <c r="G266" s="729" t="s">
        <v>586</v>
      </c>
      <c r="H266" s="729">
        <v>214598</v>
      </c>
      <c r="I266" s="729">
        <v>214598</v>
      </c>
      <c r="J266" s="729" t="s">
        <v>701</v>
      </c>
      <c r="K266" s="729" t="s">
        <v>702</v>
      </c>
      <c r="L266" s="732">
        <v>169.79</v>
      </c>
      <c r="M266" s="732">
        <v>1</v>
      </c>
      <c r="N266" s="733">
        <v>169.79</v>
      </c>
    </row>
    <row r="267" spans="1:14" ht="14.4" customHeight="1" x14ac:dyDescent="0.3">
      <c r="A267" s="727" t="s">
        <v>561</v>
      </c>
      <c r="B267" s="728" t="s">
        <v>562</v>
      </c>
      <c r="C267" s="729" t="s">
        <v>582</v>
      </c>
      <c r="D267" s="730" t="s">
        <v>583</v>
      </c>
      <c r="E267" s="731">
        <v>50113001</v>
      </c>
      <c r="F267" s="730" t="s">
        <v>585</v>
      </c>
      <c r="G267" s="729" t="s">
        <v>610</v>
      </c>
      <c r="H267" s="729">
        <v>213477</v>
      </c>
      <c r="I267" s="729">
        <v>213477</v>
      </c>
      <c r="J267" s="729" t="s">
        <v>705</v>
      </c>
      <c r="K267" s="729" t="s">
        <v>706</v>
      </c>
      <c r="L267" s="732">
        <v>3300</v>
      </c>
      <c r="M267" s="732">
        <v>5</v>
      </c>
      <c r="N267" s="733">
        <v>16500</v>
      </c>
    </row>
    <row r="268" spans="1:14" ht="14.4" customHeight="1" x14ac:dyDescent="0.3">
      <c r="A268" s="727" t="s">
        <v>561</v>
      </c>
      <c r="B268" s="728" t="s">
        <v>562</v>
      </c>
      <c r="C268" s="729" t="s">
        <v>582</v>
      </c>
      <c r="D268" s="730" t="s">
        <v>583</v>
      </c>
      <c r="E268" s="731">
        <v>50113001</v>
      </c>
      <c r="F268" s="730" t="s">
        <v>585</v>
      </c>
      <c r="G268" s="729" t="s">
        <v>586</v>
      </c>
      <c r="H268" s="729">
        <v>102133</v>
      </c>
      <c r="I268" s="729">
        <v>2133</v>
      </c>
      <c r="J268" s="729" t="s">
        <v>712</v>
      </c>
      <c r="K268" s="729" t="s">
        <v>713</v>
      </c>
      <c r="L268" s="732">
        <v>28.172857142857147</v>
      </c>
      <c r="M268" s="732">
        <v>42</v>
      </c>
      <c r="N268" s="733">
        <v>1183.2600000000002</v>
      </c>
    </row>
    <row r="269" spans="1:14" ht="14.4" customHeight="1" x14ac:dyDescent="0.3">
      <c r="A269" s="727" t="s">
        <v>561</v>
      </c>
      <c r="B269" s="728" t="s">
        <v>562</v>
      </c>
      <c r="C269" s="729" t="s">
        <v>582</v>
      </c>
      <c r="D269" s="730" t="s">
        <v>583</v>
      </c>
      <c r="E269" s="731">
        <v>50113001</v>
      </c>
      <c r="F269" s="730" t="s">
        <v>585</v>
      </c>
      <c r="G269" s="729" t="s">
        <v>586</v>
      </c>
      <c r="H269" s="729">
        <v>102785</v>
      </c>
      <c r="I269" s="729">
        <v>2785</v>
      </c>
      <c r="J269" s="729" t="s">
        <v>1011</v>
      </c>
      <c r="K269" s="729" t="s">
        <v>1012</v>
      </c>
      <c r="L269" s="732">
        <v>50.55</v>
      </c>
      <c r="M269" s="732">
        <v>2</v>
      </c>
      <c r="N269" s="733">
        <v>101.1</v>
      </c>
    </row>
    <row r="270" spans="1:14" ht="14.4" customHeight="1" x14ac:dyDescent="0.3">
      <c r="A270" s="727" t="s">
        <v>561</v>
      </c>
      <c r="B270" s="728" t="s">
        <v>562</v>
      </c>
      <c r="C270" s="729" t="s">
        <v>582</v>
      </c>
      <c r="D270" s="730" t="s">
        <v>583</v>
      </c>
      <c r="E270" s="731">
        <v>50113001</v>
      </c>
      <c r="F270" s="730" t="s">
        <v>585</v>
      </c>
      <c r="G270" s="729" t="s">
        <v>586</v>
      </c>
      <c r="H270" s="729">
        <v>111242</v>
      </c>
      <c r="I270" s="729">
        <v>11242</v>
      </c>
      <c r="J270" s="729" t="s">
        <v>1013</v>
      </c>
      <c r="K270" s="729" t="s">
        <v>1014</v>
      </c>
      <c r="L270" s="732">
        <v>113.97</v>
      </c>
      <c r="M270" s="732">
        <v>1</v>
      </c>
      <c r="N270" s="733">
        <v>113.97</v>
      </c>
    </row>
    <row r="271" spans="1:14" ht="14.4" customHeight="1" x14ac:dyDescent="0.3">
      <c r="A271" s="727" t="s">
        <v>561</v>
      </c>
      <c r="B271" s="728" t="s">
        <v>562</v>
      </c>
      <c r="C271" s="729" t="s">
        <v>582</v>
      </c>
      <c r="D271" s="730" t="s">
        <v>583</v>
      </c>
      <c r="E271" s="731">
        <v>50113001</v>
      </c>
      <c r="F271" s="730" t="s">
        <v>585</v>
      </c>
      <c r="G271" s="729" t="s">
        <v>586</v>
      </c>
      <c r="H271" s="729">
        <v>111337</v>
      </c>
      <c r="I271" s="729">
        <v>52421</v>
      </c>
      <c r="J271" s="729" t="s">
        <v>1015</v>
      </c>
      <c r="K271" s="729" t="s">
        <v>1016</v>
      </c>
      <c r="L271" s="732">
        <v>74.88000000000001</v>
      </c>
      <c r="M271" s="732">
        <v>2</v>
      </c>
      <c r="N271" s="733">
        <v>149.76000000000002</v>
      </c>
    </row>
    <row r="272" spans="1:14" ht="14.4" customHeight="1" x14ac:dyDescent="0.3">
      <c r="A272" s="727" t="s">
        <v>561</v>
      </c>
      <c r="B272" s="728" t="s">
        <v>562</v>
      </c>
      <c r="C272" s="729" t="s">
        <v>582</v>
      </c>
      <c r="D272" s="730" t="s">
        <v>583</v>
      </c>
      <c r="E272" s="731">
        <v>50113001</v>
      </c>
      <c r="F272" s="730" t="s">
        <v>585</v>
      </c>
      <c r="G272" s="729" t="s">
        <v>586</v>
      </c>
      <c r="H272" s="729">
        <v>12026</v>
      </c>
      <c r="I272" s="729">
        <v>12026</v>
      </c>
      <c r="J272" s="729" t="s">
        <v>1017</v>
      </c>
      <c r="K272" s="729" t="s">
        <v>1018</v>
      </c>
      <c r="L272" s="732">
        <v>24.719999999999992</v>
      </c>
      <c r="M272" s="732">
        <v>2</v>
      </c>
      <c r="N272" s="733">
        <v>49.439999999999984</v>
      </c>
    </row>
    <row r="273" spans="1:14" ht="14.4" customHeight="1" x14ac:dyDescent="0.3">
      <c r="A273" s="727" t="s">
        <v>561</v>
      </c>
      <c r="B273" s="728" t="s">
        <v>562</v>
      </c>
      <c r="C273" s="729" t="s">
        <v>582</v>
      </c>
      <c r="D273" s="730" t="s">
        <v>583</v>
      </c>
      <c r="E273" s="731">
        <v>50113001</v>
      </c>
      <c r="F273" s="730" t="s">
        <v>585</v>
      </c>
      <c r="G273" s="729" t="s">
        <v>586</v>
      </c>
      <c r="H273" s="729">
        <v>123795</v>
      </c>
      <c r="I273" s="729">
        <v>23795</v>
      </c>
      <c r="J273" s="729" t="s">
        <v>1019</v>
      </c>
      <c r="K273" s="729" t="s">
        <v>1020</v>
      </c>
      <c r="L273" s="732">
        <v>216.83999999999995</v>
      </c>
      <c r="M273" s="732">
        <v>1</v>
      </c>
      <c r="N273" s="733">
        <v>216.83999999999995</v>
      </c>
    </row>
    <row r="274" spans="1:14" ht="14.4" customHeight="1" x14ac:dyDescent="0.3">
      <c r="A274" s="727" t="s">
        <v>561</v>
      </c>
      <c r="B274" s="728" t="s">
        <v>562</v>
      </c>
      <c r="C274" s="729" t="s">
        <v>582</v>
      </c>
      <c r="D274" s="730" t="s">
        <v>583</v>
      </c>
      <c r="E274" s="731">
        <v>50113001</v>
      </c>
      <c r="F274" s="730" t="s">
        <v>585</v>
      </c>
      <c r="G274" s="729" t="s">
        <v>586</v>
      </c>
      <c r="H274" s="729">
        <v>31915</v>
      </c>
      <c r="I274" s="729">
        <v>31915</v>
      </c>
      <c r="J274" s="729" t="s">
        <v>714</v>
      </c>
      <c r="K274" s="729" t="s">
        <v>715</v>
      </c>
      <c r="L274" s="732">
        <v>173.68999978315111</v>
      </c>
      <c r="M274" s="732">
        <v>2</v>
      </c>
      <c r="N274" s="733">
        <v>347.37999956630222</v>
      </c>
    </row>
    <row r="275" spans="1:14" ht="14.4" customHeight="1" x14ac:dyDescent="0.3">
      <c r="A275" s="727" t="s">
        <v>561</v>
      </c>
      <c r="B275" s="728" t="s">
        <v>562</v>
      </c>
      <c r="C275" s="729" t="s">
        <v>582</v>
      </c>
      <c r="D275" s="730" t="s">
        <v>583</v>
      </c>
      <c r="E275" s="731">
        <v>50113001</v>
      </c>
      <c r="F275" s="730" t="s">
        <v>585</v>
      </c>
      <c r="G275" s="729" t="s">
        <v>586</v>
      </c>
      <c r="H275" s="729">
        <v>102587</v>
      </c>
      <c r="I275" s="729">
        <v>2587</v>
      </c>
      <c r="J275" s="729" t="s">
        <v>1021</v>
      </c>
      <c r="K275" s="729" t="s">
        <v>1022</v>
      </c>
      <c r="L275" s="732">
        <v>152.26249999999996</v>
      </c>
      <c r="M275" s="732">
        <v>1</v>
      </c>
      <c r="N275" s="733">
        <v>152.26249999999996</v>
      </c>
    </row>
    <row r="276" spans="1:14" ht="14.4" customHeight="1" x14ac:dyDescent="0.3">
      <c r="A276" s="727" t="s">
        <v>561</v>
      </c>
      <c r="B276" s="728" t="s">
        <v>562</v>
      </c>
      <c r="C276" s="729" t="s">
        <v>582</v>
      </c>
      <c r="D276" s="730" t="s">
        <v>583</v>
      </c>
      <c r="E276" s="731">
        <v>50113001</v>
      </c>
      <c r="F276" s="730" t="s">
        <v>585</v>
      </c>
      <c r="G276" s="729" t="s">
        <v>586</v>
      </c>
      <c r="H276" s="729">
        <v>47244</v>
      </c>
      <c r="I276" s="729">
        <v>47244</v>
      </c>
      <c r="J276" s="729" t="s">
        <v>716</v>
      </c>
      <c r="K276" s="729" t="s">
        <v>715</v>
      </c>
      <c r="L276" s="732">
        <v>143</v>
      </c>
      <c r="M276" s="732">
        <v>1</v>
      </c>
      <c r="N276" s="733">
        <v>143</v>
      </c>
    </row>
    <row r="277" spans="1:14" ht="14.4" customHeight="1" x14ac:dyDescent="0.3">
      <c r="A277" s="727" t="s">
        <v>561</v>
      </c>
      <c r="B277" s="728" t="s">
        <v>562</v>
      </c>
      <c r="C277" s="729" t="s">
        <v>582</v>
      </c>
      <c r="D277" s="730" t="s">
        <v>583</v>
      </c>
      <c r="E277" s="731">
        <v>50113001</v>
      </c>
      <c r="F277" s="730" t="s">
        <v>585</v>
      </c>
      <c r="G277" s="729" t="s">
        <v>586</v>
      </c>
      <c r="H277" s="729">
        <v>47249</v>
      </c>
      <c r="I277" s="729">
        <v>47249</v>
      </c>
      <c r="J277" s="729" t="s">
        <v>716</v>
      </c>
      <c r="K277" s="729" t="s">
        <v>1023</v>
      </c>
      <c r="L277" s="732">
        <v>126.5</v>
      </c>
      <c r="M277" s="732">
        <v>1</v>
      </c>
      <c r="N277" s="733">
        <v>126.5</v>
      </c>
    </row>
    <row r="278" spans="1:14" ht="14.4" customHeight="1" x14ac:dyDescent="0.3">
      <c r="A278" s="727" t="s">
        <v>561</v>
      </c>
      <c r="B278" s="728" t="s">
        <v>562</v>
      </c>
      <c r="C278" s="729" t="s">
        <v>582</v>
      </c>
      <c r="D278" s="730" t="s">
        <v>583</v>
      </c>
      <c r="E278" s="731">
        <v>50113001</v>
      </c>
      <c r="F278" s="730" t="s">
        <v>585</v>
      </c>
      <c r="G278" s="729" t="s">
        <v>586</v>
      </c>
      <c r="H278" s="729">
        <v>47256</v>
      </c>
      <c r="I278" s="729">
        <v>47256</v>
      </c>
      <c r="J278" s="729" t="s">
        <v>716</v>
      </c>
      <c r="K278" s="729" t="s">
        <v>1024</v>
      </c>
      <c r="L278" s="732">
        <v>222.19998763308107</v>
      </c>
      <c r="M278" s="732">
        <v>2</v>
      </c>
      <c r="N278" s="733">
        <v>444.39997526616213</v>
      </c>
    </row>
    <row r="279" spans="1:14" ht="14.4" customHeight="1" x14ac:dyDescent="0.3">
      <c r="A279" s="727" t="s">
        <v>561</v>
      </c>
      <c r="B279" s="728" t="s">
        <v>562</v>
      </c>
      <c r="C279" s="729" t="s">
        <v>582</v>
      </c>
      <c r="D279" s="730" t="s">
        <v>583</v>
      </c>
      <c r="E279" s="731">
        <v>50113001</v>
      </c>
      <c r="F279" s="730" t="s">
        <v>585</v>
      </c>
      <c r="G279" s="729" t="s">
        <v>586</v>
      </c>
      <c r="H279" s="729">
        <v>102537</v>
      </c>
      <c r="I279" s="729">
        <v>2537</v>
      </c>
      <c r="J279" s="729" t="s">
        <v>1025</v>
      </c>
      <c r="K279" s="729" t="s">
        <v>1026</v>
      </c>
      <c r="L279" s="732">
        <v>38.609999999999964</v>
      </c>
      <c r="M279" s="732">
        <v>1</v>
      </c>
      <c r="N279" s="733">
        <v>38.609999999999964</v>
      </c>
    </row>
    <row r="280" spans="1:14" ht="14.4" customHeight="1" x14ac:dyDescent="0.3">
      <c r="A280" s="727" t="s">
        <v>561</v>
      </c>
      <c r="B280" s="728" t="s">
        <v>562</v>
      </c>
      <c r="C280" s="729" t="s">
        <v>582</v>
      </c>
      <c r="D280" s="730" t="s">
        <v>583</v>
      </c>
      <c r="E280" s="731">
        <v>50113001</v>
      </c>
      <c r="F280" s="730" t="s">
        <v>585</v>
      </c>
      <c r="G280" s="729" t="s">
        <v>586</v>
      </c>
      <c r="H280" s="729">
        <v>215605</v>
      </c>
      <c r="I280" s="729">
        <v>215605</v>
      </c>
      <c r="J280" s="729" t="s">
        <v>719</v>
      </c>
      <c r="K280" s="729" t="s">
        <v>720</v>
      </c>
      <c r="L280" s="732">
        <v>28.600000000000009</v>
      </c>
      <c r="M280" s="732">
        <v>4</v>
      </c>
      <c r="N280" s="733">
        <v>114.40000000000003</v>
      </c>
    </row>
    <row r="281" spans="1:14" ht="14.4" customHeight="1" x14ac:dyDescent="0.3">
      <c r="A281" s="727" t="s">
        <v>561</v>
      </c>
      <c r="B281" s="728" t="s">
        <v>562</v>
      </c>
      <c r="C281" s="729" t="s">
        <v>582</v>
      </c>
      <c r="D281" s="730" t="s">
        <v>583</v>
      </c>
      <c r="E281" s="731">
        <v>50113001</v>
      </c>
      <c r="F281" s="730" t="s">
        <v>585</v>
      </c>
      <c r="G281" s="729" t="s">
        <v>586</v>
      </c>
      <c r="H281" s="729">
        <v>215606</v>
      </c>
      <c r="I281" s="729">
        <v>215606</v>
      </c>
      <c r="J281" s="729" t="s">
        <v>719</v>
      </c>
      <c r="K281" s="729" t="s">
        <v>1027</v>
      </c>
      <c r="L281" s="732">
        <v>72.879973993719702</v>
      </c>
      <c r="M281" s="732">
        <v>6</v>
      </c>
      <c r="N281" s="733">
        <v>437.27984396231818</v>
      </c>
    </row>
    <row r="282" spans="1:14" ht="14.4" customHeight="1" x14ac:dyDescent="0.3">
      <c r="A282" s="727" t="s">
        <v>561</v>
      </c>
      <c r="B282" s="728" t="s">
        <v>562</v>
      </c>
      <c r="C282" s="729" t="s">
        <v>582</v>
      </c>
      <c r="D282" s="730" t="s">
        <v>583</v>
      </c>
      <c r="E282" s="731">
        <v>50113001</v>
      </c>
      <c r="F282" s="730" t="s">
        <v>585</v>
      </c>
      <c r="G282" s="729" t="s">
        <v>586</v>
      </c>
      <c r="H282" s="729">
        <v>103575</v>
      </c>
      <c r="I282" s="729">
        <v>3575</v>
      </c>
      <c r="J282" s="729" t="s">
        <v>721</v>
      </c>
      <c r="K282" s="729" t="s">
        <v>722</v>
      </c>
      <c r="L282" s="732">
        <v>66.719999999999985</v>
      </c>
      <c r="M282" s="732">
        <v>5</v>
      </c>
      <c r="N282" s="733">
        <v>333.59999999999991</v>
      </c>
    </row>
    <row r="283" spans="1:14" ht="14.4" customHeight="1" x14ac:dyDescent="0.3">
      <c r="A283" s="727" t="s">
        <v>561</v>
      </c>
      <c r="B283" s="728" t="s">
        <v>562</v>
      </c>
      <c r="C283" s="729" t="s">
        <v>582</v>
      </c>
      <c r="D283" s="730" t="s">
        <v>583</v>
      </c>
      <c r="E283" s="731">
        <v>50113001</v>
      </c>
      <c r="F283" s="730" t="s">
        <v>585</v>
      </c>
      <c r="G283" s="729" t="s">
        <v>586</v>
      </c>
      <c r="H283" s="729">
        <v>147193</v>
      </c>
      <c r="I283" s="729">
        <v>47193</v>
      </c>
      <c r="J283" s="729" t="s">
        <v>725</v>
      </c>
      <c r="K283" s="729" t="s">
        <v>724</v>
      </c>
      <c r="L283" s="732">
        <v>216.67999999999998</v>
      </c>
      <c r="M283" s="732">
        <v>3</v>
      </c>
      <c r="N283" s="733">
        <v>650.04</v>
      </c>
    </row>
    <row r="284" spans="1:14" ht="14.4" customHeight="1" x14ac:dyDescent="0.3">
      <c r="A284" s="727" t="s">
        <v>561</v>
      </c>
      <c r="B284" s="728" t="s">
        <v>562</v>
      </c>
      <c r="C284" s="729" t="s">
        <v>582</v>
      </c>
      <c r="D284" s="730" t="s">
        <v>583</v>
      </c>
      <c r="E284" s="731">
        <v>50113001</v>
      </c>
      <c r="F284" s="730" t="s">
        <v>585</v>
      </c>
      <c r="G284" s="729" t="s">
        <v>586</v>
      </c>
      <c r="H284" s="729">
        <v>176205</v>
      </c>
      <c r="I284" s="729">
        <v>180825</v>
      </c>
      <c r="J284" s="729" t="s">
        <v>726</v>
      </c>
      <c r="K284" s="729" t="s">
        <v>667</v>
      </c>
      <c r="L284" s="732">
        <v>105.49000000000001</v>
      </c>
      <c r="M284" s="732">
        <v>2</v>
      </c>
      <c r="N284" s="733">
        <v>210.98000000000002</v>
      </c>
    </row>
    <row r="285" spans="1:14" ht="14.4" customHeight="1" x14ac:dyDescent="0.3">
      <c r="A285" s="727" t="s">
        <v>561</v>
      </c>
      <c r="B285" s="728" t="s">
        <v>562</v>
      </c>
      <c r="C285" s="729" t="s">
        <v>582</v>
      </c>
      <c r="D285" s="730" t="s">
        <v>583</v>
      </c>
      <c r="E285" s="731">
        <v>50113001</v>
      </c>
      <c r="F285" s="730" t="s">
        <v>585</v>
      </c>
      <c r="G285" s="729" t="s">
        <v>586</v>
      </c>
      <c r="H285" s="729">
        <v>124067</v>
      </c>
      <c r="I285" s="729">
        <v>124067</v>
      </c>
      <c r="J285" s="729" t="s">
        <v>729</v>
      </c>
      <c r="K285" s="729" t="s">
        <v>730</v>
      </c>
      <c r="L285" s="732">
        <v>36.947777777777773</v>
      </c>
      <c r="M285" s="732">
        <v>18</v>
      </c>
      <c r="N285" s="733">
        <v>665.06</v>
      </c>
    </row>
    <row r="286" spans="1:14" ht="14.4" customHeight="1" x14ac:dyDescent="0.3">
      <c r="A286" s="727" t="s">
        <v>561</v>
      </c>
      <c r="B286" s="728" t="s">
        <v>562</v>
      </c>
      <c r="C286" s="729" t="s">
        <v>582</v>
      </c>
      <c r="D286" s="730" t="s">
        <v>583</v>
      </c>
      <c r="E286" s="731">
        <v>50113001</v>
      </c>
      <c r="F286" s="730" t="s">
        <v>585</v>
      </c>
      <c r="G286" s="729" t="s">
        <v>586</v>
      </c>
      <c r="H286" s="729">
        <v>109159</v>
      </c>
      <c r="I286" s="729">
        <v>9159</v>
      </c>
      <c r="J286" s="729" t="s">
        <v>1028</v>
      </c>
      <c r="K286" s="729" t="s">
        <v>1029</v>
      </c>
      <c r="L286" s="732">
        <v>126.85000000000001</v>
      </c>
      <c r="M286" s="732">
        <v>2</v>
      </c>
      <c r="N286" s="733">
        <v>253.70000000000002</v>
      </c>
    </row>
    <row r="287" spans="1:14" ht="14.4" customHeight="1" x14ac:dyDescent="0.3">
      <c r="A287" s="727" t="s">
        <v>561</v>
      </c>
      <c r="B287" s="728" t="s">
        <v>562</v>
      </c>
      <c r="C287" s="729" t="s">
        <v>582</v>
      </c>
      <c r="D287" s="730" t="s">
        <v>583</v>
      </c>
      <c r="E287" s="731">
        <v>50113001</v>
      </c>
      <c r="F287" s="730" t="s">
        <v>585</v>
      </c>
      <c r="G287" s="729" t="s">
        <v>586</v>
      </c>
      <c r="H287" s="729">
        <v>51366</v>
      </c>
      <c r="I287" s="729">
        <v>51366</v>
      </c>
      <c r="J287" s="729" t="s">
        <v>731</v>
      </c>
      <c r="K287" s="729" t="s">
        <v>732</v>
      </c>
      <c r="L287" s="732">
        <v>171.59999910775679</v>
      </c>
      <c r="M287" s="732">
        <v>76</v>
      </c>
      <c r="N287" s="733">
        <v>13041.599932189516</v>
      </c>
    </row>
    <row r="288" spans="1:14" ht="14.4" customHeight="1" x14ac:dyDescent="0.3">
      <c r="A288" s="727" t="s">
        <v>561</v>
      </c>
      <c r="B288" s="728" t="s">
        <v>562</v>
      </c>
      <c r="C288" s="729" t="s">
        <v>582</v>
      </c>
      <c r="D288" s="730" t="s">
        <v>583</v>
      </c>
      <c r="E288" s="731">
        <v>50113001</v>
      </c>
      <c r="F288" s="730" t="s">
        <v>585</v>
      </c>
      <c r="G288" s="729" t="s">
        <v>586</v>
      </c>
      <c r="H288" s="729">
        <v>51367</v>
      </c>
      <c r="I288" s="729">
        <v>51367</v>
      </c>
      <c r="J288" s="729" t="s">
        <v>731</v>
      </c>
      <c r="K288" s="729" t="s">
        <v>733</v>
      </c>
      <c r="L288" s="732">
        <v>92.94999958199358</v>
      </c>
      <c r="M288" s="732">
        <v>8</v>
      </c>
      <c r="N288" s="733">
        <v>743.59999665594864</v>
      </c>
    </row>
    <row r="289" spans="1:14" ht="14.4" customHeight="1" x14ac:dyDescent="0.3">
      <c r="A289" s="727" t="s">
        <v>561</v>
      </c>
      <c r="B289" s="728" t="s">
        <v>562</v>
      </c>
      <c r="C289" s="729" t="s">
        <v>582</v>
      </c>
      <c r="D289" s="730" t="s">
        <v>583</v>
      </c>
      <c r="E289" s="731">
        <v>50113001</v>
      </c>
      <c r="F289" s="730" t="s">
        <v>585</v>
      </c>
      <c r="G289" s="729" t="s">
        <v>586</v>
      </c>
      <c r="H289" s="729">
        <v>51383</v>
      </c>
      <c r="I289" s="729">
        <v>51383</v>
      </c>
      <c r="J289" s="729" t="s">
        <v>731</v>
      </c>
      <c r="K289" s="729" t="s">
        <v>734</v>
      </c>
      <c r="L289" s="732">
        <v>93.5</v>
      </c>
      <c r="M289" s="732">
        <v>4</v>
      </c>
      <c r="N289" s="733">
        <v>374</v>
      </c>
    </row>
    <row r="290" spans="1:14" ht="14.4" customHeight="1" x14ac:dyDescent="0.3">
      <c r="A290" s="727" t="s">
        <v>561</v>
      </c>
      <c r="B290" s="728" t="s">
        <v>562</v>
      </c>
      <c r="C290" s="729" t="s">
        <v>582</v>
      </c>
      <c r="D290" s="730" t="s">
        <v>583</v>
      </c>
      <c r="E290" s="731">
        <v>50113001</v>
      </c>
      <c r="F290" s="730" t="s">
        <v>585</v>
      </c>
      <c r="G290" s="729" t="s">
        <v>586</v>
      </c>
      <c r="H290" s="729">
        <v>51384</v>
      </c>
      <c r="I290" s="729">
        <v>51384</v>
      </c>
      <c r="J290" s="729" t="s">
        <v>731</v>
      </c>
      <c r="K290" s="729" t="s">
        <v>735</v>
      </c>
      <c r="L290" s="732">
        <v>192.5</v>
      </c>
      <c r="M290" s="732">
        <v>1</v>
      </c>
      <c r="N290" s="733">
        <v>192.5</v>
      </c>
    </row>
    <row r="291" spans="1:14" ht="14.4" customHeight="1" x14ac:dyDescent="0.3">
      <c r="A291" s="727" t="s">
        <v>561</v>
      </c>
      <c r="B291" s="728" t="s">
        <v>562</v>
      </c>
      <c r="C291" s="729" t="s">
        <v>582</v>
      </c>
      <c r="D291" s="730" t="s">
        <v>583</v>
      </c>
      <c r="E291" s="731">
        <v>50113001</v>
      </c>
      <c r="F291" s="730" t="s">
        <v>585</v>
      </c>
      <c r="G291" s="729" t="s">
        <v>586</v>
      </c>
      <c r="H291" s="729">
        <v>208465</v>
      </c>
      <c r="I291" s="729">
        <v>208465</v>
      </c>
      <c r="J291" s="729" t="s">
        <v>1030</v>
      </c>
      <c r="K291" s="729" t="s">
        <v>1031</v>
      </c>
      <c r="L291" s="732">
        <v>1058.0899999999999</v>
      </c>
      <c r="M291" s="732">
        <v>2</v>
      </c>
      <c r="N291" s="733">
        <v>2116.1799999999998</v>
      </c>
    </row>
    <row r="292" spans="1:14" ht="14.4" customHeight="1" x14ac:dyDescent="0.3">
      <c r="A292" s="727" t="s">
        <v>561</v>
      </c>
      <c r="B292" s="728" t="s">
        <v>562</v>
      </c>
      <c r="C292" s="729" t="s">
        <v>582</v>
      </c>
      <c r="D292" s="730" t="s">
        <v>583</v>
      </c>
      <c r="E292" s="731">
        <v>50113001</v>
      </c>
      <c r="F292" s="730" t="s">
        <v>585</v>
      </c>
      <c r="G292" s="729" t="s">
        <v>586</v>
      </c>
      <c r="H292" s="729">
        <v>169671</v>
      </c>
      <c r="I292" s="729">
        <v>69671</v>
      </c>
      <c r="J292" s="729" t="s">
        <v>740</v>
      </c>
      <c r="K292" s="729" t="s">
        <v>741</v>
      </c>
      <c r="L292" s="732">
        <v>105.81</v>
      </c>
      <c r="M292" s="732">
        <v>9</v>
      </c>
      <c r="N292" s="733">
        <v>952.29</v>
      </c>
    </row>
    <row r="293" spans="1:14" ht="14.4" customHeight="1" x14ac:dyDescent="0.3">
      <c r="A293" s="727" t="s">
        <v>561</v>
      </c>
      <c r="B293" s="728" t="s">
        <v>562</v>
      </c>
      <c r="C293" s="729" t="s">
        <v>582</v>
      </c>
      <c r="D293" s="730" t="s">
        <v>583</v>
      </c>
      <c r="E293" s="731">
        <v>50113001</v>
      </c>
      <c r="F293" s="730" t="s">
        <v>585</v>
      </c>
      <c r="G293" s="729" t="s">
        <v>586</v>
      </c>
      <c r="H293" s="729">
        <v>100802</v>
      </c>
      <c r="I293" s="729">
        <v>1000</v>
      </c>
      <c r="J293" s="729" t="s">
        <v>742</v>
      </c>
      <c r="K293" s="729" t="s">
        <v>743</v>
      </c>
      <c r="L293" s="732">
        <v>75.633054430130827</v>
      </c>
      <c r="M293" s="732">
        <v>4</v>
      </c>
      <c r="N293" s="733">
        <v>302.53221772052331</v>
      </c>
    </row>
    <row r="294" spans="1:14" ht="14.4" customHeight="1" x14ac:dyDescent="0.3">
      <c r="A294" s="727" t="s">
        <v>561</v>
      </c>
      <c r="B294" s="728" t="s">
        <v>562</v>
      </c>
      <c r="C294" s="729" t="s">
        <v>582</v>
      </c>
      <c r="D294" s="730" t="s">
        <v>583</v>
      </c>
      <c r="E294" s="731">
        <v>50113001</v>
      </c>
      <c r="F294" s="730" t="s">
        <v>585</v>
      </c>
      <c r="G294" s="729" t="s">
        <v>586</v>
      </c>
      <c r="H294" s="729">
        <v>117189</v>
      </c>
      <c r="I294" s="729">
        <v>17189</v>
      </c>
      <c r="J294" s="729" t="s">
        <v>744</v>
      </c>
      <c r="K294" s="729" t="s">
        <v>745</v>
      </c>
      <c r="L294" s="732">
        <v>41.140000000000015</v>
      </c>
      <c r="M294" s="732">
        <v>2</v>
      </c>
      <c r="N294" s="733">
        <v>82.28000000000003</v>
      </c>
    </row>
    <row r="295" spans="1:14" ht="14.4" customHeight="1" x14ac:dyDescent="0.3">
      <c r="A295" s="727" t="s">
        <v>561</v>
      </c>
      <c r="B295" s="728" t="s">
        <v>562</v>
      </c>
      <c r="C295" s="729" t="s">
        <v>582</v>
      </c>
      <c r="D295" s="730" t="s">
        <v>583</v>
      </c>
      <c r="E295" s="731">
        <v>50113001</v>
      </c>
      <c r="F295" s="730" t="s">
        <v>585</v>
      </c>
      <c r="G295" s="729" t="s">
        <v>586</v>
      </c>
      <c r="H295" s="729">
        <v>107678</v>
      </c>
      <c r="I295" s="729">
        <v>107678</v>
      </c>
      <c r="J295" s="729" t="s">
        <v>1032</v>
      </c>
      <c r="K295" s="729" t="s">
        <v>1033</v>
      </c>
      <c r="L295" s="732">
        <v>449.34994849946156</v>
      </c>
      <c r="M295" s="732">
        <v>4</v>
      </c>
      <c r="N295" s="733">
        <v>1797.3997939978462</v>
      </c>
    </row>
    <row r="296" spans="1:14" ht="14.4" customHeight="1" x14ac:dyDescent="0.3">
      <c r="A296" s="727" t="s">
        <v>561</v>
      </c>
      <c r="B296" s="728" t="s">
        <v>562</v>
      </c>
      <c r="C296" s="729" t="s">
        <v>582</v>
      </c>
      <c r="D296" s="730" t="s">
        <v>583</v>
      </c>
      <c r="E296" s="731">
        <v>50113001</v>
      </c>
      <c r="F296" s="730" t="s">
        <v>585</v>
      </c>
      <c r="G296" s="729" t="s">
        <v>586</v>
      </c>
      <c r="H296" s="729">
        <v>100720</v>
      </c>
      <c r="I296" s="729">
        <v>720</v>
      </c>
      <c r="J296" s="729" t="s">
        <v>746</v>
      </c>
      <c r="K296" s="729" t="s">
        <v>747</v>
      </c>
      <c r="L296" s="732">
        <v>79.179999999999993</v>
      </c>
      <c r="M296" s="732">
        <v>1</v>
      </c>
      <c r="N296" s="733">
        <v>79.179999999999993</v>
      </c>
    </row>
    <row r="297" spans="1:14" ht="14.4" customHeight="1" x14ac:dyDescent="0.3">
      <c r="A297" s="727" t="s">
        <v>561</v>
      </c>
      <c r="B297" s="728" t="s">
        <v>562</v>
      </c>
      <c r="C297" s="729" t="s">
        <v>582</v>
      </c>
      <c r="D297" s="730" t="s">
        <v>583</v>
      </c>
      <c r="E297" s="731">
        <v>50113001</v>
      </c>
      <c r="F297" s="730" t="s">
        <v>585</v>
      </c>
      <c r="G297" s="729" t="s">
        <v>586</v>
      </c>
      <c r="H297" s="729">
        <v>169623</v>
      </c>
      <c r="I297" s="729">
        <v>169623</v>
      </c>
      <c r="J297" s="729" t="s">
        <v>1034</v>
      </c>
      <c r="K297" s="729" t="s">
        <v>820</v>
      </c>
      <c r="L297" s="732">
        <v>90.020000000000039</v>
      </c>
      <c r="M297" s="732">
        <v>1</v>
      </c>
      <c r="N297" s="733">
        <v>90.020000000000039</v>
      </c>
    </row>
    <row r="298" spans="1:14" ht="14.4" customHeight="1" x14ac:dyDescent="0.3">
      <c r="A298" s="727" t="s">
        <v>561</v>
      </c>
      <c r="B298" s="728" t="s">
        <v>562</v>
      </c>
      <c r="C298" s="729" t="s">
        <v>582</v>
      </c>
      <c r="D298" s="730" t="s">
        <v>583</v>
      </c>
      <c r="E298" s="731">
        <v>50113001</v>
      </c>
      <c r="F298" s="730" t="s">
        <v>585</v>
      </c>
      <c r="G298" s="729" t="s">
        <v>610</v>
      </c>
      <c r="H298" s="729">
        <v>166759</v>
      </c>
      <c r="I298" s="729">
        <v>166759</v>
      </c>
      <c r="J298" s="729" t="s">
        <v>1035</v>
      </c>
      <c r="K298" s="729" t="s">
        <v>1036</v>
      </c>
      <c r="L298" s="732">
        <v>66.399999999999991</v>
      </c>
      <c r="M298" s="732">
        <v>1</v>
      </c>
      <c r="N298" s="733">
        <v>66.399999999999991</v>
      </c>
    </row>
    <row r="299" spans="1:14" ht="14.4" customHeight="1" x14ac:dyDescent="0.3">
      <c r="A299" s="727" t="s">
        <v>561</v>
      </c>
      <c r="B299" s="728" t="s">
        <v>562</v>
      </c>
      <c r="C299" s="729" t="s">
        <v>582</v>
      </c>
      <c r="D299" s="730" t="s">
        <v>583</v>
      </c>
      <c r="E299" s="731">
        <v>50113001</v>
      </c>
      <c r="F299" s="730" t="s">
        <v>585</v>
      </c>
      <c r="G299" s="729" t="s">
        <v>586</v>
      </c>
      <c r="H299" s="729">
        <v>216196</v>
      </c>
      <c r="I299" s="729">
        <v>216196</v>
      </c>
      <c r="J299" s="729" t="s">
        <v>1037</v>
      </c>
      <c r="K299" s="729" t="s">
        <v>1038</v>
      </c>
      <c r="L299" s="732">
        <v>71.290000000000006</v>
      </c>
      <c r="M299" s="732">
        <v>4</v>
      </c>
      <c r="N299" s="733">
        <v>285.16000000000003</v>
      </c>
    </row>
    <row r="300" spans="1:14" ht="14.4" customHeight="1" x14ac:dyDescent="0.3">
      <c r="A300" s="727" t="s">
        <v>561</v>
      </c>
      <c r="B300" s="728" t="s">
        <v>562</v>
      </c>
      <c r="C300" s="729" t="s">
        <v>582</v>
      </c>
      <c r="D300" s="730" t="s">
        <v>583</v>
      </c>
      <c r="E300" s="731">
        <v>50113001</v>
      </c>
      <c r="F300" s="730" t="s">
        <v>585</v>
      </c>
      <c r="G300" s="729" t="s">
        <v>586</v>
      </c>
      <c r="H300" s="729">
        <v>216199</v>
      </c>
      <c r="I300" s="729">
        <v>216199</v>
      </c>
      <c r="J300" s="729" t="s">
        <v>759</v>
      </c>
      <c r="K300" s="729" t="s">
        <v>760</v>
      </c>
      <c r="L300" s="732">
        <v>100.59973458223757</v>
      </c>
      <c r="M300" s="732">
        <v>4</v>
      </c>
      <c r="N300" s="733">
        <v>402.39893832895029</v>
      </c>
    </row>
    <row r="301" spans="1:14" ht="14.4" customHeight="1" x14ac:dyDescent="0.3">
      <c r="A301" s="727" t="s">
        <v>561</v>
      </c>
      <c r="B301" s="728" t="s">
        <v>562</v>
      </c>
      <c r="C301" s="729" t="s">
        <v>582</v>
      </c>
      <c r="D301" s="730" t="s">
        <v>583</v>
      </c>
      <c r="E301" s="731">
        <v>50113001</v>
      </c>
      <c r="F301" s="730" t="s">
        <v>585</v>
      </c>
      <c r="G301" s="729" t="s">
        <v>586</v>
      </c>
      <c r="H301" s="729">
        <v>990927</v>
      </c>
      <c r="I301" s="729">
        <v>0</v>
      </c>
      <c r="J301" s="729" t="s">
        <v>1039</v>
      </c>
      <c r="K301" s="729" t="s">
        <v>563</v>
      </c>
      <c r="L301" s="732">
        <v>142.61999999999995</v>
      </c>
      <c r="M301" s="732">
        <v>4</v>
      </c>
      <c r="N301" s="733">
        <v>570.47999999999979</v>
      </c>
    </row>
    <row r="302" spans="1:14" ht="14.4" customHeight="1" x14ac:dyDescent="0.3">
      <c r="A302" s="727" t="s">
        <v>561</v>
      </c>
      <c r="B302" s="728" t="s">
        <v>562</v>
      </c>
      <c r="C302" s="729" t="s">
        <v>582</v>
      </c>
      <c r="D302" s="730" t="s">
        <v>583</v>
      </c>
      <c r="E302" s="731">
        <v>50113001</v>
      </c>
      <c r="F302" s="730" t="s">
        <v>585</v>
      </c>
      <c r="G302" s="729" t="s">
        <v>586</v>
      </c>
      <c r="H302" s="729">
        <v>840220</v>
      </c>
      <c r="I302" s="729">
        <v>0</v>
      </c>
      <c r="J302" s="729" t="s">
        <v>1040</v>
      </c>
      <c r="K302" s="729" t="s">
        <v>563</v>
      </c>
      <c r="L302" s="732">
        <v>218.20000000000005</v>
      </c>
      <c r="M302" s="732">
        <v>1</v>
      </c>
      <c r="N302" s="733">
        <v>218.20000000000005</v>
      </c>
    </row>
    <row r="303" spans="1:14" ht="14.4" customHeight="1" x14ac:dyDescent="0.3">
      <c r="A303" s="727" t="s">
        <v>561</v>
      </c>
      <c r="B303" s="728" t="s">
        <v>562</v>
      </c>
      <c r="C303" s="729" t="s">
        <v>582</v>
      </c>
      <c r="D303" s="730" t="s">
        <v>583</v>
      </c>
      <c r="E303" s="731">
        <v>50113001</v>
      </c>
      <c r="F303" s="730" t="s">
        <v>585</v>
      </c>
      <c r="G303" s="729" t="s">
        <v>610</v>
      </c>
      <c r="H303" s="729">
        <v>187425</v>
      </c>
      <c r="I303" s="729">
        <v>187425</v>
      </c>
      <c r="J303" s="729" t="s">
        <v>1041</v>
      </c>
      <c r="K303" s="729" t="s">
        <v>1042</v>
      </c>
      <c r="L303" s="732">
        <v>49.720000000000013</v>
      </c>
      <c r="M303" s="732">
        <v>1</v>
      </c>
      <c r="N303" s="733">
        <v>49.720000000000013</v>
      </c>
    </row>
    <row r="304" spans="1:14" ht="14.4" customHeight="1" x14ac:dyDescent="0.3">
      <c r="A304" s="727" t="s">
        <v>561</v>
      </c>
      <c r="B304" s="728" t="s">
        <v>562</v>
      </c>
      <c r="C304" s="729" t="s">
        <v>582</v>
      </c>
      <c r="D304" s="730" t="s">
        <v>583</v>
      </c>
      <c r="E304" s="731">
        <v>50113001</v>
      </c>
      <c r="F304" s="730" t="s">
        <v>585</v>
      </c>
      <c r="G304" s="729" t="s">
        <v>586</v>
      </c>
      <c r="H304" s="729">
        <v>188219</v>
      </c>
      <c r="I304" s="729">
        <v>88219</v>
      </c>
      <c r="J304" s="729" t="s">
        <v>763</v>
      </c>
      <c r="K304" s="729" t="s">
        <v>764</v>
      </c>
      <c r="L304" s="732">
        <v>142.42999999999995</v>
      </c>
      <c r="M304" s="732">
        <v>2</v>
      </c>
      <c r="N304" s="733">
        <v>284.8599999999999</v>
      </c>
    </row>
    <row r="305" spans="1:14" ht="14.4" customHeight="1" x14ac:dyDescent="0.3">
      <c r="A305" s="727" t="s">
        <v>561</v>
      </c>
      <c r="B305" s="728" t="s">
        <v>562</v>
      </c>
      <c r="C305" s="729" t="s">
        <v>582</v>
      </c>
      <c r="D305" s="730" t="s">
        <v>583</v>
      </c>
      <c r="E305" s="731">
        <v>50113001</v>
      </c>
      <c r="F305" s="730" t="s">
        <v>585</v>
      </c>
      <c r="G305" s="729" t="s">
        <v>610</v>
      </c>
      <c r="H305" s="729">
        <v>149909</v>
      </c>
      <c r="I305" s="729">
        <v>49909</v>
      </c>
      <c r="J305" s="729" t="s">
        <v>765</v>
      </c>
      <c r="K305" s="729" t="s">
        <v>766</v>
      </c>
      <c r="L305" s="732">
        <v>42.579999999999991</v>
      </c>
      <c r="M305" s="732">
        <v>1</v>
      </c>
      <c r="N305" s="733">
        <v>42.579999999999991</v>
      </c>
    </row>
    <row r="306" spans="1:14" ht="14.4" customHeight="1" x14ac:dyDescent="0.3">
      <c r="A306" s="727" t="s">
        <v>561</v>
      </c>
      <c r="B306" s="728" t="s">
        <v>562</v>
      </c>
      <c r="C306" s="729" t="s">
        <v>582</v>
      </c>
      <c r="D306" s="730" t="s">
        <v>583</v>
      </c>
      <c r="E306" s="731">
        <v>50113001</v>
      </c>
      <c r="F306" s="730" t="s">
        <v>585</v>
      </c>
      <c r="G306" s="729" t="s">
        <v>610</v>
      </c>
      <c r="H306" s="729">
        <v>149910</v>
      </c>
      <c r="I306" s="729">
        <v>49910</v>
      </c>
      <c r="J306" s="729" t="s">
        <v>765</v>
      </c>
      <c r="K306" s="729" t="s">
        <v>1043</v>
      </c>
      <c r="L306" s="732">
        <v>149.03</v>
      </c>
      <c r="M306" s="732">
        <v>1</v>
      </c>
      <c r="N306" s="733">
        <v>149.03</v>
      </c>
    </row>
    <row r="307" spans="1:14" ht="14.4" customHeight="1" x14ac:dyDescent="0.3">
      <c r="A307" s="727" t="s">
        <v>561</v>
      </c>
      <c r="B307" s="728" t="s">
        <v>562</v>
      </c>
      <c r="C307" s="729" t="s">
        <v>582</v>
      </c>
      <c r="D307" s="730" t="s">
        <v>583</v>
      </c>
      <c r="E307" s="731">
        <v>50113001</v>
      </c>
      <c r="F307" s="730" t="s">
        <v>585</v>
      </c>
      <c r="G307" s="729" t="s">
        <v>586</v>
      </c>
      <c r="H307" s="729">
        <v>110151</v>
      </c>
      <c r="I307" s="729">
        <v>10151</v>
      </c>
      <c r="J307" s="729" t="s">
        <v>1044</v>
      </c>
      <c r="K307" s="729" t="s">
        <v>1045</v>
      </c>
      <c r="L307" s="732">
        <v>66.72</v>
      </c>
      <c r="M307" s="732">
        <v>2</v>
      </c>
      <c r="N307" s="733">
        <v>133.44</v>
      </c>
    </row>
    <row r="308" spans="1:14" ht="14.4" customHeight="1" x14ac:dyDescent="0.3">
      <c r="A308" s="727" t="s">
        <v>561</v>
      </c>
      <c r="B308" s="728" t="s">
        <v>562</v>
      </c>
      <c r="C308" s="729" t="s">
        <v>582</v>
      </c>
      <c r="D308" s="730" t="s">
        <v>583</v>
      </c>
      <c r="E308" s="731">
        <v>50113001</v>
      </c>
      <c r="F308" s="730" t="s">
        <v>585</v>
      </c>
      <c r="G308" s="729" t="s">
        <v>586</v>
      </c>
      <c r="H308" s="729">
        <v>147478</v>
      </c>
      <c r="I308" s="729">
        <v>47478</v>
      </c>
      <c r="J308" s="729" t="s">
        <v>1046</v>
      </c>
      <c r="K308" s="729" t="s">
        <v>1047</v>
      </c>
      <c r="L308" s="732">
        <v>86.020081581951729</v>
      </c>
      <c r="M308" s="732">
        <v>1</v>
      </c>
      <c r="N308" s="733">
        <v>86.020081581951729</v>
      </c>
    </row>
    <row r="309" spans="1:14" ht="14.4" customHeight="1" x14ac:dyDescent="0.3">
      <c r="A309" s="727" t="s">
        <v>561</v>
      </c>
      <c r="B309" s="728" t="s">
        <v>562</v>
      </c>
      <c r="C309" s="729" t="s">
        <v>582</v>
      </c>
      <c r="D309" s="730" t="s">
        <v>583</v>
      </c>
      <c r="E309" s="731">
        <v>50113001</v>
      </c>
      <c r="F309" s="730" t="s">
        <v>585</v>
      </c>
      <c r="G309" s="729" t="s">
        <v>563</v>
      </c>
      <c r="H309" s="729">
        <v>128216</v>
      </c>
      <c r="I309" s="729">
        <v>28216</v>
      </c>
      <c r="J309" s="729" t="s">
        <v>1048</v>
      </c>
      <c r="K309" s="729" t="s">
        <v>1049</v>
      </c>
      <c r="L309" s="732">
        <v>107.45</v>
      </c>
      <c r="M309" s="732">
        <v>1</v>
      </c>
      <c r="N309" s="733">
        <v>107.45</v>
      </c>
    </row>
    <row r="310" spans="1:14" ht="14.4" customHeight="1" x14ac:dyDescent="0.3">
      <c r="A310" s="727" t="s">
        <v>561</v>
      </c>
      <c r="B310" s="728" t="s">
        <v>562</v>
      </c>
      <c r="C310" s="729" t="s">
        <v>582</v>
      </c>
      <c r="D310" s="730" t="s">
        <v>583</v>
      </c>
      <c r="E310" s="731">
        <v>50113001</v>
      </c>
      <c r="F310" s="730" t="s">
        <v>585</v>
      </c>
      <c r="G310" s="729" t="s">
        <v>563</v>
      </c>
      <c r="H310" s="729">
        <v>128217</v>
      </c>
      <c r="I310" s="729">
        <v>28217</v>
      </c>
      <c r="J310" s="729" t="s">
        <v>1048</v>
      </c>
      <c r="K310" s="729" t="s">
        <v>1050</v>
      </c>
      <c r="L310" s="732">
        <v>466.02</v>
      </c>
      <c r="M310" s="732">
        <v>1</v>
      </c>
      <c r="N310" s="733">
        <v>466.02</v>
      </c>
    </row>
    <row r="311" spans="1:14" ht="14.4" customHeight="1" x14ac:dyDescent="0.3">
      <c r="A311" s="727" t="s">
        <v>561</v>
      </c>
      <c r="B311" s="728" t="s">
        <v>562</v>
      </c>
      <c r="C311" s="729" t="s">
        <v>582</v>
      </c>
      <c r="D311" s="730" t="s">
        <v>583</v>
      </c>
      <c r="E311" s="731">
        <v>50113001</v>
      </c>
      <c r="F311" s="730" t="s">
        <v>585</v>
      </c>
      <c r="G311" s="729" t="s">
        <v>586</v>
      </c>
      <c r="H311" s="729">
        <v>67558</v>
      </c>
      <c r="I311" s="729">
        <v>67558</v>
      </c>
      <c r="J311" s="729" t="s">
        <v>769</v>
      </c>
      <c r="K311" s="729" t="s">
        <v>770</v>
      </c>
      <c r="L311" s="732">
        <v>26.950000000000006</v>
      </c>
      <c r="M311" s="732">
        <v>4</v>
      </c>
      <c r="N311" s="733">
        <v>107.80000000000003</v>
      </c>
    </row>
    <row r="312" spans="1:14" ht="14.4" customHeight="1" x14ac:dyDescent="0.3">
      <c r="A312" s="727" t="s">
        <v>561</v>
      </c>
      <c r="B312" s="728" t="s">
        <v>562</v>
      </c>
      <c r="C312" s="729" t="s">
        <v>582</v>
      </c>
      <c r="D312" s="730" t="s">
        <v>583</v>
      </c>
      <c r="E312" s="731">
        <v>50113001</v>
      </c>
      <c r="F312" s="730" t="s">
        <v>585</v>
      </c>
      <c r="G312" s="729" t="s">
        <v>586</v>
      </c>
      <c r="H312" s="729">
        <v>186393</v>
      </c>
      <c r="I312" s="729">
        <v>86393</v>
      </c>
      <c r="J312" s="729" t="s">
        <v>771</v>
      </c>
      <c r="K312" s="729" t="s">
        <v>1051</v>
      </c>
      <c r="L312" s="732">
        <v>50.839999999999989</v>
      </c>
      <c r="M312" s="732">
        <v>1</v>
      </c>
      <c r="N312" s="733">
        <v>50.839999999999989</v>
      </c>
    </row>
    <row r="313" spans="1:14" ht="14.4" customHeight="1" x14ac:dyDescent="0.3">
      <c r="A313" s="727" t="s">
        <v>561</v>
      </c>
      <c r="B313" s="728" t="s">
        <v>562</v>
      </c>
      <c r="C313" s="729" t="s">
        <v>582</v>
      </c>
      <c r="D313" s="730" t="s">
        <v>583</v>
      </c>
      <c r="E313" s="731">
        <v>50113001</v>
      </c>
      <c r="F313" s="730" t="s">
        <v>585</v>
      </c>
      <c r="G313" s="729" t="s">
        <v>586</v>
      </c>
      <c r="H313" s="729">
        <v>166555</v>
      </c>
      <c r="I313" s="729">
        <v>66555</v>
      </c>
      <c r="J313" s="729" t="s">
        <v>775</v>
      </c>
      <c r="K313" s="729" t="s">
        <v>776</v>
      </c>
      <c r="L313" s="732">
        <v>117.40999999999998</v>
      </c>
      <c r="M313" s="732">
        <v>4</v>
      </c>
      <c r="N313" s="733">
        <v>469.63999999999993</v>
      </c>
    </row>
    <row r="314" spans="1:14" ht="14.4" customHeight="1" x14ac:dyDescent="0.3">
      <c r="A314" s="727" t="s">
        <v>561</v>
      </c>
      <c r="B314" s="728" t="s">
        <v>562</v>
      </c>
      <c r="C314" s="729" t="s">
        <v>582</v>
      </c>
      <c r="D314" s="730" t="s">
        <v>583</v>
      </c>
      <c r="E314" s="731">
        <v>50113001</v>
      </c>
      <c r="F314" s="730" t="s">
        <v>585</v>
      </c>
      <c r="G314" s="729" t="s">
        <v>586</v>
      </c>
      <c r="H314" s="729">
        <v>102439</v>
      </c>
      <c r="I314" s="729">
        <v>2439</v>
      </c>
      <c r="J314" s="729" t="s">
        <v>1052</v>
      </c>
      <c r="K314" s="729" t="s">
        <v>1053</v>
      </c>
      <c r="L314" s="732">
        <v>275.31</v>
      </c>
      <c r="M314" s="732">
        <v>2</v>
      </c>
      <c r="N314" s="733">
        <v>550.62</v>
      </c>
    </row>
    <row r="315" spans="1:14" ht="14.4" customHeight="1" x14ac:dyDescent="0.3">
      <c r="A315" s="727" t="s">
        <v>561</v>
      </c>
      <c r="B315" s="728" t="s">
        <v>562</v>
      </c>
      <c r="C315" s="729" t="s">
        <v>582</v>
      </c>
      <c r="D315" s="730" t="s">
        <v>583</v>
      </c>
      <c r="E315" s="731">
        <v>50113001</v>
      </c>
      <c r="F315" s="730" t="s">
        <v>585</v>
      </c>
      <c r="G315" s="729" t="s">
        <v>586</v>
      </c>
      <c r="H315" s="729">
        <v>126578</v>
      </c>
      <c r="I315" s="729">
        <v>26578</v>
      </c>
      <c r="J315" s="729" t="s">
        <v>1054</v>
      </c>
      <c r="K315" s="729" t="s">
        <v>990</v>
      </c>
      <c r="L315" s="732">
        <v>231.70000000000002</v>
      </c>
      <c r="M315" s="732">
        <v>1</v>
      </c>
      <c r="N315" s="733">
        <v>231.70000000000002</v>
      </c>
    </row>
    <row r="316" spans="1:14" ht="14.4" customHeight="1" x14ac:dyDescent="0.3">
      <c r="A316" s="727" t="s">
        <v>561</v>
      </c>
      <c r="B316" s="728" t="s">
        <v>562</v>
      </c>
      <c r="C316" s="729" t="s">
        <v>582</v>
      </c>
      <c r="D316" s="730" t="s">
        <v>583</v>
      </c>
      <c r="E316" s="731">
        <v>50113001</v>
      </c>
      <c r="F316" s="730" t="s">
        <v>585</v>
      </c>
      <c r="G316" s="729" t="s">
        <v>586</v>
      </c>
      <c r="H316" s="729">
        <v>118566</v>
      </c>
      <c r="I316" s="729">
        <v>18566</v>
      </c>
      <c r="J316" s="729" t="s">
        <v>1055</v>
      </c>
      <c r="K316" s="729" t="s">
        <v>1056</v>
      </c>
      <c r="L316" s="732">
        <v>975.59999999999991</v>
      </c>
      <c r="M316" s="732">
        <v>1</v>
      </c>
      <c r="N316" s="733">
        <v>975.59999999999991</v>
      </c>
    </row>
    <row r="317" spans="1:14" ht="14.4" customHeight="1" x14ac:dyDescent="0.3">
      <c r="A317" s="727" t="s">
        <v>561</v>
      </c>
      <c r="B317" s="728" t="s">
        <v>562</v>
      </c>
      <c r="C317" s="729" t="s">
        <v>582</v>
      </c>
      <c r="D317" s="730" t="s">
        <v>583</v>
      </c>
      <c r="E317" s="731">
        <v>50113001</v>
      </c>
      <c r="F317" s="730" t="s">
        <v>585</v>
      </c>
      <c r="G317" s="729" t="s">
        <v>586</v>
      </c>
      <c r="H317" s="729">
        <v>843905</v>
      </c>
      <c r="I317" s="729">
        <v>103391</v>
      </c>
      <c r="J317" s="729" t="s">
        <v>1057</v>
      </c>
      <c r="K317" s="729" t="s">
        <v>1058</v>
      </c>
      <c r="L317" s="732">
        <v>72.944999999999993</v>
      </c>
      <c r="M317" s="732">
        <v>2</v>
      </c>
      <c r="N317" s="733">
        <v>145.88999999999999</v>
      </c>
    </row>
    <row r="318" spans="1:14" ht="14.4" customHeight="1" x14ac:dyDescent="0.3">
      <c r="A318" s="727" t="s">
        <v>561</v>
      </c>
      <c r="B318" s="728" t="s">
        <v>562</v>
      </c>
      <c r="C318" s="729" t="s">
        <v>582</v>
      </c>
      <c r="D318" s="730" t="s">
        <v>583</v>
      </c>
      <c r="E318" s="731">
        <v>50113001</v>
      </c>
      <c r="F318" s="730" t="s">
        <v>585</v>
      </c>
      <c r="G318" s="729" t="s">
        <v>586</v>
      </c>
      <c r="H318" s="729">
        <v>110086</v>
      </c>
      <c r="I318" s="729">
        <v>10086</v>
      </c>
      <c r="J318" s="729" t="s">
        <v>793</v>
      </c>
      <c r="K318" s="729" t="s">
        <v>794</v>
      </c>
      <c r="L318" s="732">
        <v>1592.8</v>
      </c>
      <c r="M318" s="732">
        <v>5</v>
      </c>
      <c r="N318" s="733">
        <v>7964</v>
      </c>
    </row>
    <row r="319" spans="1:14" ht="14.4" customHeight="1" x14ac:dyDescent="0.3">
      <c r="A319" s="727" t="s">
        <v>561</v>
      </c>
      <c r="B319" s="728" t="s">
        <v>562</v>
      </c>
      <c r="C319" s="729" t="s">
        <v>582</v>
      </c>
      <c r="D319" s="730" t="s">
        <v>583</v>
      </c>
      <c r="E319" s="731">
        <v>50113001</v>
      </c>
      <c r="F319" s="730" t="s">
        <v>585</v>
      </c>
      <c r="G319" s="729" t="s">
        <v>586</v>
      </c>
      <c r="H319" s="729">
        <v>100231</v>
      </c>
      <c r="I319" s="729">
        <v>231</v>
      </c>
      <c r="J319" s="729" t="s">
        <v>1059</v>
      </c>
      <c r="K319" s="729" t="s">
        <v>1060</v>
      </c>
      <c r="L319" s="732">
        <v>33.120000000000005</v>
      </c>
      <c r="M319" s="732">
        <v>1</v>
      </c>
      <c r="N319" s="733">
        <v>33.120000000000005</v>
      </c>
    </row>
    <row r="320" spans="1:14" ht="14.4" customHeight="1" x14ac:dyDescent="0.3">
      <c r="A320" s="727" t="s">
        <v>561</v>
      </c>
      <c r="B320" s="728" t="s">
        <v>562</v>
      </c>
      <c r="C320" s="729" t="s">
        <v>582</v>
      </c>
      <c r="D320" s="730" t="s">
        <v>583</v>
      </c>
      <c r="E320" s="731">
        <v>50113001</v>
      </c>
      <c r="F320" s="730" t="s">
        <v>585</v>
      </c>
      <c r="G320" s="729" t="s">
        <v>586</v>
      </c>
      <c r="H320" s="729">
        <v>100536</v>
      </c>
      <c r="I320" s="729">
        <v>536</v>
      </c>
      <c r="J320" s="729" t="s">
        <v>1061</v>
      </c>
      <c r="K320" s="729" t="s">
        <v>592</v>
      </c>
      <c r="L320" s="732">
        <v>125.69999999999997</v>
      </c>
      <c r="M320" s="732">
        <v>13</v>
      </c>
      <c r="N320" s="733">
        <v>1634.0999999999997</v>
      </c>
    </row>
    <row r="321" spans="1:14" ht="14.4" customHeight="1" x14ac:dyDescent="0.3">
      <c r="A321" s="727" t="s">
        <v>561</v>
      </c>
      <c r="B321" s="728" t="s">
        <v>562</v>
      </c>
      <c r="C321" s="729" t="s">
        <v>582</v>
      </c>
      <c r="D321" s="730" t="s">
        <v>583</v>
      </c>
      <c r="E321" s="731">
        <v>50113001</v>
      </c>
      <c r="F321" s="730" t="s">
        <v>585</v>
      </c>
      <c r="G321" s="729" t="s">
        <v>610</v>
      </c>
      <c r="H321" s="729">
        <v>107981</v>
      </c>
      <c r="I321" s="729">
        <v>7981</v>
      </c>
      <c r="J321" s="729" t="s">
        <v>799</v>
      </c>
      <c r="K321" s="729" t="s">
        <v>1062</v>
      </c>
      <c r="L321" s="732">
        <v>56.879999999999995</v>
      </c>
      <c r="M321" s="732">
        <v>3</v>
      </c>
      <c r="N321" s="733">
        <v>170.64</v>
      </c>
    </row>
    <row r="322" spans="1:14" ht="14.4" customHeight="1" x14ac:dyDescent="0.3">
      <c r="A322" s="727" t="s">
        <v>561</v>
      </c>
      <c r="B322" s="728" t="s">
        <v>562</v>
      </c>
      <c r="C322" s="729" t="s">
        <v>582</v>
      </c>
      <c r="D322" s="730" t="s">
        <v>583</v>
      </c>
      <c r="E322" s="731">
        <v>50113001</v>
      </c>
      <c r="F322" s="730" t="s">
        <v>585</v>
      </c>
      <c r="G322" s="729" t="s">
        <v>610</v>
      </c>
      <c r="H322" s="729">
        <v>155823</v>
      </c>
      <c r="I322" s="729">
        <v>55823</v>
      </c>
      <c r="J322" s="729" t="s">
        <v>799</v>
      </c>
      <c r="K322" s="729" t="s">
        <v>800</v>
      </c>
      <c r="L322" s="732">
        <v>41.81</v>
      </c>
      <c r="M322" s="732">
        <v>12</v>
      </c>
      <c r="N322" s="733">
        <v>501.72</v>
      </c>
    </row>
    <row r="323" spans="1:14" ht="14.4" customHeight="1" x14ac:dyDescent="0.3">
      <c r="A323" s="727" t="s">
        <v>561</v>
      </c>
      <c r="B323" s="728" t="s">
        <v>562</v>
      </c>
      <c r="C323" s="729" t="s">
        <v>582</v>
      </c>
      <c r="D323" s="730" t="s">
        <v>583</v>
      </c>
      <c r="E323" s="731">
        <v>50113001</v>
      </c>
      <c r="F323" s="730" t="s">
        <v>585</v>
      </c>
      <c r="G323" s="729" t="s">
        <v>610</v>
      </c>
      <c r="H323" s="729">
        <v>155824</v>
      </c>
      <c r="I323" s="729">
        <v>55824</v>
      </c>
      <c r="J323" s="729" t="s">
        <v>799</v>
      </c>
      <c r="K323" s="729" t="s">
        <v>801</v>
      </c>
      <c r="L323" s="732">
        <v>56.88000000000001</v>
      </c>
      <c r="M323" s="732">
        <v>34</v>
      </c>
      <c r="N323" s="733">
        <v>1933.9200000000003</v>
      </c>
    </row>
    <row r="324" spans="1:14" ht="14.4" customHeight="1" x14ac:dyDescent="0.3">
      <c r="A324" s="727" t="s">
        <v>561</v>
      </c>
      <c r="B324" s="728" t="s">
        <v>562</v>
      </c>
      <c r="C324" s="729" t="s">
        <v>582</v>
      </c>
      <c r="D324" s="730" t="s">
        <v>583</v>
      </c>
      <c r="E324" s="731">
        <v>50113001</v>
      </c>
      <c r="F324" s="730" t="s">
        <v>585</v>
      </c>
      <c r="G324" s="729" t="s">
        <v>610</v>
      </c>
      <c r="H324" s="729">
        <v>126786</v>
      </c>
      <c r="I324" s="729">
        <v>26786</v>
      </c>
      <c r="J324" s="729" t="s">
        <v>1063</v>
      </c>
      <c r="K324" s="729" t="s">
        <v>1064</v>
      </c>
      <c r="L324" s="732">
        <v>409.59000000000003</v>
      </c>
      <c r="M324" s="732">
        <v>2</v>
      </c>
      <c r="N324" s="733">
        <v>819.18000000000006</v>
      </c>
    </row>
    <row r="325" spans="1:14" ht="14.4" customHeight="1" x14ac:dyDescent="0.3">
      <c r="A325" s="727" t="s">
        <v>561</v>
      </c>
      <c r="B325" s="728" t="s">
        <v>562</v>
      </c>
      <c r="C325" s="729" t="s">
        <v>582</v>
      </c>
      <c r="D325" s="730" t="s">
        <v>583</v>
      </c>
      <c r="E325" s="731">
        <v>50113001</v>
      </c>
      <c r="F325" s="730" t="s">
        <v>585</v>
      </c>
      <c r="G325" s="729" t="s">
        <v>586</v>
      </c>
      <c r="H325" s="729">
        <v>100876</v>
      </c>
      <c r="I325" s="729">
        <v>876</v>
      </c>
      <c r="J325" s="729" t="s">
        <v>1065</v>
      </c>
      <c r="K325" s="729" t="s">
        <v>937</v>
      </c>
      <c r="L325" s="732">
        <v>66.719449469552302</v>
      </c>
      <c r="M325" s="732">
        <v>4</v>
      </c>
      <c r="N325" s="733">
        <v>266.87779787820921</v>
      </c>
    </row>
    <row r="326" spans="1:14" ht="14.4" customHeight="1" x14ac:dyDescent="0.3">
      <c r="A326" s="727" t="s">
        <v>561</v>
      </c>
      <c r="B326" s="728" t="s">
        <v>562</v>
      </c>
      <c r="C326" s="729" t="s">
        <v>582</v>
      </c>
      <c r="D326" s="730" t="s">
        <v>583</v>
      </c>
      <c r="E326" s="731">
        <v>50113001</v>
      </c>
      <c r="F326" s="730" t="s">
        <v>585</v>
      </c>
      <c r="G326" s="729" t="s">
        <v>586</v>
      </c>
      <c r="H326" s="729">
        <v>850021</v>
      </c>
      <c r="I326" s="729">
        <v>162932</v>
      </c>
      <c r="J326" s="729" t="s">
        <v>1066</v>
      </c>
      <c r="K326" s="729" t="s">
        <v>1067</v>
      </c>
      <c r="L326" s="732">
        <v>33.700000000000017</v>
      </c>
      <c r="M326" s="732">
        <v>1</v>
      </c>
      <c r="N326" s="733">
        <v>33.700000000000017</v>
      </c>
    </row>
    <row r="327" spans="1:14" ht="14.4" customHeight="1" x14ac:dyDescent="0.3">
      <c r="A327" s="727" t="s">
        <v>561</v>
      </c>
      <c r="B327" s="728" t="s">
        <v>562</v>
      </c>
      <c r="C327" s="729" t="s">
        <v>582</v>
      </c>
      <c r="D327" s="730" t="s">
        <v>583</v>
      </c>
      <c r="E327" s="731">
        <v>50113001</v>
      </c>
      <c r="F327" s="730" t="s">
        <v>585</v>
      </c>
      <c r="G327" s="729" t="s">
        <v>610</v>
      </c>
      <c r="H327" s="729">
        <v>850729</v>
      </c>
      <c r="I327" s="729">
        <v>157875</v>
      </c>
      <c r="J327" s="729" t="s">
        <v>804</v>
      </c>
      <c r="K327" s="729" t="s">
        <v>805</v>
      </c>
      <c r="L327" s="732">
        <v>325.15999999999991</v>
      </c>
      <c r="M327" s="732">
        <v>83</v>
      </c>
      <c r="N327" s="733">
        <v>26988.279999999992</v>
      </c>
    </row>
    <row r="328" spans="1:14" ht="14.4" customHeight="1" x14ac:dyDescent="0.3">
      <c r="A328" s="727" t="s">
        <v>561</v>
      </c>
      <c r="B328" s="728" t="s">
        <v>562</v>
      </c>
      <c r="C328" s="729" t="s">
        <v>582</v>
      </c>
      <c r="D328" s="730" t="s">
        <v>583</v>
      </c>
      <c r="E328" s="731">
        <v>50113001</v>
      </c>
      <c r="F328" s="730" t="s">
        <v>585</v>
      </c>
      <c r="G328" s="729" t="s">
        <v>586</v>
      </c>
      <c r="H328" s="729">
        <v>849941</v>
      </c>
      <c r="I328" s="729">
        <v>162142</v>
      </c>
      <c r="J328" s="729" t="s">
        <v>806</v>
      </c>
      <c r="K328" s="729" t="s">
        <v>807</v>
      </c>
      <c r="L328" s="732">
        <v>28.409993241507284</v>
      </c>
      <c r="M328" s="732">
        <v>18</v>
      </c>
      <c r="N328" s="733">
        <v>511.37987834713113</v>
      </c>
    </row>
    <row r="329" spans="1:14" ht="14.4" customHeight="1" x14ac:dyDescent="0.3">
      <c r="A329" s="727" t="s">
        <v>561</v>
      </c>
      <c r="B329" s="728" t="s">
        <v>562</v>
      </c>
      <c r="C329" s="729" t="s">
        <v>582</v>
      </c>
      <c r="D329" s="730" t="s">
        <v>583</v>
      </c>
      <c r="E329" s="731">
        <v>50113001</v>
      </c>
      <c r="F329" s="730" t="s">
        <v>585</v>
      </c>
      <c r="G329" s="729" t="s">
        <v>586</v>
      </c>
      <c r="H329" s="729">
        <v>130229</v>
      </c>
      <c r="I329" s="729">
        <v>30229</v>
      </c>
      <c r="J329" s="729" t="s">
        <v>1068</v>
      </c>
      <c r="K329" s="729" t="s">
        <v>1069</v>
      </c>
      <c r="L329" s="732">
        <v>142.35000000000002</v>
      </c>
      <c r="M329" s="732">
        <v>2</v>
      </c>
      <c r="N329" s="733">
        <v>284.70000000000005</v>
      </c>
    </row>
    <row r="330" spans="1:14" ht="14.4" customHeight="1" x14ac:dyDescent="0.3">
      <c r="A330" s="727" t="s">
        <v>561</v>
      </c>
      <c r="B330" s="728" t="s">
        <v>562</v>
      </c>
      <c r="C330" s="729" t="s">
        <v>582</v>
      </c>
      <c r="D330" s="730" t="s">
        <v>583</v>
      </c>
      <c r="E330" s="731">
        <v>50113001</v>
      </c>
      <c r="F330" s="730" t="s">
        <v>585</v>
      </c>
      <c r="G330" s="729" t="s">
        <v>586</v>
      </c>
      <c r="H330" s="729">
        <v>154424</v>
      </c>
      <c r="I330" s="729">
        <v>54424</v>
      </c>
      <c r="J330" s="729" t="s">
        <v>1070</v>
      </c>
      <c r="K330" s="729" t="s">
        <v>1071</v>
      </c>
      <c r="L330" s="732">
        <v>178.32000000000002</v>
      </c>
      <c r="M330" s="732">
        <v>1</v>
      </c>
      <c r="N330" s="733">
        <v>178.32000000000002</v>
      </c>
    </row>
    <row r="331" spans="1:14" ht="14.4" customHeight="1" x14ac:dyDescent="0.3">
      <c r="A331" s="727" t="s">
        <v>561</v>
      </c>
      <c r="B331" s="728" t="s">
        <v>562</v>
      </c>
      <c r="C331" s="729" t="s">
        <v>582</v>
      </c>
      <c r="D331" s="730" t="s">
        <v>583</v>
      </c>
      <c r="E331" s="731">
        <v>50113001</v>
      </c>
      <c r="F331" s="730" t="s">
        <v>585</v>
      </c>
      <c r="G331" s="729" t="s">
        <v>586</v>
      </c>
      <c r="H331" s="729">
        <v>102963</v>
      </c>
      <c r="I331" s="729">
        <v>2963</v>
      </c>
      <c r="J331" s="729" t="s">
        <v>1072</v>
      </c>
      <c r="K331" s="729" t="s">
        <v>1073</v>
      </c>
      <c r="L331" s="732">
        <v>97.59</v>
      </c>
      <c r="M331" s="732">
        <v>2</v>
      </c>
      <c r="N331" s="733">
        <v>195.18</v>
      </c>
    </row>
    <row r="332" spans="1:14" ht="14.4" customHeight="1" x14ac:dyDescent="0.3">
      <c r="A332" s="727" t="s">
        <v>561</v>
      </c>
      <c r="B332" s="728" t="s">
        <v>562</v>
      </c>
      <c r="C332" s="729" t="s">
        <v>582</v>
      </c>
      <c r="D332" s="730" t="s">
        <v>583</v>
      </c>
      <c r="E332" s="731">
        <v>50113001</v>
      </c>
      <c r="F332" s="730" t="s">
        <v>585</v>
      </c>
      <c r="G332" s="729" t="s">
        <v>610</v>
      </c>
      <c r="H332" s="729">
        <v>846823</v>
      </c>
      <c r="I332" s="729">
        <v>124101</v>
      </c>
      <c r="J332" s="729" t="s">
        <v>1074</v>
      </c>
      <c r="K332" s="729" t="s">
        <v>778</v>
      </c>
      <c r="L332" s="732">
        <v>185.26</v>
      </c>
      <c r="M332" s="732">
        <v>1</v>
      </c>
      <c r="N332" s="733">
        <v>185.26</v>
      </c>
    </row>
    <row r="333" spans="1:14" ht="14.4" customHeight="1" x14ac:dyDescent="0.3">
      <c r="A333" s="727" t="s">
        <v>561</v>
      </c>
      <c r="B333" s="728" t="s">
        <v>562</v>
      </c>
      <c r="C333" s="729" t="s">
        <v>582</v>
      </c>
      <c r="D333" s="730" t="s">
        <v>583</v>
      </c>
      <c r="E333" s="731">
        <v>50113001</v>
      </c>
      <c r="F333" s="730" t="s">
        <v>585</v>
      </c>
      <c r="G333" s="729" t="s">
        <v>610</v>
      </c>
      <c r="H333" s="729">
        <v>849831</v>
      </c>
      <c r="I333" s="729">
        <v>162008</v>
      </c>
      <c r="J333" s="729" t="s">
        <v>1075</v>
      </c>
      <c r="K333" s="729" t="s">
        <v>643</v>
      </c>
      <c r="L333" s="732">
        <v>182.93000000000006</v>
      </c>
      <c r="M333" s="732">
        <v>1</v>
      </c>
      <c r="N333" s="733">
        <v>182.93000000000006</v>
      </c>
    </row>
    <row r="334" spans="1:14" ht="14.4" customHeight="1" x14ac:dyDescent="0.3">
      <c r="A334" s="727" t="s">
        <v>561</v>
      </c>
      <c r="B334" s="728" t="s">
        <v>562</v>
      </c>
      <c r="C334" s="729" t="s">
        <v>582</v>
      </c>
      <c r="D334" s="730" t="s">
        <v>583</v>
      </c>
      <c r="E334" s="731">
        <v>50113001</v>
      </c>
      <c r="F334" s="730" t="s">
        <v>585</v>
      </c>
      <c r="G334" s="729" t="s">
        <v>610</v>
      </c>
      <c r="H334" s="729">
        <v>844738</v>
      </c>
      <c r="I334" s="729">
        <v>101227</v>
      </c>
      <c r="J334" s="729" t="s">
        <v>1076</v>
      </c>
      <c r="K334" s="729" t="s">
        <v>820</v>
      </c>
      <c r="L334" s="732">
        <v>162.79</v>
      </c>
      <c r="M334" s="732">
        <v>1</v>
      </c>
      <c r="N334" s="733">
        <v>162.79</v>
      </c>
    </row>
    <row r="335" spans="1:14" ht="14.4" customHeight="1" x14ac:dyDescent="0.3">
      <c r="A335" s="727" t="s">
        <v>561</v>
      </c>
      <c r="B335" s="728" t="s">
        <v>562</v>
      </c>
      <c r="C335" s="729" t="s">
        <v>582</v>
      </c>
      <c r="D335" s="730" t="s">
        <v>583</v>
      </c>
      <c r="E335" s="731">
        <v>50113001</v>
      </c>
      <c r="F335" s="730" t="s">
        <v>585</v>
      </c>
      <c r="G335" s="729" t="s">
        <v>586</v>
      </c>
      <c r="H335" s="729">
        <v>129027</v>
      </c>
      <c r="I335" s="729">
        <v>129027</v>
      </c>
      <c r="J335" s="729" t="s">
        <v>1077</v>
      </c>
      <c r="K335" s="729" t="s">
        <v>1078</v>
      </c>
      <c r="L335" s="732">
        <v>841.5</v>
      </c>
      <c r="M335" s="732">
        <v>3</v>
      </c>
      <c r="N335" s="733">
        <v>2524.5</v>
      </c>
    </row>
    <row r="336" spans="1:14" ht="14.4" customHeight="1" x14ac:dyDescent="0.3">
      <c r="A336" s="727" t="s">
        <v>561</v>
      </c>
      <c r="B336" s="728" t="s">
        <v>562</v>
      </c>
      <c r="C336" s="729" t="s">
        <v>582</v>
      </c>
      <c r="D336" s="730" t="s">
        <v>583</v>
      </c>
      <c r="E336" s="731">
        <v>50113001</v>
      </c>
      <c r="F336" s="730" t="s">
        <v>585</v>
      </c>
      <c r="G336" s="729" t="s">
        <v>586</v>
      </c>
      <c r="H336" s="729">
        <v>177047</v>
      </c>
      <c r="I336" s="729">
        <v>77047</v>
      </c>
      <c r="J336" s="729" t="s">
        <v>1079</v>
      </c>
      <c r="K336" s="729" t="s">
        <v>1080</v>
      </c>
      <c r="L336" s="732">
        <v>118.79000000000006</v>
      </c>
      <c r="M336" s="732">
        <v>1</v>
      </c>
      <c r="N336" s="733">
        <v>118.79000000000006</v>
      </c>
    </row>
    <row r="337" spans="1:14" ht="14.4" customHeight="1" x14ac:dyDescent="0.3">
      <c r="A337" s="727" t="s">
        <v>561</v>
      </c>
      <c r="B337" s="728" t="s">
        <v>562</v>
      </c>
      <c r="C337" s="729" t="s">
        <v>582</v>
      </c>
      <c r="D337" s="730" t="s">
        <v>583</v>
      </c>
      <c r="E337" s="731">
        <v>50113001</v>
      </c>
      <c r="F337" s="730" t="s">
        <v>585</v>
      </c>
      <c r="G337" s="729" t="s">
        <v>610</v>
      </c>
      <c r="H337" s="729">
        <v>844243</v>
      </c>
      <c r="I337" s="729">
        <v>112561</v>
      </c>
      <c r="J337" s="729" t="s">
        <v>1081</v>
      </c>
      <c r="K337" s="729" t="s">
        <v>1082</v>
      </c>
      <c r="L337" s="732">
        <v>72.59999999999998</v>
      </c>
      <c r="M337" s="732">
        <v>1</v>
      </c>
      <c r="N337" s="733">
        <v>72.59999999999998</v>
      </c>
    </row>
    <row r="338" spans="1:14" ht="14.4" customHeight="1" x14ac:dyDescent="0.3">
      <c r="A338" s="727" t="s">
        <v>561</v>
      </c>
      <c r="B338" s="728" t="s">
        <v>562</v>
      </c>
      <c r="C338" s="729" t="s">
        <v>582</v>
      </c>
      <c r="D338" s="730" t="s">
        <v>583</v>
      </c>
      <c r="E338" s="731">
        <v>50113001</v>
      </c>
      <c r="F338" s="730" t="s">
        <v>585</v>
      </c>
      <c r="G338" s="729" t="s">
        <v>610</v>
      </c>
      <c r="H338" s="729">
        <v>113281</v>
      </c>
      <c r="I338" s="729">
        <v>13281</v>
      </c>
      <c r="J338" s="729" t="s">
        <v>1081</v>
      </c>
      <c r="K338" s="729" t="s">
        <v>1083</v>
      </c>
      <c r="L338" s="732">
        <v>48.400045902888444</v>
      </c>
      <c r="M338" s="732">
        <v>3</v>
      </c>
      <c r="N338" s="733">
        <v>145.20013770866532</v>
      </c>
    </row>
    <row r="339" spans="1:14" ht="14.4" customHeight="1" x14ac:dyDescent="0.3">
      <c r="A339" s="727" t="s">
        <v>561</v>
      </c>
      <c r="B339" s="728" t="s">
        <v>562</v>
      </c>
      <c r="C339" s="729" t="s">
        <v>582</v>
      </c>
      <c r="D339" s="730" t="s">
        <v>583</v>
      </c>
      <c r="E339" s="731">
        <v>50113001</v>
      </c>
      <c r="F339" s="730" t="s">
        <v>585</v>
      </c>
      <c r="G339" s="729" t="s">
        <v>586</v>
      </c>
      <c r="H339" s="729">
        <v>118304</v>
      </c>
      <c r="I339" s="729">
        <v>18304</v>
      </c>
      <c r="J339" s="729" t="s">
        <v>1084</v>
      </c>
      <c r="K339" s="729" t="s">
        <v>1085</v>
      </c>
      <c r="L339" s="732">
        <v>185.61</v>
      </c>
      <c r="M339" s="732">
        <v>1</v>
      </c>
      <c r="N339" s="733">
        <v>185.61</v>
      </c>
    </row>
    <row r="340" spans="1:14" ht="14.4" customHeight="1" x14ac:dyDescent="0.3">
      <c r="A340" s="727" t="s">
        <v>561</v>
      </c>
      <c r="B340" s="728" t="s">
        <v>562</v>
      </c>
      <c r="C340" s="729" t="s">
        <v>582</v>
      </c>
      <c r="D340" s="730" t="s">
        <v>583</v>
      </c>
      <c r="E340" s="731">
        <v>50113001</v>
      </c>
      <c r="F340" s="730" t="s">
        <v>585</v>
      </c>
      <c r="G340" s="729" t="s">
        <v>586</v>
      </c>
      <c r="H340" s="729">
        <v>118305</v>
      </c>
      <c r="I340" s="729">
        <v>18305</v>
      </c>
      <c r="J340" s="729" t="s">
        <v>1084</v>
      </c>
      <c r="K340" s="729" t="s">
        <v>1086</v>
      </c>
      <c r="L340" s="732">
        <v>241.99999893091365</v>
      </c>
      <c r="M340" s="732">
        <v>51</v>
      </c>
      <c r="N340" s="733">
        <v>12341.999945476597</v>
      </c>
    </row>
    <row r="341" spans="1:14" ht="14.4" customHeight="1" x14ac:dyDescent="0.3">
      <c r="A341" s="727" t="s">
        <v>561</v>
      </c>
      <c r="B341" s="728" t="s">
        <v>562</v>
      </c>
      <c r="C341" s="729" t="s">
        <v>582</v>
      </c>
      <c r="D341" s="730" t="s">
        <v>583</v>
      </c>
      <c r="E341" s="731">
        <v>50113001</v>
      </c>
      <c r="F341" s="730" t="s">
        <v>585</v>
      </c>
      <c r="G341" s="729" t="s">
        <v>610</v>
      </c>
      <c r="H341" s="729">
        <v>147740</v>
      </c>
      <c r="I341" s="729">
        <v>47740</v>
      </c>
      <c r="J341" s="729" t="s">
        <v>821</v>
      </c>
      <c r="K341" s="729" t="s">
        <v>814</v>
      </c>
      <c r="L341" s="732">
        <v>36.620000000000005</v>
      </c>
      <c r="M341" s="732">
        <v>1</v>
      </c>
      <c r="N341" s="733">
        <v>36.620000000000005</v>
      </c>
    </row>
    <row r="342" spans="1:14" ht="14.4" customHeight="1" x14ac:dyDescent="0.3">
      <c r="A342" s="727" t="s">
        <v>561</v>
      </c>
      <c r="B342" s="728" t="s">
        <v>562</v>
      </c>
      <c r="C342" s="729" t="s">
        <v>582</v>
      </c>
      <c r="D342" s="730" t="s">
        <v>583</v>
      </c>
      <c r="E342" s="731">
        <v>50113001</v>
      </c>
      <c r="F342" s="730" t="s">
        <v>585</v>
      </c>
      <c r="G342" s="729" t="s">
        <v>586</v>
      </c>
      <c r="H342" s="729">
        <v>114937</v>
      </c>
      <c r="I342" s="729">
        <v>14937</v>
      </c>
      <c r="J342" s="729" t="s">
        <v>1087</v>
      </c>
      <c r="K342" s="729" t="s">
        <v>1088</v>
      </c>
      <c r="L342" s="732">
        <v>80.230000000000018</v>
      </c>
      <c r="M342" s="732">
        <v>1</v>
      </c>
      <c r="N342" s="733">
        <v>80.230000000000018</v>
      </c>
    </row>
    <row r="343" spans="1:14" ht="14.4" customHeight="1" x14ac:dyDescent="0.3">
      <c r="A343" s="727" t="s">
        <v>561</v>
      </c>
      <c r="B343" s="728" t="s">
        <v>562</v>
      </c>
      <c r="C343" s="729" t="s">
        <v>582</v>
      </c>
      <c r="D343" s="730" t="s">
        <v>583</v>
      </c>
      <c r="E343" s="731">
        <v>50113001</v>
      </c>
      <c r="F343" s="730" t="s">
        <v>585</v>
      </c>
      <c r="G343" s="729" t="s">
        <v>586</v>
      </c>
      <c r="H343" s="729">
        <v>58159</v>
      </c>
      <c r="I343" s="729">
        <v>58159</v>
      </c>
      <c r="J343" s="729" t="s">
        <v>1089</v>
      </c>
      <c r="K343" s="729" t="s">
        <v>1090</v>
      </c>
      <c r="L343" s="732">
        <v>62.8</v>
      </c>
      <c r="M343" s="732">
        <v>1</v>
      </c>
      <c r="N343" s="733">
        <v>62.8</v>
      </c>
    </row>
    <row r="344" spans="1:14" ht="14.4" customHeight="1" x14ac:dyDescent="0.3">
      <c r="A344" s="727" t="s">
        <v>561</v>
      </c>
      <c r="B344" s="728" t="s">
        <v>562</v>
      </c>
      <c r="C344" s="729" t="s">
        <v>582</v>
      </c>
      <c r="D344" s="730" t="s">
        <v>583</v>
      </c>
      <c r="E344" s="731">
        <v>50113001</v>
      </c>
      <c r="F344" s="730" t="s">
        <v>585</v>
      </c>
      <c r="G344" s="729" t="s">
        <v>563</v>
      </c>
      <c r="H344" s="729">
        <v>198054</v>
      </c>
      <c r="I344" s="729">
        <v>198054</v>
      </c>
      <c r="J344" s="729" t="s">
        <v>824</v>
      </c>
      <c r="K344" s="729" t="s">
        <v>825</v>
      </c>
      <c r="L344" s="732">
        <v>43.999999999999993</v>
      </c>
      <c r="M344" s="732">
        <v>1</v>
      </c>
      <c r="N344" s="733">
        <v>43.999999999999993</v>
      </c>
    </row>
    <row r="345" spans="1:14" ht="14.4" customHeight="1" x14ac:dyDescent="0.3">
      <c r="A345" s="727" t="s">
        <v>561</v>
      </c>
      <c r="B345" s="728" t="s">
        <v>562</v>
      </c>
      <c r="C345" s="729" t="s">
        <v>582</v>
      </c>
      <c r="D345" s="730" t="s">
        <v>583</v>
      </c>
      <c r="E345" s="731">
        <v>50113001</v>
      </c>
      <c r="F345" s="730" t="s">
        <v>585</v>
      </c>
      <c r="G345" s="729" t="s">
        <v>586</v>
      </c>
      <c r="H345" s="729">
        <v>210078</v>
      </c>
      <c r="I345" s="729">
        <v>210078</v>
      </c>
      <c r="J345" s="729" t="s">
        <v>1091</v>
      </c>
      <c r="K345" s="729" t="s">
        <v>1092</v>
      </c>
      <c r="L345" s="732">
        <v>309.45999999999998</v>
      </c>
      <c r="M345" s="732">
        <v>1</v>
      </c>
      <c r="N345" s="733">
        <v>309.45999999999998</v>
      </c>
    </row>
    <row r="346" spans="1:14" ht="14.4" customHeight="1" x14ac:dyDescent="0.3">
      <c r="A346" s="727" t="s">
        <v>561</v>
      </c>
      <c r="B346" s="728" t="s">
        <v>562</v>
      </c>
      <c r="C346" s="729" t="s">
        <v>582</v>
      </c>
      <c r="D346" s="730" t="s">
        <v>583</v>
      </c>
      <c r="E346" s="731">
        <v>50113001</v>
      </c>
      <c r="F346" s="730" t="s">
        <v>585</v>
      </c>
      <c r="G346" s="729" t="s">
        <v>586</v>
      </c>
      <c r="H346" s="729">
        <v>208207</v>
      </c>
      <c r="I346" s="729">
        <v>208207</v>
      </c>
      <c r="J346" s="729" t="s">
        <v>1093</v>
      </c>
      <c r="K346" s="729" t="s">
        <v>1094</v>
      </c>
      <c r="L346" s="732">
        <v>81.650141176351454</v>
      </c>
      <c r="M346" s="732">
        <v>1</v>
      </c>
      <c r="N346" s="733">
        <v>81.650141176351454</v>
      </c>
    </row>
    <row r="347" spans="1:14" ht="14.4" customHeight="1" x14ac:dyDescent="0.3">
      <c r="A347" s="727" t="s">
        <v>561</v>
      </c>
      <c r="B347" s="728" t="s">
        <v>562</v>
      </c>
      <c r="C347" s="729" t="s">
        <v>582</v>
      </c>
      <c r="D347" s="730" t="s">
        <v>583</v>
      </c>
      <c r="E347" s="731">
        <v>50113001</v>
      </c>
      <c r="F347" s="730" t="s">
        <v>585</v>
      </c>
      <c r="G347" s="729" t="s">
        <v>586</v>
      </c>
      <c r="H347" s="729">
        <v>119653</v>
      </c>
      <c r="I347" s="729">
        <v>119653</v>
      </c>
      <c r="J347" s="729" t="s">
        <v>830</v>
      </c>
      <c r="K347" s="729" t="s">
        <v>1095</v>
      </c>
      <c r="L347" s="732">
        <v>158.47999999999996</v>
      </c>
      <c r="M347" s="732">
        <v>3</v>
      </c>
      <c r="N347" s="733">
        <v>475.43999999999988</v>
      </c>
    </row>
    <row r="348" spans="1:14" ht="14.4" customHeight="1" x14ac:dyDescent="0.3">
      <c r="A348" s="727" t="s">
        <v>561</v>
      </c>
      <c r="B348" s="728" t="s">
        <v>562</v>
      </c>
      <c r="C348" s="729" t="s">
        <v>582</v>
      </c>
      <c r="D348" s="730" t="s">
        <v>583</v>
      </c>
      <c r="E348" s="731">
        <v>50113001</v>
      </c>
      <c r="F348" s="730" t="s">
        <v>585</v>
      </c>
      <c r="G348" s="729" t="s">
        <v>586</v>
      </c>
      <c r="H348" s="729">
        <v>103688</v>
      </c>
      <c r="I348" s="729">
        <v>3688</v>
      </c>
      <c r="J348" s="729" t="s">
        <v>838</v>
      </c>
      <c r="K348" s="729" t="s">
        <v>839</v>
      </c>
      <c r="L348" s="732">
        <v>57.370000000000005</v>
      </c>
      <c r="M348" s="732">
        <v>3</v>
      </c>
      <c r="N348" s="733">
        <v>172.11</v>
      </c>
    </row>
    <row r="349" spans="1:14" ht="14.4" customHeight="1" x14ac:dyDescent="0.3">
      <c r="A349" s="727" t="s">
        <v>561</v>
      </c>
      <c r="B349" s="728" t="s">
        <v>562</v>
      </c>
      <c r="C349" s="729" t="s">
        <v>582</v>
      </c>
      <c r="D349" s="730" t="s">
        <v>583</v>
      </c>
      <c r="E349" s="731">
        <v>50113001</v>
      </c>
      <c r="F349" s="730" t="s">
        <v>585</v>
      </c>
      <c r="G349" s="729" t="s">
        <v>586</v>
      </c>
      <c r="H349" s="729">
        <v>184360</v>
      </c>
      <c r="I349" s="729">
        <v>84360</v>
      </c>
      <c r="J349" s="729" t="s">
        <v>1096</v>
      </c>
      <c r="K349" s="729" t="s">
        <v>1097</v>
      </c>
      <c r="L349" s="732">
        <v>131.16000000000003</v>
      </c>
      <c r="M349" s="732">
        <v>1</v>
      </c>
      <c r="N349" s="733">
        <v>131.16000000000003</v>
      </c>
    </row>
    <row r="350" spans="1:14" ht="14.4" customHeight="1" x14ac:dyDescent="0.3">
      <c r="A350" s="727" t="s">
        <v>561</v>
      </c>
      <c r="B350" s="728" t="s">
        <v>562</v>
      </c>
      <c r="C350" s="729" t="s">
        <v>582</v>
      </c>
      <c r="D350" s="730" t="s">
        <v>583</v>
      </c>
      <c r="E350" s="731">
        <v>50113001</v>
      </c>
      <c r="F350" s="730" t="s">
        <v>585</v>
      </c>
      <c r="G350" s="729" t="s">
        <v>586</v>
      </c>
      <c r="H350" s="729">
        <v>131215</v>
      </c>
      <c r="I350" s="729">
        <v>31215</v>
      </c>
      <c r="J350" s="729" t="s">
        <v>846</v>
      </c>
      <c r="K350" s="729" t="s">
        <v>847</v>
      </c>
      <c r="L350" s="732">
        <v>55.249999999999986</v>
      </c>
      <c r="M350" s="732">
        <v>1</v>
      </c>
      <c r="N350" s="733">
        <v>55.249999999999986</v>
      </c>
    </row>
    <row r="351" spans="1:14" ht="14.4" customHeight="1" x14ac:dyDescent="0.3">
      <c r="A351" s="727" t="s">
        <v>561</v>
      </c>
      <c r="B351" s="728" t="s">
        <v>562</v>
      </c>
      <c r="C351" s="729" t="s">
        <v>582</v>
      </c>
      <c r="D351" s="730" t="s">
        <v>583</v>
      </c>
      <c r="E351" s="731">
        <v>50113001</v>
      </c>
      <c r="F351" s="730" t="s">
        <v>585</v>
      </c>
      <c r="G351" s="729" t="s">
        <v>586</v>
      </c>
      <c r="H351" s="729">
        <v>844242</v>
      </c>
      <c r="I351" s="729">
        <v>105937</v>
      </c>
      <c r="J351" s="729" t="s">
        <v>1098</v>
      </c>
      <c r="K351" s="729" t="s">
        <v>1099</v>
      </c>
      <c r="L351" s="732">
        <v>2799.9999999999995</v>
      </c>
      <c r="M351" s="732">
        <v>1</v>
      </c>
      <c r="N351" s="733">
        <v>2799.9999999999995</v>
      </c>
    </row>
    <row r="352" spans="1:14" ht="14.4" customHeight="1" x14ac:dyDescent="0.3">
      <c r="A352" s="727" t="s">
        <v>561</v>
      </c>
      <c r="B352" s="728" t="s">
        <v>562</v>
      </c>
      <c r="C352" s="729" t="s">
        <v>582</v>
      </c>
      <c r="D352" s="730" t="s">
        <v>583</v>
      </c>
      <c r="E352" s="731">
        <v>50113001</v>
      </c>
      <c r="F352" s="730" t="s">
        <v>585</v>
      </c>
      <c r="G352" s="729" t="s">
        <v>586</v>
      </c>
      <c r="H352" s="729">
        <v>848632</v>
      </c>
      <c r="I352" s="729">
        <v>125315</v>
      </c>
      <c r="J352" s="729" t="s">
        <v>848</v>
      </c>
      <c r="K352" s="729" t="s">
        <v>1100</v>
      </c>
      <c r="L352" s="732">
        <v>62.914000000000009</v>
      </c>
      <c r="M352" s="732">
        <v>25</v>
      </c>
      <c r="N352" s="733">
        <v>1572.8500000000001</v>
      </c>
    </row>
    <row r="353" spans="1:14" ht="14.4" customHeight="1" x14ac:dyDescent="0.3">
      <c r="A353" s="727" t="s">
        <v>561</v>
      </c>
      <c r="B353" s="728" t="s">
        <v>562</v>
      </c>
      <c r="C353" s="729" t="s">
        <v>582</v>
      </c>
      <c r="D353" s="730" t="s">
        <v>583</v>
      </c>
      <c r="E353" s="731">
        <v>50113001</v>
      </c>
      <c r="F353" s="730" t="s">
        <v>585</v>
      </c>
      <c r="G353" s="729" t="s">
        <v>586</v>
      </c>
      <c r="H353" s="729">
        <v>148578</v>
      </c>
      <c r="I353" s="729">
        <v>48578</v>
      </c>
      <c r="J353" s="729" t="s">
        <v>848</v>
      </c>
      <c r="K353" s="729" t="s">
        <v>849</v>
      </c>
      <c r="L353" s="732">
        <v>54.98</v>
      </c>
      <c r="M353" s="732">
        <v>3</v>
      </c>
      <c r="N353" s="733">
        <v>164.94</v>
      </c>
    </row>
    <row r="354" spans="1:14" ht="14.4" customHeight="1" x14ac:dyDescent="0.3">
      <c r="A354" s="727" t="s">
        <v>561</v>
      </c>
      <c r="B354" s="728" t="s">
        <v>562</v>
      </c>
      <c r="C354" s="729" t="s">
        <v>582</v>
      </c>
      <c r="D354" s="730" t="s">
        <v>583</v>
      </c>
      <c r="E354" s="731">
        <v>50113001</v>
      </c>
      <c r="F354" s="730" t="s">
        <v>585</v>
      </c>
      <c r="G354" s="729" t="s">
        <v>586</v>
      </c>
      <c r="H354" s="729">
        <v>191836</v>
      </c>
      <c r="I354" s="729">
        <v>91836</v>
      </c>
      <c r="J354" s="729" t="s">
        <v>850</v>
      </c>
      <c r="K354" s="729" t="s">
        <v>851</v>
      </c>
      <c r="L354" s="732">
        <v>44.970000000000006</v>
      </c>
      <c r="M354" s="732">
        <v>4</v>
      </c>
      <c r="N354" s="733">
        <v>179.88000000000002</v>
      </c>
    </row>
    <row r="355" spans="1:14" ht="14.4" customHeight="1" x14ac:dyDescent="0.3">
      <c r="A355" s="727" t="s">
        <v>561</v>
      </c>
      <c r="B355" s="728" t="s">
        <v>562</v>
      </c>
      <c r="C355" s="729" t="s">
        <v>582</v>
      </c>
      <c r="D355" s="730" t="s">
        <v>583</v>
      </c>
      <c r="E355" s="731">
        <v>50113001</v>
      </c>
      <c r="F355" s="730" t="s">
        <v>585</v>
      </c>
      <c r="G355" s="729" t="s">
        <v>586</v>
      </c>
      <c r="H355" s="729">
        <v>109847</v>
      </c>
      <c r="I355" s="729">
        <v>9847</v>
      </c>
      <c r="J355" s="729" t="s">
        <v>850</v>
      </c>
      <c r="K355" s="729" t="s">
        <v>1101</v>
      </c>
      <c r="L355" s="732">
        <v>41.350000000000023</v>
      </c>
      <c r="M355" s="732">
        <v>3</v>
      </c>
      <c r="N355" s="733">
        <v>124.05000000000007</v>
      </c>
    </row>
    <row r="356" spans="1:14" ht="14.4" customHeight="1" x14ac:dyDescent="0.3">
      <c r="A356" s="727" t="s">
        <v>561</v>
      </c>
      <c r="B356" s="728" t="s">
        <v>562</v>
      </c>
      <c r="C356" s="729" t="s">
        <v>582</v>
      </c>
      <c r="D356" s="730" t="s">
        <v>583</v>
      </c>
      <c r="E356" s="731">
        <v>50113001</v>
      </c>
      <c r="F356" s="730" t="s">
        <v>585</v>
      </c>
      <c r="G356" s="729" t="s">
        <v>586</v>
      </c>
      <c r="H356" s="729">
        <v>159672</v>
      </c>
      <c r="I356" s="729">
        <v>59672</v>
      </c>
      <c r="J356" s="729" t="s">
        <v>852</v>
      </c>
      <c r="K356" s="729" t="s">
        <v>853</v>
      </c>
      <c r="L356" s="732">
        <v>58.930000000000007</v>
      </c>
      <c r="M356" s="732">
        <v>1</v>
      </c>
      <c r="N356" s="733">
        <v>58.930000000000007</v>
      </c>
    </row>
    <row r="357" spans="1:14" ht="14.4" customHeight="1" x14ac:dyDescent="0.3">
      <c r="A357" s="727" t="s">
        <v>561</v>
      </c>
      <c r="B357" s="728" t="s">
        <v>562</v>
      </c>
      <c r="C357" s="729" t="s">
        <v>582</v>
      </c>
      <c r="D357" s="730" t="s">
        <v>583</v>
      </c>
      <c r="E357" s="731">
        <v>50113001</v>
      </c>
      <c r="F357" s="730" t="s">
        <v>585</v>
      </c>
      <c r="G357" s="729" t="s">
        <v>586</v>
      </c>
      <c r="H357" s="729">
        <v>214616</v>
      </c>
      <c r="I357" s="729">
        <v>214616</v>
      </c>
      <c r="J357" s="729" t="s">
        <v>854</v>
      </c>
      <c r="K357" s="729" t="s">
        <v>855</v>
      </c>
      <c r="L357" s="732">
        <v>47.610000000000007</v>
      </c>
      <c r="M357" s="732">
        <v>19</v>
      </c>
      <c r="N357" s="733">
        <v>904.59000000000015</v>
      </c>
    </row>
    <row r="358" spans="1:14" ht="14.4" customHeight="1" x14ac:dyDescent="0.3">
      <c r="A358" s="727" t="s">
        <v>561</v>
      </c>
      <c r="B358" s="728" t="s">
        <v>562</v>
      </c>
      <c r="C358" s="729" t="s">
        <v>582</v>
      </c>
      <c r="D358" s="730" t="s">
        <v>583</v>
      </c>
      <c r="E358" s="731">
        <v>50113001</v>
      </c>
      <c r="F358" s="730" t="s">
        <v>585</v>
      </c>
      <c r="G358" s="729" t="s">
        <v>586</v>
      </c>
      <c r="H358" s="729">
        <v>150117</v>
      </c>
      <c r="I358" s="729">
        <v>50117</v>
      </c>
      <c r="J358" s="729" t="s">
        <v>858</v>
      </c>
      <c r="K358" s="729" t="s">
        <v>859</v>
      </c>
      <c r="L358" s="732">
        <v>159.46999999999997</v>
      </c>
      <c r="M358" s="732">
        <v>1</v>
      </c>
      <c r="N358" s="733">
        <v>159.46999999999997</v>
      </c>
    </row>
    <row r="359" spans="1:14" ht="14.4" customHeight="1" x14ac:dyDescent="0.3">
      <c r="A359" s="727" t="s">
        <v>561</v>
      </c>
      <c r="B359" s="728" t="s">
        <v>562</v>
      </c>
      <c r="C359" s="729" t="s">
        <v>582</v>
      </c>
      <c r="D359" s="730" t="s">
        <v>583</v>
      </c>
      <c r="E359" s="731">
        <v>50113001</v>
      </c>
      <c r="F359" s="730" t="s">
        <v>585</v>
      </c>
      <c r="G359" s="729" t="s">
        <v>586</v>
      </c>
      <c r="H359" s="729">
        <v>190968</v>
      </c>
      <c r="I359" s="729">
        <v>190968</v>
      </c>
      <c r="J359" s="729" t="s">
        <v>1102</v>
      </c>
      <c r="K359" s="729" t="s">
        <v>643</v>
      </c>
      <c r="L359" s="732">
        <v>231.72</v>
      </c>
      <c r="M359" s="732">
        <v>1</v>
      </c>
      <c r="N359" s="733">
        <v>231.72</v>
      </c>
    </row>
    <row r="360" spans="1:14" ht="14.4" customHeight="1" x14ac:dyDescent="0.3">
      <c r="A360" s="727" t="s">
        <v>561</v>
      </c>
      <c r="B360" s="728" t="s">
        <v>562</v>
      </c>
      <c r="C360" s="729" t="s">
        <v>582</v>
      </c>
      <c r="D360" s="730" t="s">
        <v>583</v>
      </c>
      <c r="E360" s="731">
        <v>50113001</v>
      </c>
      <c r="F360" s="730" t="s">
        <v>585</v>
      </c>
      <c r="G360" s="729" t="s">
        <v>610</v>
      </c>
      <c r="H360" s="729">
        <v>156981</v>
      </c>
      <c r="I360" s="729">
        <v>56981</v>
      </c>
      <c r="J360" s="729" t="s">
        <v>1103</v>
      </c>
      <c r="K360" s="729" t="s">
        <v>1104</v>
      </c>
      <c r="L360" s="732">
        <v>36.180000000000014</v>
      </c>
      <c r="M360" s="732">
        <v>1</v>
      </c>
      <c r="N360" s="733">
        <v>36.180000000000014</v>
      </c>
    </row>
    <row r="361" spans="1:14" ht="14.4" customHeight="1" x14ac:dyDescent="0.3">
      <c r="A361" s="727" t="s">
        <v>561</v>
      </c>
      <c r="B361" s="728" t="s">
        <v>562</v>
      </c>
      <c r="C361" s="729" t="s">
        <v>582</v>
      </c>
      <c r="D361" s="730" t="s">
        <v>583</v>
      </c>
      <c r="E361" s="731">
        <v>50113001</v>
      </c>
      <c r="F361" s="730" t="s">
        <v>585</v>
      </c>
      <c r="G361" s="729" t="s">
        <v>586</v>
      </c>
      <c r="H361" s="729">
        <v>849320</v>
      </c>
      <c r="I361" s="729">
        <v>134270</v>
      </c>
      <c r="J361" s="729" t="s">
        <v>1105</v>
      </c>
      <c r="K361" s="729" t="s">
        <v>1106</v>
      </c>
      <c r="L361" s="732">
        <v>78.400074355092045</v>
      </c>
      <c r="M361" s="732">
        <v>1</v>
      </c>
      <c r="N361" s="733">
        <v>78.400074355092045</v>
      </c>
    </row>
    <row r="362" spans="1:14" ht="14.4" customHeight="1" x14ac:dyDescent="0.3">
      <c r="A362" s="727" t="s">
        <v>561</v>
      </c>
      <c r="B362" s="728" t="s">
        <v>562</v>
      </c>
      <c r="C362" s="729" t="s">
        <v>582</v>
      </c>
      <c r="D362" s="730" t="s">
        <v>583</v>
      </c>
      <c r="E362" s="731">
        <v>50113001</v>
      </c>
      <c r="F362" s="730" t="s">
        <v>585</v>
      </c>
      <c r="G362" s="729" t="s">
        <v>586</v>
      </c>
      <c r="H362" s="729">
        <v>132638</v>
      </c>
      <c r="I362" s="729">
        <v>132638</v>
      </c>
      <c r="J362" s="729" t="s">
        <v>1107</v>
      </c>
      <c r="K362" s="729" t="s">
        <v>1108</v>
      </c>
      <c r="L362" s="732">
        <v>71.100000000000023</v>
      </c>
      <c r="M362" s="732">
        <v>1</v>
      </c>
      <c r="N362" s="733">
        <v>71.100000000000023</v>
      </c>
    </row>
    <row r="363" spans="1:14" ht="14.4" customHeight="1" x14ac:dyDescent="0.3">
      <c r="A363" s="727" t="s">
        <v>561</v>
      </c>
      <c r="B363" s="728" t="s">
        <v>562</v>
      </c>
      <c r="C363" s="729" t="s">
        <v>582</v>
      </c>
      <c r="D363" s="730" t="s">
        <v>583</v>
      </c>
      <c r="E363" s="731">
        <v>50113001</v>
      </c>
      <c r="F363" s="730" t="s">
        <v>585</v>
      </c>
      <c r="G363" s="729" t="s">
        <v>610</v>
      </c>
      <c r="H363" s="729">
        <v>158380</v>
      </c>
      <c r="I363" s="729">
        <v>58380</v>
      </c>
      <c r="J363" s="729" t="s">
        <v>1109</v>
      </c>
      <c r="K363" s="729" t="s">
        <v>1110</v>
      </c>
      <c r="L363" s="732">
        <v>81.290000000000006</v>
      </c>
      <c r="M363" s="732">
        <v>1</v>
      </c>
      <c r="N363" s="733">
        <v>81.290000000000006</v>
      </c>
    </row>
    <row r="364" spans="1:14" ht="14.4" customHeight="1" x14ac:dyDescent="0.3">
      <c r="A364" s="727" t="s">
        <v>561</v>
      </c>
      <c r="B364" s="728" t="s">
        <v>562</v>
      </c>
      <c r="C364" s="729" t="s">
        <v>582</v>
      </c>
      <c r="D364" s="730" t="s">
        <v>583</v>
      </c>
      <c r="E364" s="731">
        <v>50113001</v>
      </c>
      <c r="F364" s="730" t="s">
        <v>585</v>
      </c>
      <c r="G364" s="729" t="s">
        <v>586</v>
      </c>
      <c r="H364" s="729">
        <v>103550</v>
      </c>
      <c r="I364" s="729">
        <v>3550</v>
      </c>
      <c r="J364" s="729" t="s">
        <v>1111</v>
      </c>
      <c r="K364" s="729" t="s">
        <v>1112</v>
      </c>
      <c r="L364" s="732">
        <v>40.220000000000006</v>
      </c>
      <c r="M364" s="732">
        <v>1</v>
      </c>
      <c r="N364" s="733">
        <v>40.220000000000006</v>
      </c>
    </row>
    <row r="365" spans="1:14" ht="14.4" customHeight="1" x14ac:dyDescent="0.3">
      <c r="A365" s="727" t="s">
        <v>561</v>
      </c>
      <c r="B365" s="728" t="s">
        <v>562</v>
      </c>
      <c r="C365" s="729" t="s">
        <v>582</v>
      </c>
      <c r="D365" s="730" t="s">
        <v>583</v>
      </c>
      <c r="E365" s="731">
        <v>50113001</v>
      </c>
      <c r="F365" s="730" t="s">
        <v>585</v>
      </c>
      <c r="G365" s="729" t="s">
        <v>563</v>
      </c>
      <c r="H365" s="729">
        <v>190957</v>
      </c>
      <c r="I365" s="729">
        <v>90957</v>
      </c>
      <c r="J365" s="729" t="s">
        <v>1113</v>
      </c>
      <c r="K365" s="729" t="s">
        <v>1114</v>
      </c>
      <c r="L365" s="732">
        <v>46.989999999999995</v>
      </c>
      <c r="M365" s="732">
        <v>1</v>
      </c>
      <c r="N365" s="733">
        <v>46.989999999999995</v>
      </c>
    </row>
    <row r="366" spans="1:14" ht="14.4" customHeight="1" x14ac:dyDescent="0.3">
      <c r="A366" s="727" t="s">
        <v>561</v>
      </c>
      <c r="B366" s="728" t="s">
        <v>562</v>
      </c>
      <c r="C366" s="729" t="s">
        <v>582</v>
      </c>
      <c r="D366" s="730" t="s">
        <v>583</v>
      </c>
      <c r="E366" s="731">
        <v>50113001</v>
      </c>
      <c r="F366" s="730" t="s">
        <v>585</v>
      </c>
      <c r="G366" s="729" t="s">
        <v>563</v>
      </c>
      <c r="H366" s="729">
        <v>196977</v>
      </c>
      <c r="I366" s="729">
        <v>96977</v>
      </c>
      <c r="J366" s="729" t="s">
        <v>1113</v>
      </c>
      <c r="K366" s="729" t="s">
        <v>1097</v>
      </c>
      <c r="L366" s="732">
        <v>106.54000000000005</v>
      </c>
      <c r="M366" s="732">
        <v>1</v>
      </c>
      <c r="N366" s="733">
        <v>106.54000000000005</v>
      </c>
    </row>
    <row r="367" spans="1:14" ht="14.4" customHeight="1" x14ac:dyDescent="0.3">
      <c r="A367" s="727" t="s">
        <v>561</v>
      </c>
      <c r="B367" s="728" t="s">
        <v>562</v>
      </c>
      <c r="C367" s="729" t="s">
        <v>582</v>
      </c>
      <c r="D367" s="730" t="s">
        <v>583</v>
      </c>
      <c r="E367" s="731">
        <v>50113001</v>
      </c>
      <c r="F367" s="730" t="s">
        <v>585</v>
      </c>
      <c r="G367" s="729" t="s">
        <v>586</v>
      </c>
      <c r="H367" s="729">
        <v>201607</v>
      </c>
      <c r="I367" s="729">
        <v>201607</v>
      </c>
      <c r="J367" s="729" t="s">
        <v>879</v>
      </c>
      <c r="K367" s="729" t="s">
        <v>880</v>
      </c>
      <c r="L367" s="732">
        <v>25.99000000000002</v>
      </c>
      <c r="M367" s="732">
        <v>1</v>
      </c>
      <c r="N367" s="733">
        <v>25.99000000000002</v>
      </c>
    </row>
    <row r="368" spans="1:14" ht="14.4" customHeight="1" x14ac:dyDescent="0.3">
      <c r="A368" s="727" t="s">
        <v>561</v>
      </c>
      <c r="B368" s="728" t="s">
        <v>562</v>
      </c>
      <c r="C368" s="729" t="s">
        <v>582</v>
      </c>
      <c r="D368" s="730" t="s">
        <v>583</v>
      </c>
      <c r="E368" s="731">
        <v>50113001</v>
      </c>
      <c r="F368" s="730" t="s">
        <v>585</v>
      </c>
      <c r="G368" s="729" t="s">
        <v>586</v>
      </c>
      <c r="H368" s="729">
        <v>201608</v>
      </c>
      <c r="I368" s="729">
        <v>201608</v>
      </c>
      <c r="J368" s="729" t="s">
        <v>879</v>
      </c>
      <c r="K368" s="729" t="s">
        <v>881</v>
      </c>
      <c r="L368" s="732">
        <v>57.620000000000019</v>
      </c>
      <c r="M368" s="732">
        <v>2</v>
      </c>
      <c r="N368" s="733">
        <v>115.24000000000004</v>
      </c>
    </row>
    <row r="369" spans="1:14" ht="14.4" customHeight="1" x14ac:dyDescent="0.3">
      <c r="A369" s="727" t="s">
        <v>561</v>
      </c>
      <c r="B369" s="728" t="s">
        <v>562</v>
      </c>
      <c r="C369" s="729" t="s">
        <v>582</v>
      </c>
      <c r="D369" s="730" t="s">
        <v>583</v>
      </c>
      <c r="E369" s="731">
        <v>50113001</v>
      </c>
      <c r="F369" s="730" t="s">
        <v>585</v>
      </c>
      <c r="G369" s="729" t="s">
        <v>610</v>
      </c>
      <c r="H369" s="729">
        <v>166029</v>
      </c>
      <c r="I369" s="729">
        <v>66029</v>
      </c>
      <c r="J369" s="729" t="s">
        <v>884</v>
      </c>
      <c r="K369" s="729" t="s">
        <v>1115</v>
      </c>
      <c r="L369" s="732">
        <v>29.27</v>
      </c>
      <c r="M369" s="732">
        <v>1</v>
      </c>
      <c r="N369" s="733">
        <v>29.27</v>
      </c>
    </row>
    <row r="370" spans="1:14" ht="14.4" customHeight="1" x14ac:dyDescent="0.3">
      <c r="A370" s="727" t="s">
        <v>561</v>
      </c>
      <c r="B370" s="728" t="s">
        <v>562</v>
      </c>
      <c r="C370" s="729" t="s">
        <v>582</v>
      </c>
      <c r="D370" s="730" t="s">
        <v>583</v>
      </c>
      <c r="E370" s="731">
        <v>50113002</v>
      </c>
      <c r="F370" s="730" t="s">
        <v>1116</v>
      </c>
      <c r="G370" s="729" t="s">
        <v>586</v>
      </c>
      <c r="H370" s="729">
        <v>116337</v>
      </c>
      <c r="I370" s="729">
        <v>16337</v>
      </c>
      <c r="J370" s="729" t="s">
        <v>1117</v>
      </c>
      <c r="K370" s="729" t="s">
        <v>1118</v>
      </c>
      <c r="L370" s="732">
        <v>2062.5000000000005</v>
      </c>
      <c r="M370" s="732">
        <v>1</v>
      </c>
      <c r="N370" s="733">
        <v>2062.5000000000005</v>
      </c>
    </row>
    <row r="371" spans="1:14" ht="14.4" customHeight="1" x14ac:dyDescent="0.3">
      <c r="A371" s="727" t="s">
        <v>561</v>
      </c>
      <c r="B371" s="728" t="s">
        <v>562</v>
      </c>
      <c r="C371" s="729" t="s">
        <v>582</v>
      </c>
      <c r="D371" s="730" t="s">
        <v>583</v>
      </c>
      <c r="E371" s="731">
        <v>50113002</v>
      </c>
      <c r="F371" s="730" t="s">
        <v>1116</v>
      </c>
      <c r="G371" s="729" t="s">
        <v>586</v>
      </c>
      <c r="H371" s="729">
        <v>103414</v>
      </c>
      <c r="I371" s="729">
        <v>3414</v>
      </c>
      <c r="J371" s="729" t="s">
        <v>1119</v>
      </c>
      <c r="K371" s="729" t="s">
        <v>1120</v>
      </c>
      <c r="L371" s="732">
        <v>2443.19</v>
      </c>
      <c r="M371" s="732">
        <v>1</v>
      </c>
      <c r="N371" s="733">
        <v>2443.19</v>
      </c>
    </row>
    <row r="372" spans="1:14" ht="14.4" customHeight="1" x14ac:dyDescent="0.3">
      <c r="A372" s="727" t="s">
        <v>561</v>
      </c>
      <c r="B372" s="728" t="s">
        <v>562</v>
      </c>
      <c r="C372" s="729" t="s">
        <v>582</v>
      </c>
      <c r="D372" s="730" t="s">
        <v>583</v>
      </c>
      <c r="E372" s="731">
        <v>50113006</v>
      </c>
      <c r="F372" s="730" t="s">
        <v>1121</v>
      </c>
      <c r="G372" s="729" t="s">
        <v>610</v>
      </c>
      <c r="H372" s="729">
        <v>133339</v>
      </c>
      <c r="I372" s="729">
        <v>33339</v>
      </c>
      <c r="J372" s="729" t="s">
        <v>1122</v>
      </c>
      <c r="K372" s="729" t="s">
        <v>1123</v>
      </c>
      <c r="L372" s="732">
        <v>40.919999999999995</v>
      </c>
      <c r="M372" s="732">
        <v>4</v>
      </c>
      <c r="N372" s="733">
        <v>163.67999999999998</v>
      </c>
    </row>
    <row r="373" spans="1:14" ht="14.4" customHeight="1" x14ac:dyDescent="0.3">
      <c r="A373" s="727" t="s">
        <v>561</v>
      </c>
      <c r="B373" s="728" t="s">
        <v>562</v>
      </c>
      <c r="C373" s="729" t="s">
        <v>582</v>
      </c>
      <c r="D373" s="730" t="s">
        <v>583</v>
      </c>
      <c r="E373" s="731">
        <v>50113006</v>
      </c>
      <c r="F373" s="730" t="s">
        <v>1121</v>
      </c>
      <c r="G373" s="729" t="s">
        <v>610</v>
      </c>
      <c r="H373" s="729">
        <v>33855</v>
      </c>
      <c r="I373" s="729">
        <v>33855</v>
      </c>
      <c r="J373" s="729" t="s">
        <v>1124</v>
      </c>
      <c r="K373" s="729" t="s">
        <v>1125</v>
      </c>
      <c r="L373" s="732">
        <v>179.26</v>
      </c>
      <c r="M373" s="732">
        <v>2</v>
      </c>
      <c r="N373" s="733">
        <v>358.52</v>
      </c>
    </row>
    <row r="374" spans="1:14" ht="14.4" customHeight="1" x14ac:dyDescent="0.3">
      <c r="A374" s="727" t="s">
        <v>561</v>
      </c>
      <c r="B374" s="728" t="s">
        <v>562</v>
      </c>
      <c r="C374" s="729" t="s">
        <v>582</v>
      </c>
      <c r="D374" s="730" t="s">
        <v>583</v>
      </c>
      <c r="E374" s="731">
        <v>50113006</v>
      </c>
      <c r="F374" s="730" t="s">
        <v>1121</v>
      </c>
      <c r="G374" s="729" t="s">
        <v>610</v>
      </c>
      <c r="H374" s="729">
        <v>133146</v>
      </c>
      <c r="I374" s="729">
        <v>33530</v>
      </c>
      <c r="J374" s="729" t="s">
        <v>1126</v>
      </c>
      <c r="K374" s="729" t="s">
        <v>1127</v>
      </c>
      <c r="L374" s="732">
        <v>156.49</v>
      </c>
      <c r="M374" s="732">
        <v>5</v>
      </c>
      <c r="N374" s="733">
        <v>782.45</v>
      </c>
    </row>
    <row r="375" spans="1:14" ht="14.4" customHeight="1" x14ac:dyDescent="0.3">
      <c r="A375" s="727" t="s">
        <v>561</v>
      </c>
      <c r="B375" s="728" t="s">
        <v>562</v>
      </c>
      <c r="C375" s="729" t="s">
        <v>582</v>
      </c>
      <c r="D375" s="730" t="s">
        <v>583</v>
      </c>
      <c r="E375" s="731">
        <v>50113008</v>
      </c>
      <c r="F375" s="730" t="s">
        <v>1128</v>
      </c>
      <c r="G375" s="729"/>
      <c r="H375" s="729"/>
      <c r="I375" s="729">
        <v>62464</v>
      </c>
      <c r="J375" s="729" t="s">
        <v>1129</v>
      </c>
      <c r="K375" s="729" t="s">
        <v>1130</v>
      </c>
      <c r="L375" s="732">
        <v>8846.744140625</v>
      </c>
      <c r="M375" s="732">
        <v>5</v>
      </c>
      <c r="N375" s="733">
        <v>44233.720703125</v>
      </c>
    </row>
    <row r="376" spans="1:14" ht="14.4" customHeight="1" x14ac:dyDescent="0.3">
      <c r="A376" s="727" t="s">
        <v>561</v>
      </c>
      <c r="B376" s="728" t="s">
        <v>562</v>
      </c>
      <c r="C376" s="729" t="s">
        <v>582</v>
      </c>
      <c r="D376" s="730" t="s">
        <v>583</v>
      </c>
      <c r="E376" s="731">
        <v>50113008</v>
      </c>
      <c r="F376" s="730" t="s">
        <v>1128</v>
      </c>
      <c r="G376" s="729"/>
      <c r="H376" s="729"/>
      <c r="I376" s="729">
        <v>6480</v>
      </c>
      <c r="J376" s="729" t="s">
        <v>1131</v>
      </c>
      <c r="K376" s="729" t="s">
        <v>1132</v>
      </c>
      <c r="L376" s="732">
        <v>4305.39990234375</v>
      </c>
      <c r="M376" s="732">
        <v>1</v>
      </c>
      <c r="N376" s="733">
        <v>4305.39990234375</v>
      </c>
    </row>
    <row r="377" spans="1:14" ht="14.4" customHeight="1" x14ac:dyDescent="0.3">
      <c r="A377" s="727" t="s">
        <v>561</v>
      </c>
      <c r="B377" s="728" t="s">
        <v>562</v>
      </c>
      <c r="C377" s="729" t="s">
        <v>582</v>
      </c>
      <c r="D377" s="730" t="s">
        <v>583</v>
      </c>
      <c r="E377" s="731">
        <v>50113013</v>
      </c>
      <c r="F377" s="730" t="s">
        <v>894</v>
      </c>
      <c r="G377" s="729" t="s">
        <v>610</v>
      </c>
      <c r="H377" s="729">
        <v>195147</v>
      </c>
      <c r="I377" s="729">
        <v>195147</v>
      </c>
      <c r="J377" s="729" t="s">
        <v>1133</v>
      </c>
      <c r="K377" s="729" t="s">
        <v>1134</v>
      </c>
      <c r="L377" s="732">
        <v>561.51</v>
      </c>
      <c r="M377" s="732">
        <v>1</v>
      </c>
      <c r="N377" s="733">
        <v>561.51</v>
      </c>
    </row>
    <row r="378" spans="1:14" ht="14.4" customHeight="1" x14ac:dyDescent="0.3">
      <c r="A378" s="727" t="s">
        <v>561</v>
      </c>
      <c r="B378" s="728" t="s">
        <v>562</v>
      </c>
      <c r="C378" s="729" t="s">
        <v>582</v>
      </c>
      <c r="D378" s="730" t="s">
        <v>583</v>
      </c>
      <c r="E378" s="731">
        <v>50113013</v>
      </c>
      <c r="F378" s="730" t="s">
        <v>894</v>
      </c>
      <c r="G378" s="729" t="s">
        <v>610</v>
      </c>
      <c r="H378" s="729">
        <v>185525</v>
      </c>
      <c r="I378" s="729">
        <v>85525</v>
      </c>
      <c r="J378" s="729" t="s">
        <v>895</v>
      </c>
      <c r="K378" s="729" t="s">
        <v>896</v>
      </c>
      <c r="L378" s="732">
        <v>111.32</v>
      </c>
      <c r="M378" s="732">
        <v>3</v>
      </c>
      <c r="N378" s="733">
        <v>333.96</v>
      </c>
    </row>
    <row r="379" spans="1:14" ht="14.4" customHeight="1" x14ac:dyDescent="0.3">
      <c r="A379" s="727" t="s">
        <v>561</v>
      </c>
      <c r="B379" s="728" t="s">
        <v>562</v>
      </c>
      <c r="C379" s="729" t="s">
        <v>582</v>
      </c>
      <c r="D379" s="730" t="s">
        <v>583</v>
      </c>
      <c r="E379" s="731">
        <v>50113013</v>
      </c>
      <c r="F379" s="730" t="s">
        <v>894</v>
      </c>
      <c r="G379" s="729" t="s">
        <v>586</v>
      </c>
      <c r="H379" s="729">
        <v>172972</v>
      </c>
      <c r="I379" s="729">
        <v>72972</v>
      </c>
      <c r="J379" s="729" t="s">
        <v>897</v>
      </c>
      <c r="K379" s="729" t="s">
        <v>898</v>
      </c>
      <c r="L379" s="732">
        <v>181.51209677419354</v>
      </c>
      <c r="M379" s="732">
        <v>24.8</v>
      </c>
      <c r="N379" s="733">
        <v>4501.5</v>
      </c>
    </row>
    <row r="380" spans="1:14" ht="14.4" customHeight="1" x14ac:dyDescent="0.3">
      <c r="A380" s="727" t="s">
        <v>561</v>
      </c>
      <c r="B380" s="728" t="s">
        <v>562</v>
      </c>
      <c r="C380" s="729" t="s">
        <v>582</v>
      </c>
      <c r="D380" s="730" t="s">
        <v>583</v>
      </c>
      <c r="E380" s="731">
        <v>50113013</v>
      </c>
      <c r="F380" s="730" t="s">
        <v>894</v>
      </c>
      <c r="G380" s="729" t="s">
        <v>586</v>
      </c>
      <c r="H380" s="729">
        <v>183926</v>
      </c>
      <c r="I380" s="729">
        <v>183926</v>
      </c>
      <c r="J380" s="729" t="s">
        <v>901</v>
      </c>
      <c r="K380" s="729" t="s">
        <v>902</v>
      </c>
      <c r="L380" s="732">
        <v>152.95636508041355</v>
      </c>
      <c r="M380" s="732">
        <v>6.5999999999999979</v>
      </c>
      <c r="N380" s="733">
        <v>1009.5120095307291</v>
      </c>
    </row>
    <row r="381" spans="1:14" ht="14.4" customHeight="1" x14ac:dyDescent="0.3">
      <c r="A381" s="727" t="s">
        <v>561</v>
      </c>
      <c r="B381" s="728" t="s">
        <v>562</v>
      </c>
      <c r="C381" s="729" t="s">
        <v>582</v>
      </c>
      <c r="D381" s="730" t="s">
        <v>583</v>
      </c>
      <c r="E381" s="731">
        <v>50113013</v>
      </c>
      <c r="F381" s="730" t="s">
        <v>894</v>
      </c>
      <c r="G381" s="729" t="s">
        <v>610</v>
      </c>
      <c r="H381" s="729">
        <v>111706</v>
      </c>
      <c r="I381" s="729">
        <v>11706</v>
      </c>
      <c r="J381" s="729" t="s">
        <v>1135</v>
      </c>
      <c r="K381" s="729" t="s">
        <v>1136</v>
      </c>
      <c r="L381" s="732">
        <v>233.72</v>
      </c>
      <c r="M381" s="732">
        <v>2</v>
      </c>
      <c r="N381" s="733">
        <v>467.44</v>
      </c>
    </row>
    <row r="382" spans="1:14" ht="14.4" customHeight="1" x14ac:dyDescent="0.3">
      <c r="A382" s="727" t="s">
        <v>561</v>
      </c>
      <c r="B382" s="728" t="s">
        <v>562</v>
      </c>
      <c r="C382" s="729" t="s">
        <v>582</v>
      </c>
      <c r="D382" s="730" t="s">
        <v>583</v>
      </c>
      <c r="E382" s="731">
        <v>50113013</v>
      </c>
      <c r="F382" s="730" t="s">
        <v>894</v>
      </c>
      <c r="G382" s="729" t="s">
        <v>586</v>
      </c>
      <c r="H382" s="729">
        <v>131656</v>
      </c>
      <c r="I382" s="729">
        <v>131656</v>
      </c>
      <c r="J382" s="729" t="s">
        <v>906</v>
      </c>
      <c r="K382" s="729" t="s">
        <v>907</v>
      </c>
      <c r="L382" s="732">
        <v>517</v>
      </c>
      <c r="M382" s="732">
        <v>1.8</v>
      </c>
      <c r="N382" s="733">
        <v>930.6</v>
      </c>
    </row>
    <row r="383" spans="1:14" ht="14.4" customHeight="1" x14ac:dyDescent="0.3">
      <c r="A383" s="727" t="s">
        <v>561</v>
      </c>
      <c r="B383" s="728" t="s">
        <v>562</v>
      </c>
      <c r="C383" s="729" t="s">
        <v>582</v>
      </c>
      <c r="D383" s="730" t="s">
        <v>583</v>
      </c>
      <c r="E383" s="731">
        <v>50113013</v>
      </c>
      <c r="F383" s="730" t="s">
        <v>894</v>
      </c>
      <c r="G383" s="729" t="s">
        <v>586</v>
      </c>
      <c r="H383" s="729">
        <v>162187</v>
      </c>
      <c r="I383" s="729">
        <v>162187</v>
      </c>
      <c r="J383" s="729" t="s">
        <v>914</v>
      </c>
      <c r="K383" s="729" t="s">
        <v>915</v>
      </c>
      <c r="L383" s="732">
        <v>286</v>
      </c>
      <c r="M383" s="732">
        <v>1.7999999999999998</v>
      </c>
      <c r="N383" s="733">
        <v>514.79999999999995</v>
      </c>
    </row>
    <row r="384" spans="1:14" ht="14.4" customHeight="1" x14ac:dyDescent="0.3">
      <c r="A384" s="727" t="s">
        <v>561</v>
      </c>
      <c r="B384" s="728" t="s">
        <v>562</v>
      </c>
      <c r="C384" s="729" t="s">
        <v>582</v>
      </c>
      <c r="D384" s="730" t="s">
        <v>583</v>
      </c>
      <c r="E384" s="731">
        <v>50113013</v>
      </c>
      <c r="F384" s="730" t="s">
        <v>894</v>
      </c>
      <c r="G384" s="729" t="s">
        <v>610</v>
      </c>
      <c r="H384" s="729">
        <v>849655</v>
      </c>
      <c r="I384" s="729">
        <v>129836</v>
      </c>
      <c r="J384" s="729" t="s">
        <v>916</v>
      </c>
      <c r="K384" s="729" t="s">
        <v>917</v>
      </c>
      <c r="L384" s="732">
        <v>264.00000000000006</v>
      </c>
      <c r="M384" s="732">
        <v>6.8999999999999995</v>
      </c>
      <c r="N384" s="733">
        <v>1821.6000000000001</v>
      </c>
    </row>
    <row r="385" spans="1:14" ht="14.4" customHeight="1" x14ac:dyDescent="0.3">
      <c r="A385" s="727" t="s">
        <v>561</v>
      </c>
      <c r="B385" s="728" t="s">
        <v>562</v>
      </c>
      <c r="C385" s="729" t="s">
        <v>582</v>
      </c>
      <c r="D385" s="730" t="s">
        <v>583</v>
      </c>
      <c r="E385" s="731">
        <v>50113013</v>
      </c>
      <c r="F385" s="730" t="s">
        <v>894</v>
      </c>
      <c r="G385" s="729" t="s">
        <v>586</v>
      </c>
      <c r="H385" s="729">
        <v>120605</v>
      </c>
      <c r="I385" s="729">
        <v>20605</v>
      </c>
      <c r="J385" s="729" t="s">
        <v>1137</v>
      </c>
      <c r="K385" s="729" t="s">
        <v>1138</v>
      </c>
      <c r="L385" s="732">
        <v>608.71012875512417</v>
      </c>
      <c r="M385" s="732">
        <v>1.2</v>
      </c>
      <c r="N385" s="733">
        <v>730.45215450614899</v>
      </c>
    </row>
    <row r="386" spans="1:14" ht="14.4" customHeight="1" x14ac:dyDescent="0.3">
      <c r="A386" s="727" t="s">
        <v>561</v>
      </c>
      <c r="B386" s="728" t="s">
        <v>562</v>
      </c>
      <c r="C386" s="729" t="s">
        <v>582</v>
      </c>
      <c r="D386" s="730" t="s">
        <v>583</v>
      </c>
      <c r="E386" s="731">
        <v>50113013</v>
      </c>
      <c r="F386" s="730" t="s">
        <v>894</v>
      </c>
      <c r="G386" s="729" t="s">
        <v>586</v>
      </c>
      <c r="H386" s="729">
        <v>148261</v>
      </c>
      <c r="I386" s="729">
        <v>48261</v>
      </c>
      <c r="J386" s="729" t="s">
        <v>925</v>
      </c>
      <c r="K386" s="729" t="s">
        <v>1139</v>
      </c>
      <c r="L386" s="732">
        <v>48.25</v>
      </c>
      <c r="M386" s="732">
        <v>1</v>
      </c>
      <c r="N386" s="733">
        <v>48.25</v>
      </c>
    </row>
    <row r="387" spans="1:14" ht="14.4" customHeight="1" x14ac:dyDescent="0.3">
      <c r="A387" s="727" t="s">
        <v>561</v>
      </c>
      <c r="B387" s="728" t="s">
        <v>562</v>
      </c>
      <c r="C387" s="729" t="s">
        <v>582</v>
      </c>
      <c r="D387" s="730" t="s">
        <v>583</v>
      </c>
      <c r="E387" s="731">
        <v>50113013</v>
      </c>
      <c r="F387" s="730" t="s">
        <v>894</v>
      </c>
      <c r="G387" s="729" t="s">
        <v>586</v>
      </c>
      <c r="H387" s="729">
        <v>101066</v>
      </c>
      <c r="I387" s="729">
        <v>1066</v>
      </c>
      <c r="J387" s="729" t="s">
        <v>925</v>
      </c>
      <c r="K387" s="729" t="s">
        <v>926</v>
      </c>
      <c r="L387" s="732">
        <v>51.039999999999978</v>
      </c>
      <c r="M387" s="732">
        <v>10</v>
      </c>
      <c r="N387" s="733">
        <v>510.39999999999975</v>
      </c>
    </row>
    <row r="388" spans="1:14" ht="14.4" customHeight="1" x14ac:dyDescent="0.3">
      <c r="A388" s="727" t="s">
        <v>561</v>
      </c>
      <c r="B388" s="728" t="s">
        <v>562</v>
      </c>
      <c r="C388" s="729" t="s">
        <v>582</v>
      </c>
      <c r="D388" s="730" t="s">
        <v>583</v>
      </c>
      <c r="E388" s="731">
        <v>50113013</v>
      </c>
      <c r="F388" s="730" t="s">
        <v>894</v>
      </c>
      <c r="G388" s="729" t="s">
        <v>586</v>
      </c>
      <c r="H388" s="729">
        <v>847476</v>
      </c>
      <c r="I388" s="729">
        <v>112782</v>
      </c>
      <c r="J388" s="729" t="s">
        <v>1140</v>
      </c>
      <c r="K388" s="729" t="s">
        <v>1141</v>
      </c>
      <c r="L388" s="732">
        <v>674.31125000000009</v>
      </c>
      <c r="M388" s="732">
        <v>1.4</v>
      </c>
      <c r="N388" s="733">
        <v>944.03575000000001</v>
      </c>
    </row>
    <row r="389" spans="1:14" ht="14.4" customHeight="1" x14ac:dyDescent="0.3">
      <c r="A389" s="727" t="s">
        <v>561</v>
      </c>
      <c r="B389" s="728" t="s">
        <v>562</v>
      </c>
      <c r="C389" s="729" t="s">
        <v>582</v>
      </c>
      <c r="D389" s="730" t="s">
        <v>583</v>
      </c>
      <c r="E389" s="731">
        <v>50113013</v>
      </c>
      <c r="F389" s="730" t="s">
        <v>894</v>
      </c>
      <c r="G389" s="729" t="s">
        <v>586</v>
      </c>
      <c r="H389" s="729">
        <v>96414</v>
      </c>
      <c r="I389" s="729">
        <v>96414</v>
      </c>
      <c r="J389" s="729" t="s">
        <v>928</v>
      </c>
      <c r="K389" s="729" t="s">
        <v>929</v>
      </c>
      <c r="L389" s="732">
        <v>57.989999999999995</v>
      </c>
      <c r="M389" s="732">
        <v>2</v>
      </c>
      <c r="N389" s="733">
        <v>115.97999999999999</v>
      </c>
    </row>
    <row r="390" spans="1:14" ht="14.4" customHeight="1" x14ac:dyDescent="0.3">
      <c r="A390" s="727" t="s">
        <v>561</v>
      </c>
      <c r="B390" s="728" t="s">
        <v>562</v>
      </c>
      <c r="C390" s="729" t="s">
        <v>582</v>
      </c>
      <c r="D390" s="730" t="s">
        <v>583</v>
      </c>
      <c r="E390" s="731">
        <v>50113013</v>
      </c>
      <c r="F390" s="730" t="s">
        <v>894</v>
      </c>
      <c r="G390" s="729" t="s">
        <v>610</v>
      </c>
      <c r="H390" s="729">
        <v>197000</v>
      </c>
      <c r="I390" s="729">
        <v>97000</v>
      </c>
      <c r="J390" s="729" t="s">
        <v>932</v>
      </c>
      <c r="K390" s="729" t="s">
        <v>933</v>
      </c>
      <c r="L390" s="732">
        <v>29.369999999999997</v>
      </c>
      <c r="M390" s="732">
        <v>18</v>
      </c>
      <c r="N390" s="733">
        <v>528.66</v>
      </c>
    </row>
    <row r="391" spans="1:14" ht="14.4" customHeight="1" x14ac:dyDescent="0.3">
      <c r="A391" s="727" t="s">
        <v>561</v>
      </c>
      <c r="B391" s="728" t="s">
        <v>562</v>
      </c>
      <c r="C391" s="729" t="s">
        <v>582</v>
      </c>
      <c r="D391" s="730" t="s">
        <v>583</v>
      </c>
      <c r="E391" s="731">
        <v>50113013</v>
      </c>
      <c r="F391" s="730" t="s">
        <v>894</v>
      </c>
      <c r="G391" s="729" t="s">
        <v>586</v>
      </c>
      <c r="H391" s="729">
        <v>207636</v>
      </c>
      <c r="I391" s="729">
        <v>207636</v>
      </c>
      <c r="J391" s="729" t="s">
        <v>1142</v>
      </c>
      <c r="K391" s="729" t="s">
        <v>1143</v>
      </c>
      <c r="L391" s="732">
        <v>2737.68</v>
      </c>
      <c r="M391" s="732">
        <v>0.9</v>
      </c>
      <c r="N391" s="733">
        <v>2463.9119999999998</v>
      </c>
    </row>
    <row r="392" spans="1:14" ht="14.4" customHeight="1" x14ac:dyDescent="0.3">
      <c r="A392" s="727" t="s">
        <v>561</v>
      </c>
      <c r="B392" s="728" t="s">
        <v>562</v>
      </c>
      <c r="C392" s="729" t="s">
        <v>582</v>
      </c>
      <c r="D392" s="730" t="s">
        <v>583</v>
      </c>
      <c r="E392" s="731">
        <v>50113013</v>
      </c>
      <c r="F392" s="730" t="s">
        <v>894</v>
      </c>
      <c r="G392" s="729" t="s">
        <v>586</v>
      </c>
      <c r="H392" s="729">
        <v>101076</v>
      </c>
      <c r="I392" s="729">
        <v>1076</v>
      </c>
      <c r="J392" s="729" t="s">
        <v>936</v>
      </c>
      <c r="K392" s="729" t="s">
        <v>937</v>
      </c>
      <c r="L392" s="732">
        <v>71.108999999999995</v>
      </c>
      <c r="M392" s="732">
        <v>10</v>
      </c>
      <c r="N392" s="733">
        <v>711.08999999999992</v>
      </c>
    </row>
    <row r="393" spans="1:14" ht="14.4" customHeight="1" x14ac:dyDescent="0.3">
      <c r="A393" s="727" t="s">
        <v>561</v>
      </c>
      <c r="B393" s="728" t="s">
        <v>562</v>
      </c>
      <c r="C393" s="729" t="s">
        <v>582</v>
      </c>
      <c r="D393" s="730" t="s">
        <v>583</v>
      </c>
      <c r="E393" s="731">
        <v>50113013</v>
      </c>
      <c r="F393" s="730" t="s">
        <v>894</v>
      </c>
      <c r="G393" s="729" t="s">
        <v>610</v>
      </c>
      <c r="H393" s="729">
        <v>113453</v>
      </c>
      <c r="I393" s="729">
        <v>113453</v>
      </c>
      <c r="J393" s="729" t="s">
        <v>938</v>
      </c>
      <c r="K393" s="729" t="s">
        <v>939</v>
      </c>
      <c r="L393" s="732">
        <v>462</v>
      </c>
      <c r="M393" s="732">
        <v>5.6</v>
      </c>
      <c r="N393" s="733">
        <v>2587.1999999999998</v>
      </c>
    </row>
    <row r="394" spans="1:14" ht="14.4" customHeight="1" x14ac:dyDescent="0.3">
      <c r="A394" s="727" t="s">
        <v>561</v>
      </c>
      <c r="B394" s="728" t="s">
        <v>562</v>
      </c>
      <c r="C394" s="729" t="s">
        <v>582</v>
      </c>
      <c r="D394" s="730" t="s">
        <v>583</v>
      </c>
      <c r="E394" s="731">
        <v>50113013</v>
      </c>
      <c r="F394" s="730" t="s">
        <v>894</v>
      </c>
      <c r="G394" s="729" t="s">
        <v>586</v>
      </c>
      <c r="H394" s="729">
        <v>116600</v>
      </c>
      <c r="I394" s="729">
        <v>16600</v>
      </c>
      <c r="J394" s="729" t="s">
        <v>944</v>
      </c>
      <c r="K394" s="729" t="s">
        <v>945</v>
      </c>
      <c r="L394" s="732">
        <v>23.560007732711117</v>
      </c>
      <c r="M394" s="732">
        <v>583</v>
      </c>
      <c r="N394" s="733">
        <v>13735.484508170581</v>
      </c>
    </row>
    <row r="395" spans="1:14" ht="14.4" customHeight="1" x14ac:dyDescent="0.3">
      <c r="A395" s="727" t="s">
        <v>561</v>
      </c>
      <c r="B395" s="728" t="s">
        <v>562</v>
      </c>
      <c r="C395" s="729" t="s">
        <v>582</v>
      </c>
      <c r="D395" s="730" t="s">
        <v>583</v>
      </c>
      <c r="E395" s="731">
        <v>50113013</v>
      </c>
      <c r="F395" s="730" t="s">
        <v>894</v>
      </c>
      <c r="G395" s="729" t="s">
        <v>586</v>
      </c>
      <c r="H395" s="729">
        <v>117149</v>
      </c>
      <c r="I395" s="729">
        <v>17149</v>
      </c>
      <c r="J395" s="729" t="s">
        <v>944</v>
      </c>
      <c r="K395" s="729" t="s">
        <v>946</v>
      </c>
      <c r="L395" s="732">
        <v>163.49</v>
      </c>
      <c r="M395" s="732">
        <v>6</v>
      </c>
      <c r="N395" s="733">
        <v>980.94</v>
      </c>
    </row>
    <row r="396" spans="1:14" ht="14.4" customHeight="1" x14ac:dyDescent="0.3">
      <c r="A396" s="727" t="s">
        <v>561</v>
      </c>
      <c r="B396" s="728" t="s">
        <v>562</v>
      </c>
      <c r="C396" s="729" t="s">
        <v>582</v>
      </c>
      <c r="D396" s="730" t="s">
        <v>583</v>
      </c>
      <c r="E396" s="731">
        <v>50113013</v>
      </c>
      <c r="F396" s="730" t="s">
        <v>894</v>
      </c>
      <c r="G396" s="729" t="s">
        <v>610</v>
      </c>
      <c r="H396" s="729">
        <v>166269</v>
      </c>
      <c r="I396" s="729">
        <v>166269</v>
      </c>
      <c r="J396" s="729" t="s">
        <v>947</v>
      </c>
      <c r="K396" s="729" t="s">
        <v>948</v>
      </c>
      <c r="L396" s="732">
        <v>91.206666666666663</v>
      </c>
      <c r="M396" s="732">
        <v>18</v>
      </c>
      <c r="N396" s="733">
        <v>1641.72</v>
      </c>
    </row>
    <row r="397" spans="1:14" ht="14.4" customHeight="1" thickBot="1" x14ac:dyDescent="0.35">
      <c r="A397" s="734" t="s">
        <v>561</v>
      </c>
      <c r="B397" s="735" t="s">
        <v>562</v>
      </c>
      <c r="C397" s="736" t="s">
        <v>582</v>
      </c>
      <c r="D397" s="737" t="s">
        <v>583</v>
      </c>
      <c r="E397" s="738">
        <v>50113014</v>
      </c>
      <c r="F397" s="737" t="s">
        <v>952</v>
      </c>
      <c r="G397" s="736" t="s">
        <v>610</v>
      </c>
      <c r="H397" s="736">
        <v>164407</v>
      </c>
      <c r="I397" s="736">
        <v>164407</v>
      </c>
      <c r="J397" s="736" t="s">
        <v>955</v>
      </c>
      <c r="K397" s="736" t="s">
        <v>1144</v>
      </c>
      <c r="L397" s="739">
        <v>308</v>
      </c>
      <c r="M397" s="739">
        <v>1.8</v>
      </c>
      <c r="N397" s="740">
        <v>554.4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64" t="s">
        <v>206</v>
      </c>
      <c r="B1" s="565"/>
      <c r="C1" s="565"/>
      <c r="D1" s="565"/>
      <c r="E1" s="565"/>
      <c r="F1" s="565"/>
    </row>
    <row r="2" spans="1:6" ht="14.4" customHeight="1" thickBot="1" x14ac:dyDescent="0.35">
      <c r="A2" s="374" t="s">
        <v>320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6" t="s">
        <v>161</v>
      </c>
      <c r="C3" s="567"/>
      <c r="D3" s="568" t="s">
        <v>160</v>
      </c>
      <c r="E3" s="567"/>
      <c r="F3" s="105" t="s">
        <v>3</v>
      </c>
    </row>
    <row r="4" spans="1:6" ht="14.4" customHeight="1" thickBot="1" x14ac:dyDescent="0.35">
      <c r="A4" s="741" t="s">
        <v>185</v>
      </c>
      <c r="B4" s="742" t="s">
        <v>14</v>
      </c>
      <c r="C4" s="743" t="s">
        <v>2</v>
      </c>
      <c r="D4" s="742" t="s">
        <v>14</v>
      </c>
      <c r="E4" s="743" t="s">
        <v>2</v>
      </c>
      <c r="F4" s="744" t="s">
        <v>14</v>
      </c>
    </row>
    <row r="5" spans="1:6" ht="14.4" customHeight="1" x14ac:dyDescent="0.3">
      <c r="A5" s="755" t="s">
        <v>1145</v>
      </c>
      <c r="B5" s="725">
        <v>2617.0399999999991</v>
      </c>
      <c r="C5" s="745">
        <v>2.0098282805278464E-2</v>
      </c>
      <c r="D5" s="725">
        <v>127595.07938129756</v>
      </c>
      <c r="E5" s="745">
        <v>0.97990171719472163</v>
      </c>
      <c r="F5" s="726">
        <v>130212.11938129755</v>
      </c>
    </row>
    <row r="6" spans="1:6" ht="14.4" customHeight="1" thickBot="1" x14ac:dyDescent="0.35">
      <c r="A6" s="756" t="s">
        <v>1146</v>
      </c>
      <c r="B6" s="748">
        <v>920.76999999999987</v>
      </c>
      <c r="C6" s="749">
        <v>1.4004475130593164E-2</v>
      </c>
      <c r="D6" s="748">
        <v>64827.499136381441</v>
      </c>
      <c r="E6" s="749">
        <v>0.98599552486940689</v>
      </c>
      <c r="F6" s="750">
        <v>65748.269136381437</v>
      </c>
    </row>
    <row r="7" spans="1:6" ht="14.4" customHeight="1" thickBot="1" x14ac:dyDescent="0.35">
      <c r="A7" s="751" t="s">
        <v>3</v>
      </c>
      <c r="B7" s="752">
        <v>3537.809999999999</v>
      </c>
      <c r="C7" s="753">
        <v>1.8053699662270405E-2</v>
      </c>
      <c r="D7" s="752">
        <v>192422.57851767901</v>
      </c>
      <c r="E7" s="753">
        <v>0.98194630033772956</v>
      </c>
      <c r="F7" s="754">
        <v>195960.38851767901</v>
      </c>
    </row>
    <row r="8" spans="1:6" ht="14.4" customHeight="1" thickBot="1" x14ac:dyDescent="0.35"/>
    <row r="9" spans="1:6" ht="14.4" customHeight="1" x14ac:dyDescent="0.3">
      <c r="A9" s="755" t="s">
        <v>1147</v>
      </c>
      <c r="B9" s="725">
        <v>2273.0399999999991</v>
      </c>
      <c r="C9" s="745">
        <v>0.23124228739665231</v>
      </c>
      <c r="D9" s="725">
        <v>7556.6500000000005</v>
      </c>
      <c r="E9" s="745">
        <v>0.7687577126033478</v>
      </c>
      <c r="F9" s="726">
        <v>9829.6899999999987</v>
      </c>
    </row>
    <row r="10" spans="1:6" ht="14.4" customHeight="1" x14ac:dyDescent="0.3">
      <c r="A10" s="758" t="s">
        <v>1148</v>
      </c>
      <c r="B10" s="732">
        <v>380.85</v>
      </c>
      <c r="C10" s="746">
        <v>1</v>
      </c>
      <c r="D10" s="732"/>
      <c r="E10" s="746">
        <v>0</v>
      </c>
      <c r="F10" s="733">
        <v>380.85</v>
      </c>
    </row>
    <row r="11" spans="1:6" ht="14.4" customHeight="1" x14ac:dyDescent="0.3">
      <c r="A11" s="758" t="s">
        <v>1149</v>
      </c>
      <c r="B11" s="732">
        <v>337.34000000000003</v>
      </c>
      <c r="C11" s="746">
        <v>0.75621511354211035</v>
      </c>
      <c r="D11" s="732">
        <v>108.75</v>
      </c>
      <c r="E11" s="746">
        <v>0.24378488645788965</v>
      </c>
      <c r="F11" s="733">
        <v>446.09000000000003</v>
      </c>
    </row>
    <row r="12" spans="1:6" ht="14.4" customHeight="1" x14ac:dyDescent="0.3">
      <c r="A12" s="758" t="s">
        <v>1150</v>
      </c>
      <c r="B12" s="732">
        <v>330.00000000000011</v>
      </c>
      <c r="C12" s="746">
        <v>0.55308807508589641</v>
      </c>
      <c r="D12" s="732">
        <v>266.65000000000003</v>
      </c>
      <c r="E12" s="746">
        <v>0.44691192491410375</v>
      </c>
      <c r="F12" s="733">
        <v>596.65000000000009</v>
      </c>
    </row>
    <row r="13" spans="1:6" ht="14.4" customHeight="1" x14ac:dyDescent="0.3">
      <c r="A13" s="758" t="s">
        <v>1151</v>
      </c>
      <c r="B13" s="732">
        <v>153.53000000000003</v>
      </c>
      <c r="C13" s="746">
        <v>1</v>
      </c>
      <c r="D13" s="732"/>
      <c r="E13" s="746">
        <v>0</v>
      </c>
      <c r="F13" s="733">
        <v>153.53000000000003</v>
      </c>
    </row>
    <row r="14" spans="1:6" ht="14.4" customHeight="1" x14ac:dyDescent="0.3">
      <c r="A14" s="758" t="s">
        <v>1152</v>
      </c>
      <c r="B14" s="732">
        <v>63.049999999999983</v>
      </c>
      <c r="C14" s="746">
        <v>1</v>
      </c>
      <c r="D14" s="732"/>
      <c r="E14" s="746">
        <v>0</v>
      </c>
      <c r="F14" s="733">
        <v>63.049999999999983</v>
      </c>
    </row>
    <row r="15" spans="1:6" ht="14.4" customHeight="1" x14ac:dyDescent="0.3">
      <c r="A15" s="758" t="s">
        <v>1153</v>
      </c>
      <c r="B15" s="732"/>
      <c r="C15" s="746">
        <v>0</v>
      </c>
      <c r="D15" s="732">
        <v>63.401620141643761</v>
      </c>
      <c r="E15" s="746">
        <v>1</v>
      </c>
      <c r="F15" s="733">
        <v>63.401620141643761</v>
      </c>
    </row>
    <row r="16" spans="1:6" ht="14.4" customHeight="1" x14ac:dyDescent="0.3">
      <c r="A16" s="758" t="s">
        <v>1154</v>
      </c>
      <c r="B16" s="732"/>
      <c r="C16" s="746">
        <v>0</v>
      </c>
      <c r="D16" s="732">
        <v>969.21</v>
      </c>
      <c r="E16" s="746">
        <v>1</v>
      </c>
      <c r="F16" s="733">
        <v>969.21</v>
      </c>
    </row>
    <row r="17" spans="1:6" ht="14.4" customHeight="1" x14ac:dyDescent="0.3">
      <c r="A17" s="758" t="s">
        <v>1155</v>
      </c>
      <c r="B17" s="732"/>
      <c r="C17" s="746">
        <v>0</v>
      </c>
      <c r="D17" s="732">
        <v>66.399999999999991</v>
      </c>
      <c r="E17" s="746">
        <v>1</v>
      </c>
      <c r="F17" s="733">
        <v>66.399999999999991</v>
      </c>
    </row>
    <row r="18" spans="1:6" ht="14.4" customHeight="1" x14ac:dyDescent="0.3">
      <c r="A18" s="758" t="s">
        <v>1156</v>
      </c>
      <c r="B18" s="732"/>
      <c r="C18" s="746">
        <v>0</v>
      </c>
      <c r="D18" s="732">
        <v>264.89999999999998</v>
      </c>
      <c r="E18" s="746">
        <v>1</v>
      </c>
      <c r="F18" s="733">
        <v>264.89999999999998</v>
      </c>
    </row>
    <row r="19" spans="1:6" ht="14.4" customHeight="1" x14ac:dyDescent="0.3">
      <c r="A19" s="758" t="s">
        <v>1157</v>
      </c>
      <c r="B19" s="732"/>
      <c r="C19" s="746">
        <v>0</v>
      </c>
      <c r="D19" s="732">
        <v>70.040000000000035</v>
      </c>
      <c r="E19" s="746">
        <v>1</v>
      </c>
      <c r="F19" s="733">
        <v>70.040000000000035</v>
      </c>
    </row>
    <row r="20" spans="1:6" ht="14.4" customHeight="1" x14ac:dyDescent="0.3">
      <c r="A20" s="758" t="s">
        <v>1158</v>
      </c>
      <c r="B20" s="732"/>
      <c r="C20" s="746">
        <v>0</v>
      </c>
      <c r="D20" s="732">
        <v>98.439999999999969</v>
      </c>
      <c r="E20" s="746">
        <v>1</v>
      </c>
      <c r="F20" s="733">
        <v>98.439999999999969</v>
      </c>
    </row>
    <row r="21" spans="1:6" ht="14.4" customHeight="1" x14ac:dyDescent="0.3">
      <c r="A21" s="758" t="s">
        <v>1159</v>
      </c>
      <c r="B21" s="732"/>
      <c r="C21" s="746">
        <v>0</v>
      </c>
      <c r="D21" s="732">
        <v>66461.622147918402</v>
      </c>
      <c r="E21" s="746">
        <v>1</v>
      </c>
      <c r="F21" s="733">
        <v>66461.622147918402</v>
      </c>
    </row>
    <row r="22" spans="1:6" ht="14.4" customHeight="1" x14ac:dyDescent="0.3">
      <c r="A22" s="758" t="s">
        <v>1160</v>
      </c>
      <c r="B22" s="732"/>
      <c r="C22" s="746">
        <v>0</v>
      </c>
      <c r="D22" s="732">
        <v>234.19</v>
      </c>
      <c r="E22" s="746">
        <v>1</v>
      </c>
      <c r="F22" s="733">
        <v>234.19</v>
      </c>
    </row>
    <row r="23" spans="1:6" ht="14.4" customHeight="1" x14ac:dyDescent="0.3">
      <c r="A23" s="758" t="s">
        <v>1161</v>
      </c>
      <c r="B23" s="732"/>
      <c r="C23" s="746">
        <v>0</v>
      </c>
      <c r="D23" s="732">
        <v>561.51</v>
      </c>
      <c r="E23" s="746">
        <v>1</v>
      </c>
      <c r="F23" s="733">
        <v>561.51</v>
      </c>
    </row>
    <row r="24" spans="1:6" ht="14.4" customHeight="1" x14ac:dyDescent="0.3">
      <c r="A24" s="758" t="s">
        <v>1162</v>
      </c>
      <c r="B24" s="732"/>
      <c r="C24" s="746">
        <v>0</v>
      </c>
      <c r="D24" s="732">
        <v>149.33999999999997</v>
      </c>
      <c r="E24" s="746">
        <v>1</v>
      </c>
      <c r="F24" s="733">
        <v>149.33999999999997</v>
      </c>
    </row>
    <row r="25" spans="1:6" ht="14.4" customHeight="1" x14ac:dyDescent="0.3">
      <c r="A25" s="758" t="s">
        <v>1163</v>
      </c>
      <c r="B25" s="732"/>
      <c r="C25" s="746">
        <v>0</v>
      </c>
      <c r="D25" s="732">
        <v>666.05</v>
      </c>
      <c r="E25" s="746">
        <v>1</v>
      </c>
      <c r="F25" s="733">
        <v>666.05</v>
      </c>
    </row>
    <row r="26" spans="1:6" ht="14.4" customHeight="1" x14ac:dyDescent="0.3">
      <c r="A26" s="758" t="s">
        <v>1164</v>
      </c>
      <c r="B26" s="732"/>
      <c r="C26" s="746">
        <v>0</v>
      </c>
      <c r="D26" s="732">
        <v>350.49000000000007</v>
      </c>
      <c r="E26" s="746">
        <v>1</v>
      </c>
      <c r="F26" s="733">
        <v>350.49000000000007</v>
      </c>
    </row>
    <row r="27" spans="1:6" ht="14.4" customHeight="1" x14ac:dyDescent="0.3">
      <c r="A27" s="758" t="s">
        <v>1165</v>
      </c>
      <c r="B27" s="732"/>
      <c r="C27" s="746">
        <v>0</v>
      </c>
      <c r="D27" s="732">
        <v>112.04</v>
      </c>
      <c r="E27" s="746">
        <v>1</v>
      </c>
      <c r="F27" s="733">
        <v>112.04</v>
      </c>
    </row>
    <row r="28" spans="1:6" ht="14.4" customHeight="1" x14ac:dyDescent="0.3">
      <c r="A28" s="758" t="s">
        <v>1166</v>
      </c>
      <c r="B28" s="732"/>
      <c r="C28" s="746">
        <v>0</v>
      </c>
      <c r="D28" s="732">
        <v>51.060000000000009</v>
      </c>
      <c r="E28" s="746">
        <v>1</v>
      </c>
      <c r="F28" s="733">
        <v>51.060000000000009</v>
      </c>
    </row>
    <row r="29" spans="1:6" ht="14.4" customHeight="1" x14ac:dyDescent="0.3">
      <c r="A29" s="758" t="s">
        <v>1167</v>
      </c>
      <c r="B29" s="732"/>
      <c r="C29" s="746">
        <v>0</v>
      </c>
      <c r="D29" s="732">
        <v>54.27</v>
      </c>
      <c r="E29" s="746">
        <v>1</v>
      </c>
      <c r="F29" s="733">
        <v>54.27</v>
      </c>
    </row>
    <row r="30" spans="1:6" ht="14.4" customHeight="1" x14ac:dyDescent="0.3">
      <c r="A30" s="758" t="s">
        <v>1168</v>
      </c>
      <c r="B30" s="732"/>
      <c r="C30" s="746">
        <v>0</v>
      </c>
      <c r="D30" s="732">
        <v>182.93000000000006</v>
      </c>
      <c r="E30" s="746">
        <v>1</v>
      </c>
      <c r="F30" s="733">
        <v>182.93000000000006</v>
      </c>
    </row>
    <row r="31" spans="1:6" ht="14.4" customHeight="1" x14ac:dyDescent="0.3">
      <c r="A31" s="758" t="s">
        <v>1169</v>
      </c>
      <c r="B31" s="732"/>
      <c r="C31" s="746">
        <v>0</v>
      </c>
      <c r="D31" s="732">
        <v>51.839999999999968</v>
      </c>
      <c r="E31" s="746">
        <v>1</v>
      </c>
      <c r="F31" s="733">
        <v>51.839999999999968</v>
      </c>
    </row>
    <row r="32" spans="1:6" ht="14.4" customHeight="1" x14ac:dyDescent="0.3">
      <c r="A32" s="758" t="s">
        <v>1170</v>
      </c>
      <c r="B32" s="732"/>
      <c r="C32" s="746">
        <v>0</v>
      </c>
      <c r="D32" s="732">
        <v>557.48</v>
      </c>
      <c r="E32" s="746">
        <v>1</v>
      </c>
      <c r="F32" s="733">
        <v>557.48</v>
      </c>
    </row>
    <row r="33" spans="1:6" ht="14.4" customHeight="1" x14ac:dyDescent="0.3">
      <c r="A33" s="758" t="s">
        <v>1171</v>
      </c>
      <c r="B33" s="732"/>
      <c r="C33" s="746">
        <v>0</v>
      </c>
      <c r="D33" s="732">
        <v>5294.8499999999995</v>
      </c>
      <c r="E33" s="746">
        <v>1</v>
      </c>
      <c r="F33" s="733">
        <v>5294.8499999999995</v>
      </c>
    </row>
    <row r="34" spans="1:6" ht="14.4" customHeight="1" x14ac:dyDescent="0.3">
      <c r="A34" s="758" t="s">
        <v>1172</v>
      </c>
      <c r="B34" s="732"/>
      <c r="C34" s="746">
        <v>0</v>
      </c>
      <c r="D34" s="732">
        <v>21.670000000000009</v>
      </c>
      <c r="E34" s="746">
        <v>1</v>
      </c>
      <c r="F34" s="733">
        <v>21.670000000000009</v>
      </c>
    </row>
    <row r="35" spans="1:6" ht="14.4" customHeight="1" x14ac:dyDescent="0.3">
      <c r="A35" s="758" t="s">
        <v>1173</v>
      </c>
      <c r="B35" s="732"/>
      <c r="C35" s="746">
        <v>0</v>
      </c>
      <c r="D35" s="732">
        <v>4558.92</v>
      </c>
      <c r="E35" s="746">
        <v>1</v>
      </c>
      <c r="F35" s="733">
        <v>4558.92</v>
      </c>
    </row>
    <row r="36" spans="1:6" ht="14.4" customHeight="1" x14ac:dyDescent="0.3">
      <c r="A36" s="758" t="s">
        <v>1174</v>
      </c>
      <c r="B36" s="732"/>
      <c r="C36" s="746">
        <v>0</v>
      </c>
      <c r="D36" s="732">
        <v>70.060000000000031</v>
      </c>
      <c r="E36" s="746">
        <v>1</v>
      </c>
      <c r="F36" s="733">
        <v>70.060000000000031</v>
      </c>
    </row>
    <row r="37" spans="1:6" ht="14.4" customHeight="1" x14ac:dyDescent="0.3">
      <c r="A37" s="758" t="s">
        <v>1175</v>
      </c>
      <c r="B37" s="732"/>
      <c r="C37" s="746">
        <v>0</v>
      </c>
      <c r="D37" s="732">
        <v>2434.7399999999993</v>
      </c>
      <c r="E37" s="746">
        <v>1</v>
      </c>
      <c r="F37" s="733">
        <v>2434.7399999999993</v>
      </c>
    </row>
    <row r="38" spans="1:6" ht="14.4" customHeight="1" x14ac:dyDescent="0.3">
      <c r="A38" s="758" t="s">
        <v>1176</v>
      </c>
      <c r="B38" s="732"/>
      <c r="C38" s="746">
        <v>0</v>
      </c>
      <c r="D38" s="732">
        <v>200.19000000000003</v>
      </c>
      <c r="E38" s="746">
        <v>1</v>
      </c>
      <c r="F38" s="733">
        <v>200.19000000000003</v>
      </c>
    </row>
    <row r="39" spans="1:6" ht="14.4" customHeight="1" x14ac:dyDescent="0.3">
      <c r="A39" s="758" t="s">
        <v>1177</v>
      </c>
      <c r="B39" s="732"/>
      <c r="C39" s="746">
        <v>0</v>
      </c>
      <c r="D39" s="732">
        <v>217.80013770866532</v>
      </c>
      <c r="E39" s="746">
        <v>1</v>
      </c>
      <c r="F39" s="733">
        <v>217.80013770866532</v>
      </c>
    </row>
    <row r="40" spans="1:6" ht="14.4" customHeight="1" x14ac:dyDescent="0.3">
      <c r="A40" s="758" t="s">
        <v>1178</v>
      </c>
      <c r="B40" s="732"/>
      <c r="C40" s="746">
        <v>0</v>
      </c>
      <c r="D40" s="732">
        <v>9431.3956132375606</v>
      </c>
      <c r="E40" s="746">
        <v>1</v>
      </c>
      <c r="F40" s="733">
        <v>9431.3956132375606</v>
      </c>
    </row>
    <row r="41" spans="1:6" ht="14.4" customHeight="1" x14ac:dyDescent="0.3">
      <c r="A41" s="758" t="s">
        <v>1179</v>
      </c>
      <c r="B41" s="732"/>
      <c r="C41" s="746">
        <v>0</v>
      </c>
      <c r="D41" s="732">
        <v>93.070000000000022</v>
      </c>
      <c r="E41" s="746">
        <v>1</v>
      </c>
      <c r="F41" s="733">
        <v>93.070000000000022</v>
      </c>
    </row>
    <row r="42" spans="1:6" ht="14.4" customHeight="1" x14ac:dyDescent="0.3">
      <c r="A42" s="758" t="s">
        <v>1180</v>
      </c>
      <c r="B42" s="732"/>
      <c r="C42" s="746">
        <v>0</v>
      </c>
      <c r="D42" s="732">
        <v>474.41999999999996</v>
      </c>
      <c r="E42" s="746">
        <v>1</v>
      </c>
      <c r="F42" s="733">
        <v>474.41999999999996</v>
      </c>
    </row>
    <row r="43" spans="1:6" ht="14.4" customHeight="1" x14ac:dyDescent="0.3">
      <c r="A43" s="758" t="s">
        <v>1181</v>
      </c>
      <c r="B43" s="732"/>
      <c r="C43" s="746">
        <v>0</v>
      </c>
      <c r="D43" s="732">
        <v>38368.87999999999</v>
      </c>
      <c r="E43" s="746">
        <v>1</v>
      </c>
      <c r="F43" s="733">
        <v>38368.87999999999</v>
      </c>
    </row>
    <row r="44" spans="1:6" ht="14.4" customHeight="1" x14ac:dyDescent="0.3">
      <c r="A44" s="758" t="s">
        <v>1182</v>
      </c>
      <c r="B44" s="732"/>
      <c r="C44" s="746">
        <v>0</v>
      </c>
      <c r="D44" s="732">
        <v>185.20000000000005</v>
      </c>
      <c r="E44" s="746">
        <v>1</v>
      </c>
      <c r="F44" s="733">
        <v>185.20000000000005</v>
      </c>
    </row>
    <row r="45" spans="1:6" ht="14.4" customHeight="1" x14ac:dyDescent="0.3">
      <c r="A45" s="758" t="s">
        <v>1183</v>
      </c>
      <c r="B45" s="732"/>
      <c r="C45" s="746">
        <v>0</v>
      </c>
      <c r="D45" s="732">
        <v>95.37</v>
      </c>
      <c r="E45" s="746">
        <v>1</v>
      </c>
      <c r="F45" s="733">
        <v>95.37</v>
      </c>
    </row>
    <row r="46" spans="1:6" ht="14.4" customHeight="1" x14ac:dyDescent="0.3">
      <c r="A46" s="758" t="s">
        <v>1184</v>
      </c>
      <c r="B46" s="732"/>
      <c r="C46" s="746">
        <v>0</v>
      </c>
      <c r="D46" s="732">
        <v>98.79</v>
      </c>
      <c r="E46" s="746">
        <v>1</v>
      </c>
      <c r="F46" s="733">
        <v>98.79</v>
      </c>
    </row>
    <row r="47" spans="1:6" ht="14.4" customHeight="1" x14ac:dyDescent="0.3">
      <c r="A47" s="758" t="s">
        <v>1185</v>
      </c>
      <c r="B47" s="732"/>
      <c r="C47" s="746">
        <v>0</v>
      </c>
      <c r="D47" s="732">
        <v>107.49</v>
      </c>
      <c r="E47" s="746">
        <v>1</v>
      </c>
      <c r="F47" s="733">
        <v>107.49</v>
      </c>
    </row>
    <row r="48" spans="1:6" ht="14.4" customHeight="1" x14ac:dyDescent="0.3">
      <c r="A48" s="758" t="s">
        <v>1186</v>
      </c>
      <c r="B48" s="732"/>
      <c r="C48" s="746">
        <v>0</v>
      </c>
      <c r="D48" s="732">
        <v>301.22999999999996</v>
      </c>
      <c r="E48" s="746">
        <v>1</v>
      </c>
      <c r="F48" s="733">
        <v>301.22999999999996</v>
      </c>
    </row>
    <row r="49" spans="1:6" ht="14.4" customHeight="1" x14ac:dyDescent="0.3">
      <c r="A49" s="758" t="s">
        <v>1187</v>
      </c>
      <c r="B49" s="732"/>
      <c r="C49" s="746">
        <v>0</v>
      </c>
      <c r="D49" s="732">
        <v>239.45</v>
      </c>
      <c r="E49" s="746">
        <v>1</v>
      </c>
      <c r="F49" s="733">
        <v>239.45</v>
      </c>
    </row>
    <row r="50" spans="1:6" ht="14.4" customHeight="1" x14ac:dyDescent="0.3">
      <c r="A50" s="758" t="s">
        <v>1188</v>
      </c>
      <c r="B50" s="732"/>
      <c r="C50" s="746">
        <v>0</v>
      </c>
      <c r="D50" s="732">
        <v>27308.489999999998</v>
      </c>
      <c r="E50" s="746">
        <v>1</v>
      </c>
      <c r="F50" s="733">
        <v>27308.489999999998</v>
      </c>
    </row>
    <row r="51" spans="1:6" ht="14.4" customHeight="1" x14ac:dyDescent="0.3">
      <c r="A51" s="758" t="s">
        <v>1189</v>
      </c>
      <c r="B51" s="732"/>
      <c r="C51" s="746">
        <v>0</v>
      </c>
      <c r="D51" s="732">
        <v>131.46</v>
      </c>
      <c r="E51" s="746">
        <v>1</v>
      </c>
      <c r="F51" s="733">
        <v>131.46</v>
      </c>
    </row>
    <row r="52" spans="1:6" ht="14.4" customHeight="1" x14ac:dyDescent="0.3">
      <c r="A52" s="758" t="s">
        <v>1190</v>
      </c>
      <c r="B52" s="732"/>
      <c r="C52" s="746">
        <v>0</v>
      </c>
      <c r="D52" s="732">
        <v>2382.2000000000003</v>
      </c>
      <c r="E52" s="746">
        <v>1</v>
      </c>
      <c r="F52" s="733">
        <v>2382.2000000000003</v>
      </c>
    </row>
    <row r="53" spans="1:6" ht="14.4" customHeight="1" x14ac:dyDescent="0.3">
      <c r="A53" s="758" t="s">
        <v>1191</v>
      </c>
      <c r="B53" s="732"/>
      <c r="C53" s="746">
        <v>0</v>
      </c>
      <c r="D53" s="732">
        <v>271.03000000000009</v>
      </c>
      <c r="E53" s="746">
        <v>1</v>
      </c>
      <c r="F53" s="733">
        <v>271.03000000000009</v>
      </c>
    </row>
    <row r="54" spans="1:6" ht="14.4" customHeight="1" x14ac:dyDescent="0.3">
      <c r="A54" s="758" t="s">
        <v>1192</v>
      </c>
      <c r="B54" s="732"/>
      <c r="C54" s="746">
        <v>0</v>
      </c>
      <c r="D54" s="732">
        <v>4481.3999999999996</v>
      </c>
      <c r="E54" s="746">
        <v>1</v>
      </c>
      <c r="F54" s="733">
        <v>4481.3999999999996</v>
      </c>
    </row>
    <row r="55" spans="1:6" ht="14.4" customHeight="1" x14ac:dyDescent="0.3">
      <c r="A55" s="758" t="s">
        <v>1193</v>
      </c>
      <c r="B55" s="732"/>
      <c r="C55" s="746">
        <v>0</v>
      </c>
      <c r="D55" s="732">
        <v>1304.6500000000001</v>
      </c>
      <c r="E55" s="746">
        <v>1</v>
      </c>
      <c r="F55" s="733">
        <v>1304.6500000000001</v>
      </c>
    </row>
    <row r="56" spans="1:6" ht="14.4" customHeight="1" x14ac:dyDescent="0.3">
      <c r="A56" s="758" t="s">
        <v>1194</v>
      </c>
      <c r="B56" s="732"/>
      <c r="C56" s="746">
        <v>0</v>
      </c>
      <c r="D56" s="732">
        <v>24.930000000000007</v>
      </c>
      <c r="E56" s="746">
        <v>1</v>
      </c>
      <c r="F56" s="733">
        <v>24.930000000000007</v>
      </c>
    </row>
    <row r="57" spans="1:6" ht="14.4" customHeight="1" x14ac:dyDescent="0.3">
      <c r="A57" s="758" t="s">
        <v>1195</v>
      </c>
      <c r="B57" s="732"/>
      <c r="C57" s="746">
        <v>0</v>
      </c>
      <c r="D57" s="732">
        <v>819.18000000000006</v>
      </c>
      <c r="E57" s="746">
        <v>1</v>
      </c>
      <c r="F57" s="733">
        <v>819.18000000000006</v>
      </c>
    </row>
    <row r="58" spans="1:6" ht="14.4" customHeight="1" x14ac:dyDescent="0.3">
      <c r="A58" s="758" t="s">
        <v>1196</v>
      </c>
      <c r="B58" s="732"/>
      <c r="C58" s="746">
        <v>0</v>
      </c>
      <c r="D58" s="732">
        <v>14356.328998672769</v>
      </c>
      <c r="E58" s="746">
        <v>1</v>
      </c>
      <c r="F58" s="733">
        <v>14356.328998672769</v>
      </c>
    </row>
    <row r="59" spans="1:6" ht="14.4" customHeight="1" thickBot="1" x14ac:dyDescent="0.35">
      <c r="A59" s="756" t="s">
        <v>1197</v>
      </c>
      <c r="B59" s="748"/>
      <c r="C59" s="749">
        <v>0</v>
      </c>
      <c r="D59" s="748">
        <v>252.12000000000006</v>
      </c>
      <c r="E59" s="749">
        <v>1</v>
      </c>
      <c r="F59" s="750">
        <v>252.12000000000006</v>
      </c>
    </row>
    <row r="60" spans="1:6" ht="14.4" customHeight="1" thickBot="1" x14ac:dyDescent="0.35">
      <c r="A60" s="751" t="s">
        <v>3</v>
      </c>
      <c r="B60" s="752">
        <v>3537.8099999999995</v>
      </c>
      <c r="C60" s="753">
        <v>1.8053699662270415E-2</v>
      </c>
      <c r="D60" s="752">
        <v>192422.57851767892</v>
      </c>
      <c r="E60" s="753">
        <v>0.98194630033772956</v>
      </c>
      <c r="F60" s="754">
        <v>195960.38851767892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0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5" t="s">
        <v>1446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26"/>
      <c r="M1" s="526"/>
    </row>
    <row r="2" spans="1:13" ht="14.4" customHeight="1" thickBot="1" x14ac:dyDescent="0.35">
      <c r="A2" s="374" t="s">
        <v>320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42</v>
      </c>
      <c r="G3" s="47">
        <f>SUBTOTAL(9,G6:G1048576)</f>
        <v>3537.8099999999995</v>
      </c>
      <c r="H3" s="48">
        <f>IF(M3=0,0,G3/M3)</f>
        <v>1.8053699662270415E-2</v>
      </c>
      <c r="I3" s="47">
        <f>SUBTOTAL(9,I6:I1048576)</f>
        <v>915.3</v>
      </c>
      <c r="J3" s="47">
        <f>SUBTOTAL(9,J6:J1048576)</f>
        <v>192422.57851767895</v>
      </c>
      <c r="K3" s="48">
        <f>IF(M3=0,0,J3/M3)</f>
        <v>0.98194630033772956</v>
      </c>
      <c r="L3" s="47">
        <f>SUBTOTAL(9,L6:L1048576)</f>
        <v>957.3</v>
      </c>
      <c r="M3" s="49">
        <f>SUBTOTAL(9,M6:M1048576)</f>
        <v>195960.38851767895</v>
      </c>
    </row>
    <row r="4" spans="1:13" ht="14.4" customHeight="1" thickBot="1" x14ac:dyDescent="0.35">
      <c r="A4" s="45"/>
      <c r="B4" s="45"/>
      <c r="C4" s="45"/>
      <c r="D4" s="45"/>
      <c r="E4" s="46"/>
      <c r="F4" s="569" t="s">
        <v>161</v>
      </c>
      <c r="G4" s="570"/>
      <c r="H4" s="571"/>
      <c r="I4" s="572" t="s">
        <v>160</v>
      </c>
      <c r="J4" s="570"/>
      <c r="K4" s="571"/>
      <c r="L4" s="573" t="s">
        <v>3</v>
      </c>
      <c r="M4" s="574"/>
    </row>
    <row r="5" spans="1:13" ht="14.4" customHeight="1" thickBot="1" x14ac:dyDescent="0.35">
      <c r="A5" s="741" t="s">
        <v>162</v>
      </c>
      <c r="B5" s="759" t="s">
        <v>163</v>
      </c>
      <c r="C5" s="759" t="s">
        <v>90</v>
      </c>
      <c r="D5" s="759" t="s">
        <v>164</v>
      </c>
      <c r="E5" s="759" t="s">
        <v>165</v>
      </c>
      <c r="F5" s="760" t="s">
        <v>28</v>
      </c>
      <c r="G5" s="760" t="s">
        <v>14</v>
      </c>
      <c r="H5" s="743" t="s">
        <v>166</v>
      </c>
      <c r="I5" s="742" t="s">
        <v>28</v>
      </c>
      <c r="J5" s="760" t="s">
        <v>14</v>
      </c>
      <c r="K5" s="743" t="s">
        <v>166</v>
      </c>
      <c r="L5" s="742" t="s">
        <v>28</v>
      </c>
      <c r="M5" s="761" t="s">
        <v>14</v>
      </c>
    </row>
    <row r="6" spans="1:13" ht="14.4" customHeight="1" x14ac:dyDescent="0.3">
      <c r="A6" s="720" t="s">
        <v>574</v>
      </c>
      <c r="B6" s="721" t="s">
        <v>1198</v>
      </c>
      <c r="C6" s="721" t="s">
        <v>1199</v>
      </c>
      <c r="D6" s="721" t="s">
        <v>656</v>
      </c>
      <c r="E6" s="721" t="s">
        <v>1200</v>
      </c>
      <c r="F6" s="725"/>
      <c r="G6" s="725"/>
      <c r="H6" s="745">
        <v>0</v>
      </c>
      <c r="I6" s="725">
        <v>12</v>
      </c>
      <c r="J6" s="725">
        <v>814.74</v>
      </c>
      <c r="K6" s="745">
        <v>1</v>
      </c>
      <c r="L6" s="725">
        <v>12</v>
      </c>
      <c r="M6" s="726">
        <v>814.74</v>
      </c>
    </row>
    <row r="7" spans="1:13" ht="14.4" customHeight="1" x14ac:dyDescent="0.3">
      <c r="A7" s="727" t="s">
        <v>574</v>
      </c>
      <c r="B7" s="728" t="s">
        <v>1201</v>
      </c>
      <c r="C7" s="728" t="s">
        <v>1202</v>
      </c>
      <c r="D7" s="728" t="s">
        <v>677</v>
      </c>
      <c r="E7" s="728" t="s">
        <v>1203</v>
      </c>
      <c r="F7" s="732"/>
      <c r="G7" s="732"/>
      <c r="H7" s="746">
        <v>0</v>
      </c>
      <c r="I7" s="732">
        <v>2</v>
      </c>
      <c r="J7" s="732">
        <v>133.46</v>
      </c>
      <c r="K7" s="746">
        <v>1</v>
      </c>
      <c r="L7" s="732">
        <v>2</v>
      </c>
      <c r="M7" s="733">
        <v>133.46</v>
      </c>
    </row>
    <row r="8" spans="1:13" ht="14.4" customHeight="1" x14ac:dyDescent="0.3">
      <c r="A8" s="727" t="s">
        <v>574</v>
      </c>
      <c r="B8" s="728" t="s">
        <v>1201</v>
      </c>
      <c r="C8" s="728" t="s">
        <v>1204</v>
      </c>
      <c r="D8" s="728" t="s">
        <v>677</v>
      </c>
      <c r="E8" s="728" t="s">
        <v>1203</v>
      </c>
      <c r="F8" s="732"/>
      <c r="G8" s="732"/>
      <c r="H8" s="746">
        <v>0</v>
      </c>
      <c r="I8" s="732">
        <v>1</v>
      </c>
      <c r="J8" s="732">
        <v>66.730000000000018</v>
      </c>
      <c r="K8" s="746">
        <v>1</v>
      </c>
      <c r="L8" s="732">
        <v>1</v>
      </c>
      <c r="M8" s="733">
        <v>66.730000000000018</v>
      </c>
    </row>
    <row r="9" spans="1:13" ht="14.4" customHeight="1" x14ac:dyDescent="0.3">
      <c r="A9" s="727" t="s">
        <v>574</v>
      </c>
      <c r="B9" s="728" t="s">
        <v>1205</v>
      </c>
      <c r="C9" s="728" t="s">
        <v>1206</v>
      </c>
      <c r="D9" s="728" t="s">
        <v>828</v>
      </c>
      <c r="E9" s="728" t="s">
        <v>1207</v>
      </c>
      <c r="F9" s="732"/>
      <c r="G9" s="732"/>
      <c r="H9" s="746">
        <v>0</v>
      </c>
      <c r="I9" s="732">
        <v>1</v>
      </c>
      <c r="J9" s="732">
        <v>93.070000000000022</v>
      </c>
      <c r="K9" s="746">
        <v>1</v>
      </c>
      <c r="L9" s="732">
        <v>1</v>
      </c>
      <c r="M9" s="733">
        <v>93.070000000000022</v>
      </c>
    </row>
    <row r="10" spans="1:13" ht="14.4" customHeight="1" x14ac:dyDescent="0.3">
      <c r="A10" s="727" t="s">
        <v>574</v>
      </c>
      <c r="B10" s="728" t="s">
        <v>1208</v>
      </c>
      <c r="C10" s="728" t="s">
        <v>1209</v>
      </c>
      <c r="D10" s="728" t="s">
        <v>1210</v>
      </c>
      <c r="E10" s="728" t="s">
        <v>1211</v>
      </c>
      <c r="F10" s="732"/>
      <c r="G10" s="732"/>
      <c r="H10" s="746">
        <v>0</v>
      </c>
      <c r="I10" s="732">
        <v>1</v>
      </c>
      <c r="J10" s="732">
        <v>112.04</v>
      </c>
      <c r="K10" s="746">
        <v>1</v>
      </c>
      <c r="L10" s="732">
        <v>1</v>
      </c>
      <c r="M10" s="733">
        <v>112.04</v>
      </c>
    </row>
    <row r="11" spans="1:13" ht="14.4" customHeight="1" x14ac:dyDescent="0.3">
      <c r="A11" s="727" t="s">
        <v>574</v>
      </c>
      <c r="B11" s="728" t="s">
        <v>1212</v>
      </c>
      <c r="C11" s="728" t="s">
        <v>1213</v>
      </c>
      <c r="D11" s="728" t="s">
        <v>705</v>
      </c>
      <c r="E11" s="728" t="s">
        <v>1214</v>
      </c>
      <c r="F11" s="732"/>
      <c r="G11" s="732"/>
      <c r="H11" s="746">
        <v>0</v>
      </c>
      <c r="I11" s="732">
        <v>12</v>
      </c>
      <c r="J11" s="732">
        <v>39600</v>
      </c>
      <c r="K11" s="746">
        <v>1</v>
      </c>
      <c r="L11" s="732">
        <v>12</v>
      </c>
      <c r="M11" s="733">
        <v>39600</v>
      </c>
    </row>
    <row r="12" spans="1:13" ht="14.4" customHeight="1" x14ac:dyDescent="0.3">
      <c r="A12" s="727" t="s">
        <v>574</v>
      </c>
      <c r="B12" s="728" t="s">
        <v>1212</v>
      </c>
      <c r="C12" s="728" t="s">
        <v>1215</v>
      </c>
      <c r="D12" s="728" t="s">
        <v>707</v>
      </c>
      <c r="E12" s="728" t="s">
        <v>1216</v>
      </c>
      <c r="F12" s="732"/>
      <c r="G12" s="732"/>
      <c r="H12" s="746">
        <v>0</v>
      </c>
      <c r="I12" s="732">
        <v>8</v>
      </c>
      <c r="J12" s="732">
        <v>5045.272147918402</v>
      </c>
      <c r="K12" s="746">
        <v>1</v>
      </c>
      <c r="L12" s="732">
        <v>8</v>
      </c>
      <c r="M12" s="733">
        <v>5045.272147918402</v>
      </c>
    </row>
    <row r="13" spans="1:13" ht="14.4" customHeight="1" x14ac:dyDescent="0.3">
      <c r="A13" s="727" t="s">
        <v>574</v>
      </c>
      <c r="B13" s="728" t="s">
        <v>1212</v>
      </c>
      <c r="C13" s="728" t="s">
        <v>1217</v>
      </c>
      <c r="D13" s="728" t="s">
        <v>707</v>
      </c>
      <c r="E13" s="728" t="s">
        <v>1218</v>
      </c>
      <c r="F13" s="732"/>
      <c r="G13" s="732"/>
      <c r="H13" s="746">
        <v>0</v>
      </c>
      <c r="I13" s="732">
        <v>13</v>
      </c>
      <c r="J13" s="732">
        <v>5316.35</v>
      </c>
      <c r="K13" s="746">
        <v>1</v>
      </c>
      <c r="L13" s="732">
        <v>13</v>
      </c>
      <c r="M13" s="733">
        <v>5316.35</v>
      </c>
    </row>
    <row r="14" spans="1:13" ht="14.4" customHeight="1" x14ac:dyDescent="0.3">
      <c r="A14" s="727" t="s">
        <v>574</v>
      </c>
      <c r="B14" s="728" t="s">
        <v>1219</v>
      </c>
      <c r="C14" s="728" t="s">
        <v>1220</v>
      </c>
      <c r="D14" s="728" t="s">
        <v>1221</v>
      </c>
      <c r="E14" s="728" t="s">
        <v>1222</v>
      </c>
      <c r="F14" s="732"/>
      <c r="G14" s="732"/>
      <c r="H14" s="746">
        <v>0</v>
      </c>
      <c r="I14" s="732">
        <v>1</v>
      </c>
      <c r="J14" s="732">
        <v>70.040000000000035</v>
      </c>
      <c r="K14" s="746">
        <v>1</v>
      </c>
      <c r="L14" s="732">
        <v>1</v>
      </c>
      <c r="M14" s="733">
        <v>70.040000000000035</v>
      </c>
    </row>
    <row r="15" spans="1:13" ht="14.4" customHeight="1" x14ac:dyDescent="0.3">
      <c r="A15" s="727" t="s">
        <v>574</v>
      </c>
      <c r="B15" s="728" t="s">
        <v>1223</v>
      </c>
      <c r="C15" s="728" t="s">
        <v>1224</v>
      </c>
      <c r="D15" s="728" t="s">
        <v>658</v>
      </c>
      <c r="E15" s="728" t="s">
        <v>1225</v>
      </c>
      <c r="F15" s="732"/>
      <c r="G15" s="732"/>
      <c r="H15" s="746">
        <v>0</v>
      </c>
      <c r="I15" s="732">
        <v>1</v>
      </c>
      <c r="J15" s="732">
        <v>45.19</v>
      </c>
      <c r="K15" s="746">
        <v>1</v>
      </c>
      <c r="L15" s="732">
        <v>1</v>
      </c>
      <c r="M15" s="733">
        <v>45.19</v>
      </c>
    </row>
    <row r="16" spans="1:13" ht="14.4" customHeight="1" x14ac:dyDescent="0.3">
      <c r="A16" s="727" t="s">
        <v>574</v>
      </c>
      <c r="B16" s="728" t="s">
        <v>1226</v>
      </c>
      <c r="C16" s="728" t="s">
        <v>1227</v>
      </c>
      <c r="D16" s="728" t="s">
        <v>1228</v>
      </c>
      <c r="E16" s="728" t="s">
        <v>1229</v>
      </c>
      <c r="F16" s="732"/>
      <c r="G16" s="732"/>
      <c r="H16" s="746">
        <v>0</v>
      </c>
      <c r="I16" s="732">
        <v>1</v>
      </c>
      <c r="J16" s="732">
        <v>98.439999999999969</v>
      </c>
      <c r="K16" s="746">
        <v>1</v>
      </c>
      <c r="L16" s="732">
        <v>1</v>
      </c>
      <c r="M16" s="733">
        <v>98.439999999999969</v>
      </c>
    </row>
    <row r="17" spans="1:13" ht="14.4" customHeight="1" x14ac:dyDescent="0.3">
      <c r="A17" s="727" t="s">
        <v>574</v>
      </c>
      <c r="B17" s="728" t="s">
        <v>1230</v>
      </c>
      <c r="C17" s="728" t="s">
        <v>1231</v>
      </c>
      <c r="D17" s="728" t="s">
        <v>1232</v>
      </c>
      <c r="E17" s="728" t="s">
        <v>1233</v>
      </c>
      <c r="F17" s="732"/>
      <c r="G17" s="732"/>
      <c r="H17" s="746">
        <v>0</v>
      </c>
      <c r="I17" s="732">
        <v>1</v>
      </c>
      <c r="J17" s="732">
        <v>42.58</v>
      </c>
      <c r="K17" s="746">
        <v>1</v>
      </c>
      <c r="L17" s="732">
        <v>1</v>
      </c>
      <c r="M17" s="733">
        <v>42.58</v>
      </c>
    </row>
    <row r="18" spans="1:13" ht="14.4" customHeight="1" x14ac:dyDescent="0.3">
      <c r="A18" s="727" t="s">
        <v>574</v>
      </c>
      <c r="B18" s="728" t="s">
        <v>1234</v>
      </c>
      <c r="C18" s="728" t="s">
        <v>1235</v>
      </c>
      <c r="D18" s="728" t="s">
        <v>821</v>
      </c>
      <c r="E18" s="728" t="s">
        <v>1236</v>
      </c>
      <c r="F18" s="732"/>
      <c r="G18" s="732"/>
      <c r="H18" s="746">
        <v>0</v>
      </c>
      <c r="I18" s="732">
        <v>2</v>
      </c>
      <c r="J18" s="732">
        <v>73.240000000000009</v>
      </c>
      <c r="K18" s="746">
        <v>1</v>
      </c>
      <c r="L18" s="732">
        <v>2</v>
      </c>
      <c r="M18" s="733">
        <v>73.240000000000009</v>
      </c>
    </row>
    <row r="19" spans="1:13" ht="14.4" customHeight="1" x14ac:dyDescent="0.3">
      <c r="A19" s="727" t="s">
        <v>574</v>
      </c>
      <c r="B19" s="728" t="s">
        <v>1234</v>
      </c>
      <c r="C19" s="728" t="s">
        <v>1237</v>
      </c>
      <c r="D19" s="728" t="s">
        <v>819</v>
      </c>
      <c r="E19" s="728" t="s">
        <v>1238</v>
      </c>
      <c r="F19" s="732"/>
      <c r="G19" s="732"/>
      <c r="H19" s="746">
        <v>0</v>
      </c>
      <c r="I19" s="732">
        <v>1</v>
      </c>
      <c r="J19" s="732">
        <v>39.479999999999968</v>
      </c>
      <c r="K19" s="746">
        <v>1</v>
      </c>
      <c r="L19" s="732">
        <v>1</v>
      </c>
      <c r="M19" s="733">
        <v>39.479999999999968</v>
      </c>
    </row>
    <row r="20" spans="1:13" ht="14.4" customHeight="1" x14ac:dyDescent="0.3">
      <c r="A20" s="727" t="s">
        <v>574</v>
      </c>
      <c r="B20" s="728" t="s">
        <v>1239</v>
      </c>
      <c r="C20" s="728" t="s">
        <v>1240</v>
      </c>
      <c r="D20" s="728" t="s">
        <v>813</v>
      </c>
      <c r="E20" s="728" t="s">
        <v>1236</v>
      </c>
      <c r="F20" s="732"/>
      <c r="G20" s="732"/>
      <c r="H20" s="746">
        <v>0</v>
      </c>
      <c r="I20" s="732">
        <v>1</v>
      </c>
      <c r="J20" s="732">
        <v>86.68</v>
      </c>
      <c r="K20" s="746">
        <v>1</v>
      </c>
      <c r="L20" s="732">
        <v>1</v>
      </c>
      <c r="M20" s="733">
        <v>86.68</v>
      </c>
    </row>
    <row r="21" spans="1:13" ht="14.4" customHeight="1" x14ac:dyDescent="0.3">
      <c r="A21" s="727" t="s">
        <v>574</v>
      </c>
      <c r="B21" s="728" t="s">
        <v>1239</v>
      </c>
      <c r="C21" s="728" t="s">
        <v>1241</v>
      </c>
      <c r="D21" s="728" t="s">
        <v>1242</v>
      </c>
      <c r="E21" s="728" t="s">
        <v>1243</v>
      </c>
      <c r="F21" s="732"/>
      <c r="G21" s="732"/>
      <c r="H21" s="746">
        <v>0</v>
      </c>
      <c r="I21" s="732">
        <v>2</v>
      </c>
      <c r="J21" s="732">
        <v>101.02000000000004</v>
      </c>
      <c r="K21" s="746">
        <v>1</v>
      </c>
      <c r="L21" s="732">
        <v>2</v>
      </c>
      <c r="M21" s="733">
        <v>101.02000000000004</v>
      </c>
    </row>
    <row r="22" spans="1:13" ht="14.4" customHeight="1" x14ac:dyDescent="0.3">
      <c r="A22" s="727" t="s">
        <v>574</v>
      </c>
      <c r="B22" s="728" t="s">
        <v>1244</v>
      </c>
      <c r="C22" s="728" t="s">
        <v>1245</v>
      </c>
      <c r="D22" s="728" t="s">
        <v>1246</v>
      </c>
      <c r="E22" s="728" t="s">
        <v>1247</v>
      </c>
      <c r="F22" s="732"/>
      <c r="G22" s="732"/>
      <c r="H22" s="746">
        <v>0</v>
      </c>
      <c r="I22" s="732">
        <v>1</v>
      </c>
      <c r="J22" s="732">
        <v>14.879999999999997</v>
      </c>
      <c r="K22" s="746">
        <v>1</v>
      </c>
      <c r="L22" s="732">
        <v>1</v>
      </c>
      <c r="M22" s="733">
        <v>14.879999999999997</v>
      </c>
    </row>
    <row r="23" spans="1:13" ht="14.4" customHeight="1" x14ac:dyDescent="0.3">
      <c r="A23" s="727" t="s">
        <v>574</v>
      </c>
      <c r="B23" s="728" t="s">
        <v>1248</v>
      </c>
      <c r="C23" s="728" t="s">
        <v>1249</v>
      </c>
      <c r="D23" s="728" t="s">
        <v>1250</v>
      </c>
      <c r="E23" s="728" t="s">
        <v>1251</v>
      </c>
      <c r="F23" s="732"/>
      <c r="G23" s="732"/>
      <c r="H23" s="746">
        <v>0</v>
      </c>
      <c r="I23" s="732">
        <v>1</v>
      </c>
      <c r="J23" s="732">
        <v>158.97999999999999</v>
      </c>
      <c r="K23" s="746">
        <v>1</v>
      </c>
      <c r="L23" s="732">
        <v>1</v>
      </c>
      <c r="M23" s="733">
        <v>158.97999999999999</v>
      </c>
    </row>
    <row r="24" spans="1:13" ht="14.4" customHeight="1" x14ac:dyDescent="0.3">
      <c r="A24" s="727" t="s">
        <v>574</v>
      </c>
      <c r="B24" s="728" t="s">
        <v>1248</v>
      </c>
      <c r="C24" s="728" t="s">
        <v>1252</v>
      </c>
      <c r="D24" s="728" t="s">
        <v>1250</v>
      </c>
      <c r="E24" s="728" t="s">
        <v>1253</v>
      </c>
      <c r="F24" s="732"/>
      <c r="G24" s="732"/>
      <c r="H24" s="746">
        <v>0</v>
      </c>
      <c r="I24" s="732">
        <v>1</v>
      </c>
      <c r="J24" s="732">
        <v>213.24</v>
      </c>
      <c r="K24" s="746">
        <v>1</v>
      </c>
      <c r="L24" s="732">
        <v>1</v>
      </c>
      <c r="M24" s="733">
        <v>213.24</v>
      </c>
    </row>
    <row r="25" spans="1:13" ht="14.4" customHeight="1" x14ac:dyDescent="0.3">
      <c r="A25" s="727" t="s">
        <v>574</v>
      </c>
      <c r="B25" s="728" t="s">
        <v>1254</v>
      </c>
      <c r="C25" s="728" t="s">
        <v>1255</v>
      </c>
      <c r="D25" s="728" t="s">
        <v>767</v>
      </c>
      <c r="E25" s="728" t="s">
        <v>1256</v>
      </c>
      <c r="F25" s="732"/>
      <c r="G25" s="732"/>
      <c r="H25" s="746">
        <v>0</v>
      </c>
      <c r="I25" s="732">
        <v>1</v>
      </c>
      <c r="J25" s="732">
        <v>21.670000000000009</v>
      </c>
      <c r="K25" s="746">
        <v>1</v>
      </c>
      <c r="L25" s="732">
        <v>1</v>
      </c>
      <c r="M25" s="733">
        <v>21.670000000000009</v>
      </c>
    </row>
    <row r="26" spans="1:13" ht="14.4" customHeight="1" x14ac:dyDescent="0.3">
      <c r="A26" s="727" t="s">
        <v>574</v>
      </c>
      <c r="B26" s="728" t="s">
        <v>1257</v>
      </c>
      <c r="C26" s="728" t="s">
        <v>1258</v>
      </c>
      <c r="D26" s="728" t="s">
        <v>1259</v>
      </c>
      <c r="E26" s="728" t="s">
        <v>1260</v>
      </c>
      <c r="F26" s="732"/>
      <c r="G26" s="732"/>
      <c r="H26" s="746">
        <v>0</v>
      </c>
      <c r="I26" s="732">
        <v>1</v>
      </c>
      <c r="J26" s="732">
        <v>70.060000000000031</v>
      </c>
      <c r="K26" s="746">
        <v>1</v>
      </c>
      <c r="L26" s="732">
        <v>1</v>
      </c>
      <c r="M26" s="733">
        <v>70.060000000000031</v>
      </c>
    </row>
    <row r="27" spans="1:13" ht="14.4" customHeight="1" x14ac:dyDescent="0.3">
      <c r="A27" s="727" t="s">
        <v>574</v>
      </c>
      <c r="B27" s="728" t="s">
        <v>1261</v>
      </c>
      <c r="C27" s="728" t="s">
        <v>1262</v>
      </c>
      <c r="D27" s="728" t="s">
        <v>1263</v>
      </c>
      <c r="E27" s="728" t="s">
        <v>1264</v>
      </c>
      <c r="F27" s="732"/>
      <c r="G27" s="732"/>
      <c r="H27" s="746">
        <v>0</v>
      </c>
      <c r="I27" s="732">
        <v>2</v>
      </c>
      <c r="J27" s="732">
        <v>176.49999999999989</v>
      </c>
      <c r="K27" s="746">
        <v>1</v>
      </c>
      <c r="L27" s="732">
        <v>2</v>
      </c>
      <c r="M27" s="733">
        <v>176.49999999999989</v>
      </c>
    </row>
    <row r="28" spans="1:13" ht="14.4" customHeight="1" x14ac:dyDescent="0.3">
      <c r="A28" s="727" t="s">
        <v>574</v>
      </c>
      <c r="B28" s="728" t="s">
        <v>1261</v>
      </c>
      <c r="C28" s="728" t="s">
        <v>1265</v>
      </c>
      <c r="D28" s="728" t="s">
        <v>1263</v>
      </c>
      <c r="E28" s="728" t="s">
        <v>1266</v>
      </c>
      <c r="F28" s="732"/>
      <c r="G28" s="732"/>
      <c r="H28" s="746">
        <v>0</v>
      </c>
      <c r="I28" s="732">
        <v>1</v>
      </c>
      <c r="J28" s="732">
        <v>297.92000000000007</v>
      </c>
      <c r="K28" s="746">
        <v>1</v>
      </c>
      <c r="L28" s="732">
        <v>1</v>
      </c>
      <c r="M28" s="733">
        <v>297.92000000000007</v>
      </c>
    </row>
    <row r="29" spans="1:13" ht="14.4" customHeight="1" x14ac:dyDescent="0.3">
      <c r="A29" s="727" t="s">
        <v>574</v>
      </c>
      <c r="B29" s="728" t="s">
        <v>1267</v>
      </c>
      <c r="C29" s="728" t="s">
        <v>1268</v>
      </c>
      <c r="D29" s="728" t="s">
        <v>1269</v>
      </c>
      <c r="E29" s="728" t="s">
        <v>1270</v>
      </c>
      <c r="F29" s="732"/>
      <c r="G29" s="732"/>
      <c r="H29" s="746">
        <v>0</v>
      </c>
      <c r="I29" s="732">
        <v>1</v>
      </c>
      <c r="J29" s="732">
        <v>185.20000000000005</v>
      </c>
      <c r="K29" s="746">
        <v>1</v>
      </c>
      <c r="L29" s="732">
        <v>1</v>
      </c>
      <c r="M29" s="733">
        <v>185.20000000000005</v>
      </c>
    </row>
    <row r="30" spans="1:13" ht="14.4" customHeight="1" x14ac:dyDescent="0.3">
      <c r="A30" s="727" t="s">
        <v>574</v>
      </c>
      <c r="B30" s="728" t="s">
        <v>1271</v>
      </c>
      <c r="C30" s="728" t="s">
        <v>1272</v>
      </c>
      <c r="D30" s="728" t="s">
        <v>703</v>
      </c>
      <c r="E30" s="728" t="s">
        <v>1273</v>
      </c>
      <c r="F30" s="732"/>
      <c r="G30" s="732"/>
      <c r="H30" s="746">
        <v>0</v>
      </c>
      <c r="I30" s="732">
        <v>1</v>
      </c>
      <c r="J30" s="732">
        <v>98.79</v>
      </c>
      <c r="K30" s="746">
        <v>1</v>
      </c>
      <c r="L30" s="732">
        <v>1</v>
      </c>
      <c r="M30" s="733">
        <v>98.79</v>
      </c>
    </row>
    <row r="31" spans="1:13" ht="14.4" customHeight="1" x14ac:dyDescent="0.3">
      <c r="A31" s="727" t="s">
        <v>574</v>
      </c>
      <c r="B31" s="728" t="s">
        <v>1274</v>
      </c>
      <c r="C31" s="728" t="s">
        <v>1275</v>
      </c>
      <c r="D31" s="728" t="s">
        <v>1276</v>
      </c>
      <c r="E31" s="728" t="s">
        <v>1277</v>
      </c>
      <c r="F31" s="732"/>
      <c r="G31" s="732"/>
      <c r="H31" s="746">
        <v>0</v>
      </c>
      <c r="I31" s="732">
        <v>1</v>
      </c>
      <c r="J31" s="732">
        <v>78.289999999999964</v>
      </c>
      <c r="K31" s="746">
        <v>1</v>
      </c>
      <c r="L31" s="732">
        <v>1</v>
      </c>
      <c r="M31" s="733">
        <v>78.289999999999964</v>
      </c>
    </row>
    <row r="32" spans="1:13" ht="14.4" customHeight="1" x14ac:dyDescent="0.3">
      <c r="A32" s="727" t="s">
        <v>574</v>
      </c>
      <c r="B32" s="728" t="s">
        <v>1278</v>
      </c>
      <c r="C32" s="728" t="s">
        <v>1279</v>
      </c>
      <c r="D32" s="728" t="s">
        <v>1280</v>
      </c>
      <c r="E32" s="728" t="s">
        <v>1281</v>
      </c>
      <c r="F32" s="732"/>
      <c r="G32" s="732"/>
      <c r="H32" s="746">
        <v>0</v>
      </c>
      <c r="I32" s="732">
        <v>2.2000000000000002</v>
      </c>
      <c r="J32" s="732">
        <v>27308.489999999998</v>
      </c>
      <c r="K32" s="746">
        <v>1</v>
      </c>
      <c r="L32" s="732">
        <v>2.2000000000000002</v>
      </c>
      <c r="M32" s="733">
        <v>27308.489999999998</v>
      </c>
    </row>
    <row r="33" spans="1:13" ht="14.4" customHeight="1" x14ac:dyDescent="0.3">
      <c r="A33" s="727" t="s">
        <v>574</v>
      </c>
      <c r="B33" s="728" t="s">
        <v>1282</v>
      </c>
      <c r="C33" s="728" t="s">
        <v>1283</v>
      </c>
      <c r="D33" s="728" t="s">
        <v>611</v>
      </c>
      <c r="E33" s="728" t="s">
        <v>1284</v>
      </c>
      <c r="F33" s="732"/>
      <c r="G33" s="732"/>
      <c r="H33" s="746">
        <v>0</v>
      </c>
      <c r="I33" s="732">
        <v>2</v>
      </c>
      <c r="J33" s="732">
        <v>335.12</v>
      </c>
      <c r="K33" s="746">
        <v>1</v>
      </c>
      <c r="L33" s="732">
        <v>2</v>
      </c>
      <c r="M33" s="733">
        <v>335.12</v>
      </c>
    </row>
    <row r="34" spans="1:13" ht="14.4" customHeight="1" x14ac:dyDescent="0.3">
      <c r="A34" s="727" t="s">
        <v>574</v>
      </c>
      <c r="B34" s="728" t="s">
        <v>1282</v>
      </c>
      <c r="C34" s="728" t="s">
        <v>1285</v>
      </c>
      <c r="D34" s="728" t="s">
        <v>611</v>
      </c>
      <c r="E34" s="728" t="s">
        <v>1286</v>
      </c>
      <c r="F34" s="732"/>
      <c r="G34" s="732"/>
      <c r="H34" s="746">
        <v>0</v>
      </c>
      <c r="I34" s="732">
        <v>12</v>
      </c>
      <c r="J34" s="732">
        <v>1379.1600000000003</v>
      </c>
      <c r="K34" s="746">
        <v>1</v>
      </c>
      <c r="L34" s="732">
        <v>12</v>
      </c>
      <c r="M34" s="733">
        <v>1379.1600000000003</v>
      </c>
    </row>
    <row r="35" spans="1:13" ht="14.4" customHeight="1" x14ac:dyDescent="0.3">
      <c r="A35" s="727" t="s">
        <v>574</v>
      </c>
      <c r="B35" s="728" t="s">
        <v>1282</v>
      </c>
      <c r="C35" s="728" t="s">
        <v>1287</v>
      </c>
      <c r="D35" s="728" t="s">
        <v>1288</v>
      </c>
      <c r="E35" s="728" t="s">
        <v>1289</v>
      </c>
      <c r="F35" s="732"/>
      <c r="G35" s="732"/>
      <c r="H35" s="746">
        <v>0</v>
      </c>
      <c r="I35" s="732">
        <v>3</v>
      </c>
      <c r="J35" s="732">
        <v>333.95999999999992</v>
      </c>
      <c r="K35" s="746">
        <v>1</v>
      </c>
      <c r="L35" s="732">
        <v>3</v>
      </c>
      <c r="M35" s="733">
        <v>333.95999999999992</v>
      </c>
    </row>
    <row r="36" spans="1:13" ht="14.4" customHeight="1" x14ac:dyDescent="0.3">
      <c r="A36" s="727" t="s">
        <v>574</v>
      </c>
      <c r="B36" s="728" t="s">
        <v>1290</v>
      </c>
      <c r="C36" s="728" t="s">
        <v>1291</v>
      </c>
      <c r="D36" s="728" t="s">
        <v>1292</v>
      </c>
      <c r="E36" s="728" t="s">
        <v>1293</v>
      </c>
      <c r="F36" s="732"/>
      <c r="G36" s="732"/>
      <c r="H36" s="746">
        <v>0</v>
      </c>
      <c r="I36" s="732">
        <v>5.9</v>
      </c>
      <c r="J36" s="732">
        <v>2725.8</v>
      </c>
      <c r="K36" s="746">
        <v>1</v>
      </c>
      <c r="L36" s="732">
        <v>5.9</v>
      </c>
      <c r="M36" s="733">
        <v>2725.8</v>
      </c>
    </row>
    <row r="37" spans="1:13" ht="14.4" customHeight="1" x14ac:dyDescent="0.3">
      <c r="A37" s="727" t="s">
        <v>574</v>
      </c>
      <c r="B37" s="728" t="s">
        <v>1294</v>
      </c>
      <c r="C37" s="728" t="s">
        <v>1295</v>
      </c>
      <c r="D37" s="728" t="s">
        <v>1296</v>
      </c>
      <c r="E37" s="728" t="s">
        <v>1297</v>
      </c>
      <c r="F37" s="732">
        <v>3</v>
      </c>
      <c r="G37" s="732">
        <v>380.85</v>
      </c>
      <c r="H37" s="746">
        <v>1</v>
      </c>
      <c r="I37" s="732"/>
      <c r="J37" s="732"/>
      <c r="K37" s="746">
        <v>0</v>
      </c>
      <c r="L37" s="732">
        <v>3</v>
      </c>
      <c r="M37" s="733">
        <v>380.85</v>
      </c>
    </row>
    <row r="38" spans="1:13" ht="14.4" customHeight="1" x14ac:dyDescent="0.3">
      <c r="A38" s="727" t="s">
        <v>574</v>
      </c>
      <c r="B38" s="728" t="s">
        <v>1298</v>
      </c>
      <c r="C38" s="728" t="s">
        <v>1299</v>
      </c>
      <c r="D38" s="728" t="s">
        <v>1300</v>
      </c>
      <c r="E38" s="728" t="s">
        <v>1301</v>
      </c>
      <c r="F38" s="732"/>
      <c r="G38" s="732"/>
      <c r="H38" s="746">
        <v>0</v>
      </c>
      <c r="I38" s="732">
        <v>6</v>
      </c>
      <c r="J38" s="732">
        <v>252.12000000000006</v>
      </c>
      <c r="K38" s="746">
        <v>1</v>
      </c>
      <c r="L38" s="732">
        <v>6</v>
      </c>
      <c r="M38" s="733">
        <v>252.12000000000006</v>
      </c>
    </row>
    <row r="39" spans="1:13" ht="14.4" customHeight="1" x14ac:dyDescent="0.3">
      <c r="A39" s="727" t="s">
        <v>574</v>
      </c>
      <c r="B39" s="728" t="s">
        <v>1302</v>
      </c>
      <c r="C39" s="728" t="s">
        <v>1303</v>
      </c>
      <c r="D39" s="728" t="s">
        <v>1304</v>
      </c>
      <c r="E39" s="728" t="s">
        <v>1305</v>
      </c>
      <c r="F39" s="732"/>
      <c r="G39" s="732"/>
      <c r="H39" s="746">
        <v>0</v>
      </c>
      <c r="I39" s="732">
        <v>3.5</v>
      </c>
      <c r="J39" s="732">
        <v>542.84999999999991</v>
      </c>
      <c r="K39" s="746">
        <v>1</v>
      </c>
      <c r="L39" s="732">
        <v>3.5</v>
      </c>
      <c r="M39" s="733">
        <v>542.84999999999991</v>
      </c>
    </row>
    <row r="40" spans="1:13" ht="14.4" customHeight="1" x14ac:dyDescent="0.3">
      <c r="A40" s="727" t="s">
        <v>574</v>
      </c>
      <c r="B40" s="728" t="s">
        <v>1302</v>
      </c>
      <c r="C40" s="728" t="s">
        <v>1306</v>
      </c>
      <c r="D40" s="728" t="s">
        <v>1304</v>
      </c>
      <c r="E40" s="728" t="s">
        <v>1307</v>
      </c>
      <c r="F40" s="732"/>
      <c r="G40" s="732"/>
      <c r="H40" s="746">
        <v>0</v>
      </c>
      <c r="I40" s="732">
        <v>13.9</v>
      </c>
      <c r="J40" s="732">
        <v>3669.5999999999995</v>
      </c>
      <c r="K40" s="746">
        <v>1</v>
      </c>
      <c r="L40" s="732">
        <v>13.9</v>
      </c>
      <c r="M40" s="733">
        <v>3669.5999999999995</v>
      </c>
    </row>
    <row r="41" spans="1:13" ht="14.4" customHeight="1" x14ac:dyDescent="0.3">
      <c r="A41" s="727" t="s">
        <v>574</v>
      </c>
      <c r="B41" s="728" t="s">
        <v>1308</v>
      </c>
      <c r="C41" s="728" t="s">
        <v>1309</v>
      </c>
      <c r="D41" s="728" t="s">
        <v>1310</v>
      </c>
      <c r="E41" s="728" t="s">
        <v>1311</v>
      </c>
      <c r="F41" s="732"/>
      <c r="G41" s="732"/>
      <c r="H41" s="746">
        <v>0</v>
      </c>
      <c r="I41" s="732">
        <v>52</v>
      </c>
      <c r="J41" s="732">
        <v>2917.2</v>
      </c>
      <c r="K41" s="746">
        <v>1</v>
      </c>
      <c r="L41" s="732">
        <v>52</v>
      </c>
      <c r="M41" s="733">
        <v>2917.2</v>
      </c>
    </row>
    <row r="42" spans="1:13" ht="14.4" customHeight="1" x14ac:dyDescent="0.3">
      <c r="A42" s="727" t="s">
        <v>574</v>
      </c>
      <c r="B42" s="728" t="s">
        <v>1312</v>
      </c>
      <c r="C42" s="728" t="s">
        <v>1313</v>
      </c>
      <c r="D42" s="728" t="s">
        <v>1314</v>
      </c>
      <c r="E42" s="728" t="s">
        <v>1315</v>
      </c>
      <c r="F42" s="732"/>
      <c r="G42" s="732"/>
      <c r="H42" s="746">
        <v>0</v>
      </c>
      <c r="I42" s="732">
        <v>15</v>
      </c>
      <c r="J42" s="732">
        <v>440.55</v>
      </c>
      <c r="K42" s="746">
        <v>1</v>
      </c>
      <c r="L42" s="732">
        <v>15</v>
      </c>
      <c r="M42" s="733">
        <v>440.55</v>
      </c>
    </row>
    <row r="43" spans="1:13" ht="14.4" customHeight="1" x14ac:dyDescent="0.3">
      <c r="A43" s="727" t="s">
        <v>574</v>
      </c>
      <c r="B43" s="728" t="s">
        <v>1316</v>
      </c>
      <c r="C43" s="728" t="s">
        <v>1317</v>
      </c>
      <c r="D43" s="728" t="s">
        <v>950</v>
      </c>
      <c r="E43" s="728" t="s">
        <v>1318</v>
      </c>
      <c r="F43" s="732"/>
      <c r="G43" s="732"/>
      <c r="H43" s="746">
        <v>0</v>
      </c>
      <c r="I43" s="732">
        <v>1.4</v>
      </c>
      <c r="J43" s="732">
        <v>2434.7399999999993</v>
      </c>
      <c r="K43" s="746">
        <v>1</v>
      </c>
      <c r="L43" s="732">
        <v>1.4</v>
      </c>
      <c r="M43" s="733">
        <v>2434.7399999999993</v>
      </c>
    </row>
    <row r="44" spans="1:13" ht="14.4" customHeight="1" x14ac:dyDescent="0.3">
      <c r="A44" s="727" t="s">
        <v>574</v>
      </c>
      <c r="B44" s="728" t="s">
        <v>1319</v>
      </c>
      <c r="C44" s="728" t="s">
        <v>1320</v>
      </c>
      <c r="D44" s="728" t="s">
        <v>1321</v>
      </c>
      <c r="E44" s="728" t="s">
        <v>1322</v>
      </c>
      <c r="F44" s="732"/>
      <c r="G44" s="732"/>
      <c r="H44" s="746">
        <v>0</v>
      </c>
      <c r="I44" s="732">
        <v>0.7</v>
      </c>
      <c r="J44" s="732">
        <v>111.64999999999999</v>
      </c>
      <c r="K44" s="746">
        <v>1</v>
      </c>
      <c r="L44" s="732">
        <v>0.7</v>
      </c>
      <c r="M44" s="733">
        <v>111.64999999999999</v>
      </c>
    </row>
    <row r="45" spans="1:13" ht="14.4" customHeight="1" x14ac:dyDescent="0.3">
      <c r="A45" s="727" t="s">
        <v>574</v>
      </c>
      <c r="B45" s="728" t="s">
        <v>1323</v>
      </c>
      <c r="C45" s="728" t="s">
        <v>1324</v>
      </c>
      <c r="D45" s="728" t="s">
        <v>628</v>
      </c>
      <c r="E45" s="728" t="s">
        <v>1325</v>
      </c>
      <c r="F45" s="732"/>
      <c r="G45" s="732"/>
      <c r="H45" s="746">
        <v>0</v>
      </c>
      <c r="I45" s="732">
        <v>40</v>
      </c>
      <c r="J45" s="732">
        <v>2349.6</v>
      </c>
      <c r="K45" s="746">
        <v>1</v>
      </c>
      <c r="L45" s="732">
        <v>40</v>
      </c>
      <c r="M45" s="733">
        <v>2349.6</v>
      </c>
    </row>
    <row r="46" spans="1:13" ht="14.4" customHeight="1" x14ac:dyDescent="0.3">
      <c r="A46" s="727" t="s">
        <v>574</v>
      </c>
      <c r="B46" s="728" t="s">
        <v>1323</v>
      </c>
      <c r="C46" s="728" t="s">
        <v>1326</v>
      </c>
      <c r="D46" s="728" t="s">
        <v>628</v>
      </c>
      <c r="E46" s="728" t="s">
        <v>1327</v>
      </c>
      <c r="F46" s="732"/>
      <c r="G46" s="732"/>
      <c r="H46" s="746">
        <v>0</v>
      </c>
      <c r="I46" s="732">
        <v>45</v>
      </c>
      <c r="J46" s="732">
        <v>4681.75</v>
      </c>
      <c r="K46" s="746">
        <v>1</v>
      </c>
      <c r="L46" s="732">
        <v>45</v>
      </c>
      <c r="M46" s="733">
        <v>4681.75</v>
      </c>
    </row>
    <row r="47" spans="1:13" ht="14.4" customHeight="1" x14ac:dyDescent="0.3">
      <c r="A47" s="727" t="s">
        <v>574</v>
      </c>
      <c r="B47" s="728" t="s">
        <v>1323</v>
      </c>
      <c r="C47" s="728" t="s">
        <v>1328</v>
      </c>
      <c r="D47" s="728" t="s">
        <v>628</v>
      </c>
      <c r="E47" s="728" t="s">
        <v>1327</v>
      </c>
      <c r="F47" s="732">
        <v>15</v>
      </c>
      <c r="G47" s="732">
        <v>1549.7999999999995</v>
      </c>
      <c r="H47" s="746">
        <v>1</v>
      </c>
      <c r="I47" s="732"/>
      <c r="J47" s="732"/>
      <c r="K47" s="746">
        <v>0</v>
      </c>
      <c r="L47" s="732">
        <v>15</v>
      </c>
      <c r="M47" s="733">
        <v>1549.7999999999995</v>
      </c>
    </row>
    <row r="48" spans="1:13" ht="14.4" customHeight="1" x14ac:dyDescent="0.3">
      <c r="A48" s="727" t="s">
        <v>574</v>
      </c>
      <c r="B48" s="728" t="s">
        <v>1329</v>
      </c>
      <c r="C48" s="728" t="s">
        <v>1330</v>
      </c>
      <c r="D48" s="728" t="s">
        <v>783</v>
      </c>
      <c r="E48" s="728" t="s">
        <v>1331</v>
      </c>
      <c r="F48" s="732">
        <v>1</v>
      </c>
      <c r="G48" s="732">
        <v>63.049999999999983</v>
      </c>
      <c r="H48" s="746">
        <v>1</v>
      </c>
      <c r="I48" s="732"/>
      <c r="J48" s="732"/>
      <c r="K48" s="746">
        <v>0</v>
      </c>
      <c r="L48" s="732">
        <v>1</v>
      </c>
      <c r="M48" s="733">
        <v>63.049999999999983</v>
      </c>
    </row>
    <row r="49" spans="1:13" ht="14.4" customHeight="1" x14ac:dyDescent="0.3">
      <c r="A49" s="727" t="s">
        <v>574</v>
      </c>
      <c r="B49" s="728" t="s">
        <v>1332</v>
      </c>
      <c r="C49" s="728" t="s">
        <v>1333</v>
      </c>
      <c r="D49" s="728" t="s">
        <v>1334</v>
      </c>
      <c r="E49" s="728" t="s">
        <v>1335</v>
      </c>
      <c r="F49" s="732"/>
      <c r="G49" s="732"/>
      <c r="H49" s="746">
        <v>0</v>
      </c>
      <c r="I49" s="732">
        <v>1</v>
      </c>
      <c r="J49" s="732">
        <v>24.930000000000007</v>
      </c>
      <c r="K49" s="746">
        <v>1</v>
      </c>
      <c r="L49" s="732">
        <v>1</v>
      </c>
      <c r="M49" s="733">
        <v>24.930000000000007</v>
      </c>
    </row>
    <row r="50" spans="1:13" ht="14.4" customHeight="1" x14ac:dyDescent="0.3">
      <c r="A50" s="727" t="s">
        <v>574</v>
      </c>
      <c r="B50" s="728" t="s">
        <v>1336</v>
      </c>
      <c r="C50" s="728" t="s">
        <v>1337</v>
      </c>
      <c r="D50" s="728" t="s">
        <v>1338</v>
      </c>
      <c r="E50" s="728" t="s">
        <v>1339</v>
      </c>
      <c r="F50" s="732"/>
      <c r="G50" s="732"/>
      <c r="H50" s="746">
        <v>0</v>
      </c>
      <c r="I50" s="732">
        <v>128</v>
      </c>
      <c r="J50" s="732">
        <v>5707.524407171757</v>
      </c>
      <c r="K50" s="746">
        <v>1</v>
      </c>
      <c r="L50" s="732">
        <v>128</v>
      </c>
      <c r="M50" s="733">
        <v>5707.524407171757</v>
      </c>
    </row>
    <row r="51" spans="1:13" ht="14.4" customHeight="1" x14ac:dyDescent="0.3">
      <c r="A51" s="727" t="s">
        <v>574</v>
      </c>
      <c r="B51" s="728" t="s">
        <v>1336</v>
      </c>
      <c r="C51" s="728" t="s">
        <v>1340</v>
      </c>
      <c r="D51" s="728" t="s">
        <v>1341</v>
      </c>
      <c r="E51" s="728" t="s">
        <v>1342</v>
      </c>
      <c r="F51" s="732"/>
      <c r="G51" s="732"/>
      <c r="H51" s="746">
        <v>0</v>
      </c>
      <c r="I51" s="732">
        <v>27</v>
      </c>
      <c r="J51" s="732">
        <v>1535.7612060658062</v>
      </c>
      <c r="K51" s="746">
        <v>1</v>
      </c>
      <c r="L51" s="732">
        <v>27</v>
      </c>
      <c r="M51" s="733">
        <v>1535.7612060658062</v>
      </c>
    </row>
    <row r="52" spans="1:13" ht="14.4" customHeight="1" x14ac:dyDescent="0.3">
      <c r="A52" s="727" t="s">
        <v>574</v>
      </c>
      <c r="B52" s="728" t="s">
        <v>1343</v>
      </c>
      <c r="C52" s="728" t="s">
        <v>1344</v>
      </c>
      <c r="D52" s="728" t="s">
        <v>1345</v>
      </c>
      <c r="E52" s="728" t="s">
        <v>1346</v>
      </c>
      <c r="F52" s="732"/>
      <c r="G52" s="732"/>
      <c r="H52" s="746">
        <v>0</v>
      </c>
      <c r="I52" s="732">
        <v>51</v>
      </c>
      <c r="J52" s="732">
        <v>16583.159999999996</v>
      </c>
      <c r="K52" s="746">
        <v>1</v>
      </c>
      <c r="L52" s="732">
        <v>51</v>
      </c>
      <c r="M52" s="733">
        <v>16583.159999999996</v>
      </c>
    </row>
    <row r="53" spans="1:13" ht="14.4" customHeight="1" x14ac:dyDescent="0.3">
      <c r="A53" s="727" t="s">
        <v>574</v>
      </c>
      <c r="B53" s="728" t="s">
        <v>1347</v>
      </c>
      <c r="C53" s="728" t="s">
        <v>1348</v>
      </c>
      <c r="D53" s="728" t="s">
        <v>1349</v>
      </c>
      <c r="E53" s="728" t="s">
        <v>1350</v>
      </c>
      <c r="F53" s="732"/>
      <c r="G53" s="732"/>
      <c r="H53" s="746">
        <v>0</v>
      </c>
      <c r="I53" s="732">
        <v>1</v>
      </c>
      <c r="J53" s="732">
        <v>95.37</v>
      </c>
      <c r="K53" s="746">
        <v>1</v>
      </c>
      <c r="L53" s="732">
        <v>1</v>
      </c>
      <c r="M53" s="733">
        <v>95.37</v>
      </c>
    </row>
    <row r="54" spans="1:13" ht="14.4" customHeight="1" x14ac:dyDescent="0.3">
      <c r="A54" s="727" t="s">
        <v>574</v>
      </c>
      <c r="B54" s="728" t="s">
        <v>1351</v>
      </c>
      <c r="C54" s="728" t="s">
        <v>1352</v>
      </c>
      <c r="D54" s="728" t="s">
        <v>886</v>
      </c>
      <c r="E54" s="728" t="s">
        <v>1353</v>
      </c>
      <c r="F54" s="732"/>
      <c r="G54" s="732"/>
      <c r="H54" s="746">
        <v>0</v>
      </c>
      <c r="I54" s="732">
        <v>10</v>
      </c>
      <c r="J54" s="732">
        <v>220.90000000000006</v>
      </c>
      <c r="K54" s="746">
        <v>1</v>
      </c>
      <c r="L54" s="732">
        <v>10</v>
      </c>
      <c r="M54" s="733">
        <v>220.90000000000006</v>
      </c>
    </row>
    <row r="55" spans="1:13" ht="14.4" customHeight="1" x14ac:dyDescent="0.3">
      <c r="A55" s="727" t="s">
        <v>574</v>
      </c>
      <c r="B55" s="728" t="s">
        <v>1351</v>
      </c>
      <c r="C55" s="728" t="s">
        <v>1354</v>
      </c>
      <c r="D55" s="728" t="s">
        <v>886</v>
      </c>
      <c r="E55" s="728" t="s">
        <v>1355</v>
      </c>
      <c r="F55" s="732"/>
      <c r="G55" s="732"/>
      <c r="H55" s="746">
        <v>0</v>
      </c>
      <c r="I55" s="732">
        <v>1</v>
      </c>
      <c r="J55" s="732">
        <v>45.749999999999972</v>
      </c>
      <c r="K55" s="746">
        <v>1</v>
      </c>
      <c r="L55" s="732">
        <v>1</v>
      </c>
      <c r="M55" s="733">
        <v>45.749999999999972</v>
      </c>
    </row>
    <row r="56" spans="1:13" ht="14.4" customHeight="1" x14ac:dyDescent="0.3">
      <c r="A56" s="727" t="s">
        <v>574</v>
      </c>
      <c r="B56" s="728" t="s">
        <v>1351</v>
      </c>
      <c r="C56" s="728" t="s">
        <v>1356</v>
      </c>
      <c r="D56" s="728" t="s">
        <v>1357</v>
      </c>
      <c r="E56" s="728" t="s">
        <v>1353</v>
      </c>
      <c r="F56" s="732">
        <v>4</v>
      </c>
      <c r="G56" s="732">
        <v>176</v>
      </c>
      <c r="H56" s="746">
        <v>1</v>
      </c>
      <c r="I56" s="732"/>
      <c r="J56" s="732"/>
      <c r="K56" s="746">
        <v>0</v>
      </c>
      <c r="L56" s="732">
        <v>4</v>
      </c>
      <c r="M56" s="733">
        <v>176</v>
      </c>
    </row>
    <row r="57" spans="1:13" ht="14.4" customHeight="1" x14ac:dyDescent="0.3">
      <c r="A57" s="727" t="s">
        <v>574</v>
      </c>
      <c r="B57" s="728" t="s">
        <v>1351</v>
      </c>
      <c r="C57" s="728" t="s">
        <v>1358</v>
      </c>
      <c r="D57" s="728" t="s">
        <v>1357</v>
      </c>
      <c r="E57" s="728" t="s">
        <v>1359</v>
      </c>
      <c r="F57" s="732">
        <v>1</v>
      </c>
      <c r="G57" s="732">
        <v>110.0000000000001</v>
      </c>
      <c r="H57" s="746">
        <v>1</v>
      </c>
      <c r="I57" s="732"/>
      <c r="J57" s="732"/>
      <c r="K57" s="746">
        <v>0</v>
      </c>
      <c r="L57" s="732">
        <v>1</v>
      </c>
      <c r="M57" s="733">
        <v>110.0000000000001</v>
      </c>
    </row>
    <row r="58" spans="1:13" ht="14.4" customHeight="1" x14ac:dyDescent="0.3">
      <c r="A58" s="727" t="s">
        <v>574</v>
      </c>
      <c r="B58" s="728" t="s">
        <v>1360</v>
      </c>
      <c r="C58" s="728" t="s">
        <v>1361</v>
      </c>
      <c r="D58" s="728" t="s">
        <v>648</v>
      </c>
      <c r="E58" s="728" t="s">
        <v>1238</v>
      </c>
      <c r="F58" s="732"/>
      <c r="G58" s="732"/>
      <c r="H58" s="746">
        <v>0</v>
      </c>
      <c r="I58" s="732">
        <v>3</v>
      </c>
      <c r="J58" s="732">
        <v>60.179999999999993</v>
      </c>
      <c r="K58" s="746">
        <v>1</v>
      </c>
      <c r="L58" s="732">
        <v>3</v>
      </c>
      <c r="M58" s="733">
        <v>60.179999999999993</v>
      </c>
    </row>
    <row r="59" spans="1:13" ht="14.4" customHeight="1" x14ac:dyDescent="0.3">
      <c r="A59" s="727" t="s">
        <v>574</v>
      </c>
      <c r="B59" s="728" t="s">
        <v>1360</v>
      </c>
      <c r="C59" s="728" t="s">
        <v>1362</v>
      </c>
      <c r="D59" s="728" t="s">
        <v>650</v>
      </c>
      <c r="E59" s="728" t="s">
        <v>1264</v>
      </c>
      <c r="F59" s="732"/>
      <c r="G59" s="732"/>
      <c r="H59" s="746">
        <v>0</v>
      </c>
      <c r="I59" s="732">
        <v>1</v>
      </c>
      <c r="J59" s="732">
        <v>27.250000000000007</v>
      </c>
      <c r="K59" s="746">
        <v>1</v>
      </c>
      <c r="L59" s="732">
        <v>1</v>
      </c>
      <c r="M59" s="733">
        <v>27.250000000000007</v>
      </c>
    </row>
    <row r="60" spans="1:13" ht="14.4" customHeight="1" x14ac:dyDescent="0.3">
      <c r="A60" s="727" t="s">
        <v>574</v>
      </c>
      <c r="B60" s="728" t="s">
        <v>1363</v>
      </c>
      <c r="C60" s="728" t="s">
        <v>1364</v>
      </c>
      <c r="D60" s="728" t="s">
        <v>1365</v>
      </c>
      <c r="E60" s="728" t="s">
        <v>1366</v>
      </c>
      <c r="F60" s="732"/>
      <c r="G60" s="732"/>
      <c r="H60" s="746">
        <v>0</v>
      </c>
      <c r="I60" s="732">
        <v>1</v>
      </c>
      <c r="J60" s="732">
        <v>63.401620141643761</v>
      </c>
      <c r="K60" s="746">
        <v>1</v>
      </c>
      <c r="L60" s="732">
        <v>1</v>
      </c>
      <c r="M60" s="733">
        <v>63.401620141643761</v>
      </c>
    </row>
    <row r="61" spans="1:13" ht="14.4" customHeight="1" x14ac:dyDescent="0.3">
      <c r="A61" s="727" t="s">
        <v>574</v>
      </c>
      <c r="B61" s="728" t="s">
        <v>1367</v>
      </c>
      <c r="C61" s="728" t="s">
        <v>1368</v>
      </c>
      <c r="D61" s="728" t="s">
        <v>1369</v>
      </c>
      <c r="E61" s="728" t="s">
        <v>1370</v>
      </c>
      <c r="F61" s="732"/>
      <c r="G61" s="732"/>
      <c r="H61" s="746">
        <v>0</v>
      </c>
      <c r="I61" s="732">
        <v>1</v>
      </c>
      <c r="J61" s="732">
        <v>99.979999999999976</v>
      </c>
      <c r="K61" s="746">
        <v>1</v>
      </c>
      <c r="L61" s="732">
        <v>1</v>
      </c>
      <c r="M61" s="733">
        <v>99.979999999999976</v>
      </c>
    </row>
    <row r="62" spans="1:13" ht="14.4" customHeight="1" x14ac:dyDescent="0.3">
      <c r="A62" s="727" t="s">
        <v>574</v>
      </c>
      <c r="B62" s="728" t="s">
        <v>1367</v>
      </c>
      <c r="C62" s="728" t="s">
        <v>1371</v>
      </c>
      <c r="D62" s="728" t="s">
        <v>1372</v>
      </c>
      <c r="E62" s="728" t="s">
        <v>1373</v>
      </c>
      <c r="F62" s="732"/>
      <c r="G62" s="732"/>
      <c r="H62" s="746">
        <v>0</v>
      </c>
      <c r="I62" s="732">
        <v>1</v>
      </c>
      <c r="J62" s="732">
        <v>139.47000000000003</v>
      </c>
      <c r="K62" s="746">
        <v>1</v>
      </c>
      <c r="L62" s="732">
        <v>1</v>
      </c>
      <c r="M62" s="733">
        <v>139.47000000000003</v>
      </c>
    </row>
    <row r="63" spans="1:13" ht="14.4" customHeight="1" x14ac:dyDescent="0.3">
      <c r="A63" s="727" t="s">
        <v>574</v>
      </c>
      <c r="B63" s="728" t="s">
        <v>1374</v>
      </c>
      <c r="C63" s="728" t="s">
        <v>1375</v>
      </c>
      <c r="D63" s="728" t="s">
        <v>1376</v>
      </c>
      <c r="E63" s="728" t="s">
        <v>1377</v>
      </c>
      <c r="F63" s="732"/>
      <c r="G63" s="732"/>
      <c r="H63" s="746">
        <v>0</v>
      </c>
      <c r="I63" s="732">
        <v>1</v>
      </c>
      <c r="J63" s="732">
        <v>54.27</v>
      </c>
      <c r="K63" s="746">
        <v>1</v>
      </c>
      <c r="L63" s="732">
        <v>1</v>
      </c>
      <c r="M63" s="733">
        <v>54.27</v>
      </c>
    </row>
    <row r="64" spans="1:13" ht="14.4" customHeight="1" x14ac:dyDescent="0.3">
      <c r="A64" s="727" t="s">
        <v>574</v>
      </c>
      <c r="B64" s="728" t="s">
        <v>1378</v>
      </c>
      <c r="C64" s="728" t="s">
        <v>1379</v>
      </c>
      <c r="D64" s="728" t="s">
        <v>869</v>
      </c>
      <c r="E64" s="728" t="s">
        <v>1380</v>
      </c>
      <c r="F64" s="732"/>
      <c r="G64" s="732"/>
      <c r="H64" s="746">
        <v>0</v>
      </c>
      <c r="I64" s="732">
        <v>1</v>
      </c>
      <c r="J64" s="732">
        <v>50.17</v>
      </c>
      <c r="K64" s="746">
        <v>1</v>
      </c>
      <c r="L64" s="732">
        <v>1</v>
      </c>
      <c r="M64" s="733">
        <v>50.17</v>
      </c>
    </row>
    <row r="65" spans="1:13" ht="14.4" customHeight="1" x14ac:dyDescent="0.3">
      <c r="A65" s="727" t="s">
        <v>574</v>
      </c>
      <c r="B65" s="728" t="s">
        <v>1381</v>
      </c>
      <c r="C65" s="728" t="s">
        <v>1382</v>
      </c>
      <c r="D65" s="728" t="s">
        <v>1383</v>
      </c>
      <c r="E65" s="728" t="s">
        <v>1384</v>
      </c>
      <c r="F65" s="732"/>
      <c r="G65" s="732"/>
      <c r="H65" s="746">
        <v>0</v>
      </c>
      <c r="I65" s="732">
        <v>3</v>
      </c>
      <c r="J65" s="732">
        <v>108.75</v>
      </c>
      <c r="K65" s="746">
        <v>1</v>
      </c>
      <c r="L65" s="732">
        <v>3</v>
      </c>
      <c r="M65" s="733">
        <v>108.75</v>
      </c>
    </row>
    <row r="66" spans="1:13" ht="14.4" customHeight="1" x14ac:dyDescent="0.3">
      <c r="A66" s="727" t="s">
        <v>574</v>
      </c>
      <c r="B66" s="728" t="s">
        <v>1381</v>
      </c>
      <c r="C66" s="728" t="s">
        <v>1385</v>
      </c>
      <c r="D66" s="728" t="s">
        <v>603</v>
      </c>
      <c r="E66" s="728" t="s">
        <v>1384</v>
      </c>
      <c r="F66" s="732">
        <v>8</v>
      </c>
      <c r="G66" s="732">
        <v>337.34000000000003</v>
      </c>
      <c r="H66" s="746">
        <v>1</v>
      </c>
      <c r="I66" s="732"/>
      <c r="J66" s="732"/>
      <c r="K66" s="746">
        <v>0</v>
      </c>
      <c r="L66" s="732">
        <v>8</v>
      </c>
      <c r="M66" s="733">
        <v>337.34000000000003</v>
      </c>
    </row>
    <row r="67" spans="1:13" ht="14.4" customHeight="1" x14ac:dyDescent="0.3">
      <c r="A67" s="727" t="s">
        <v>574</v>
      </c>
      <c r="B67" s="728" t="s">
        <v>1386</v>
      </c>
      <c r="C67" s="728" t="s">
        <v>1387</v>
      </c>
      <c r="D67" s="728" t="s">
        <v>884</v>
      </c>
      <c r="E67" s="728" t="s">
        <v>1238</v>
      </c>
      <c r="F67" s="732"/>
      <c r="G67" s="732"/>
      <c r="H67" s="746">
        <v>0</v>
      </c>
      <c r="I67" s="732">
        <v>8</v>
      </c>
      <c r="J67" s="732">
        <v>241.76000000000008</v>
      </c>
      <c r="K67" s="746">
        <v>1</v>
      </c>
      <c r="L67" s="732">
        <v>8</v>
      </c>
      <c r="M67" s="733">
        <v>241.76000000000008</v>
      </c>
    </row>
    <row r="68" spans="1:13" ht="14.4" customHeight="1" x14ac:dyDescent="0.3">
      <c r="A68" s="727" t="s">
        <v>582</v>
      </c>
      <c r="B68" s="728" t="s">
        <v>1198</v>
      </c>
      <c r="C68" s="728" t="s">
        <v>1199</v>
      </c>
      <c r="D68" s="728" t="s">
        <v>656</v>
      </c>
      <c r="E68" s="728" t="s">
        <v>1200</v>
      </c>
      <c r="F68" s="732"/>
      <c r="G68" s="732"/>
      <c r="H68" s="746">
        <v>0</v>
      </c>
      <c r="I68" s="732">
        <v>200</v>
      </c>
      <c r="J68" s="732">
        <v>13541.588998672767</v>
      </c>
      <c r="K68" s="746">
        <v>1</v>
      </c>
      <c r="L68" s="732">
        <v>200</v>
      </c>
      <c r="M68" s="733">
        <v>13541.588998672767</v>
      </c>
    </row>
    <row r="69" spans="1:13" ht="14.4" customHeight="1" x14ac:dyDescent="0.3">
      <c r="A69" s="727" t="s">
        <v>582</v>
      </c>
      <c r="B69" s="728" t="s">
        <v>1388</v>
      </c>
      <c r="C69" s="728" t="s">
        <v>1389</v>
      </c>
      <c r="D69" s="728" t="s">
        <v>1390</v>
      </c>
      <c r="E69" s="728" t="s">
        <v>1391</v>
      </c>
      <c r="F69" s="732"/>
      <c r="G69" s="732"/>
      <c r="H69" s="746">
        <v>0</v>
      </c>
      <c r="I69" s="732">
        <v>1</v>
      </c>
      <c r="J69" s="732">
        <v>66.399999999999991</v>
      </c>
      <c r="K69" s="746">
        <v>1</v>
      </c>
      <c r="L69" s="732">
        <v>1</v>
      </c>
      <c r="M69" s="733">
        <v>66.399999999999991</v>
      </c>
    </row>
    <row r="70" spans="1:13" ht="14.4" customHeight="1" x14ac:dyDescent="0.3">
      <c r="A70" s="727" t="s">
        <v>582</v>
      </c>
      <c r="B70" s="728" t="s">
        <v>1392</v>
      </c>
      <c r="C70" s="728" t="s">
        <v>1393</v>
      </c>
      <c r="D70" s="728" t="s">
        <v>1394</v>
      </c>
      <c r="E70" s="728" t="s">
        <v>1395</v>
      </c>
      <c r="F70" s="732"/>
      <c r="G70" s="732"/>
      <c r="H70" s="746">
        <v>0</v>
      </c>
      <c r="I70" s="732">
        <v>2</v>
      </c>
      <c r="J70" s="732">
        <v>819.18000000000006</v>
      </c>
      <c r="K70" s="746">
        <v>1</v>
      </c>
      <c r="L70" s="732">
        <v>2</v>
      </c>
      <c r="M70" s="733">
        <v>819.18000000000006</v>
      </c>
    </row>
    <row r="71" spans="1:13" ht="14.4" customHeight="1" x14ac:dyDescent="0.3">
      <c r="A71" s="727" t="s">
        <v>582</v>
      </c>
      <c r="B71" s="728" t="s">
        <v>1212</v>
      </c>
      <c r="C71" s="728" t="s">
        <v>1213</v>
      </c>
      <c r="D71" s="728" t="s">
        <v>705</v>
      </c>
      <c r="E71" s="728" t="s">
        <v>1214</v>
      </c>
      <c r="F71" s="732"/>
      <c r="G71" s="732"/>
      <c r="H71" s="746">
        <v>0</v>
      </c>
      <c r="I71" s="732">
        <v>5</v>
      </c>
      <c r="J71" s="732">
        <v>16500</v>
      </c>
      <c r="K71" s="746">
        <v>1</v>
      </c>
      <c r="L71" s="732">
        <v>5</v>
      </c>
      <c r="M71" s="733">
        <v>16500</v>
      </c>
    </row>
    <row r="72" spans="1:13" ht="14.4" customHeight="1" x14ac:dyDescent="0.3">
      <c r="A72" s="727" t="s">
        <v>582</v>
      </c>
      <c r="B72" s="728" t="s">
        <v>1223</v>
      </c>
      <c r="C72" s="728" t="s">
        <v>1396</v>
      </c>
      <c r="D72" s="728" t="s">
        <v>658</v>
      </c>
      <c r="E72" s="728" t="s">
        <v>1397</v>
      </c>
      <c r="F72" s="732"/>
      <c r="G72" s="732"/>
      <c r="H72" s="746">
        <v>0</v>
      </c>
      <c r="I72" s="732">
        <v>1</v>
      </c>
      <c r="J72" s="732">
        <v>129.32999999999998</v>
      </c>
      <c r="K72" s="746">
        <v>1</v>
      </c>
      <c r="L72" s="732">
        <v>1</v>
      </c>
      <c r="M72" s="733">
        <v>129.32999999999998</v>
      </c>
    </row>
    <row r="73" spans="1:13" ht="14.4" customHeight="1" x14ac:dyDescent="0.3">
      <c r="A73" s="727" t="s">
        <v>582</v>
      </c>
      <c r="B73" s="728" t="s">
        <v>1223</v>
      </c>
      <c r="C73" s="728" t="s">
        <v>1224</v>
      </c>
      <c r="D73" s="728" t="s">
        <v>658</v>
      </c>
      <c r="E73" s="728" t="s">
        <v>1225</v>
      </c>
      <c r="F73" s="732"/>
      <c r="G73" s="732"/>
      <c r="H73" s="746">
        <v>0</v>
      </c>
      <c r="I73" s="732">
        <v>2</v>
      </c>
      <c r="J73" s="732">
        <v>90.38</v>
      </c>
      <c r="K73" s="746">
        <v>1</v>
      </c>
      <c r="L73" s="732">
        <v>2</v>
      </c>
      <c r="M73" s="733">
        <v>90.38</v>
      </c>
    </row>
    <row r="74" spans="1:13" ht="14.4" customHeight="1" x14ac:dyDescent="0.3">
      <c r="A74" s="727" t="s">
        <v>582</v>
      </c>
      <c r="B74" s="728" t="s">
        <v>1230</v>
      </c>
      <c r="C74" s="728" t="s">
        <v>1231</v>
      </c>
      <c r="D74" s="728" t="s">
        <v>1232</v>
      </c>
      <c r="E74" s="728" t="s">
        <v>1233</v>
      </c>
      <c r="F74" s="732"/>
      <c r="G74" s="732"/>
      <c r="H74" s="746">
        <v>0</v>
      </c>
      <c r="I74" s="732">
        <v>1</v>
      </c>
      <c r="J74" s="732">
        <v>42.579999999999991</v>
      </c>
      <c r="K74" s="746">
        <v>1</v>
      </c>
      <c r="L74" s="732">
        <v>1</v>
      </c>
      <c r="M74" s="733">
        <v>42.579999999999991</v>
      </c>
    </row>
    <row r="75" spans="1:13" ht="14.4" customHeight="1" x14ac:dyDescent="0.3">
      <c r="A75" s="727" t="s">
        <v>582</v>
      </c>
      <c r="B75" s="728" t="s">
        <v>1230</v>
      </c>
      <c r="C75" s="728" t="s">
        <v>1398</v>
      </c>
      <c r="D75" s="728" t="s">
        <v>1232</v>
      </c>
      <c r="E75" s="728" t="s">
        <v>1399</v>
      </c>
      <c r="F75" s="732"/>
      <c r="G75" s="732"/>
      <c r="H75" s="746">
        <v>0</v>
      </c>
      <c r="I75" s="732">
        <v>1</v>
      </c>
      <c r="J75" s="732">
        <v>149.03</v>
      </c>
      <c r="K75" s="746">
        <v>1</v>
      </c>
      <c r="L75" s="732">
        <v>1</v>
      </c>
      <c r="M75" s="733">
        <v>149.03</v>
      </c>
    </row>
    <row r="76" spans="1:13" ht="14.4" customHeight="1" x14ac:dyDescent="0.3">
      <c r="A76" s="727" t="s">
        <v>582</v>
      </c>
      <c r="B76" s="728" t="s">
        <v>1234</v>
      </c>
      <c r="C76" s="728" t="s">
        <v>1235</v>
      </c>
      <c r="D76" s="728" t="s">
        <v>821</v>
      </c>
      <c r="E76" s="728" t="s">
        <v>1236</v>
      </c>
      <c r="F76" s="732"/>
      <c r="G76" s="732"/>
      <c r="H76" s="746">
        <v>0</v>
      </c>
      <c r="I76" s="732">
        <v>1</v>
      </c>
      <c r="J76" s="732">
        <v>36.620000000000005</v>
      </c>
      <c r="K76" s="746">
        <v>1</v>
      </c>
      <c r="L76" s="732">
        <v>1</v>
      </c>
      <c r="M76" s="733">
        <v>36.620000000000005</v>
      </c>
    </row>
    <row r="77" spans="1:13" ht="14.4" customHeight="1" x14ac:dyDescent="0.3">
      <c r="A77" s="727" t="s">
        <v>582</v>
      </c>
      <c r="B77" s="728" t="s">
        <v>1239</v>
      </c>
      <c r="C77" s="728" t="s">
        <v>1400</v>
      </c>
      <c r="D77" s="728" t="s">
        <v>1076</v>
      </c>
      <c r="E77" s="728" t="s">
        <v>1238</v>
      </c>
      <c r="F77" s="732"/>
      <c r="G77" s="732"/>
      <c r="H77" s="746">
        <v>0</v>
      </c>
      <c r="I77" s="732">
        <v>1</v>
      </c>
      <c r="J77" s="732">
        <v>162.79</v>
      </c>
      <c r="K77" s="746">
        <v>1</v>
      </c>
      <c r="L77" s="732">
        <v>1</v>
      </c>
      <c r="M77" s="733">
        <v>162.79</v>
      </c>
    </row>
    <row r="78" spans="1:13" ht="14.4" customHeight="1" x14ac:dyDescent="0.3">
      <c r="A78" s="727" t="s">
        <v>582</v>
      </c>
      <c r="B78" s="728" t="s">
        <v>1244</v>
      </c>
      <c r="C78" s="728" t="s">
        <v>1401</v>
      </c>
      <c r="D78" s="728" t="s">
        <v>1246</v>
      </c>
      <c r="E78" s="728" t="s">
        <v>1402</v>
      </c>
      <c r="F78" s="732"/>
      <c r="G78" s="732"/>
      <c r="H78" s="746">
        <v>0</v>
      </c>
      <c r="I78" s="732">
        <v>1</v>
      </c>
      <c r="J78" s="732">
        <v>36.180000000000014</v>
      </c>
      <c r="K78" s="746">
        <v>1</v>
      </c>
      <c r="L78" s="732">
        <v>1</v>
      </c>
      <c r="M78" s="733">
        <v>36.180000000000014</v>
      </c>
    </row>
    <row r="79" spans="1:13" ht="14.4" customHeight="1" x14ac:dyDescent="0.3">
      <c r="A79" s="727" t="s">
        <v>582</v>
      </c>
      <c r="B79" s="728" t="s">
        <v>1403</v>
      </c>
      <c r="C79" s="728" t="s">
        <v>1404</v>
      </c>
      <c r="D79" s="728" t="s">
        <v>1405</v>
      </c>
      <c r="E79" s="728" t="s">
        <v>1406</v>
      </c>
      <c r="F79" s="732"/>
      <c r="G79" s="732"/>
      <c r="H79" s="746">
        <v>0</v>
      </c>
      <c r="I79" s="732">
        <v>1</v>
      </c>
      <c r="J79" s="732">
        <v>182.93000000000006</v>
      </c>
      <c r="K79" s="746">
        <v>1</v>
      </c>
      <c r="L79" s="732">
        <v>1</v>
      </c>
      <c r="M79" s="733">
        <v>182.93000000000006</v>
      </c>
    </row>
    <row r="80" spans="1:13" ht="14.4" customHeight="1" x14ac:dyDescent="0.3">
      <c r="A80" s="727" t="s">
        <v>582</v>
      </c>
      <c r="B80" s="728" t="s">
        <v>1248</v>
      </c>
      <c r="C80" s="728" t="s">
        <v>1407</v>
      </c>
      <c r="D80" s="728" t="s">
        <v>1250</v>
      </c>
      <c r="E80" s="728" t="s">
        <v>1408</v>
      </c>
      <c r="F80" s="732"/>
      <c r="G80" s="732"/>
      <c r="H80" s="746">
        <v>0</v>
      </c>
      <c r="I80" s="732">
        <v>1</v>
      </c>
      <c r="J80" s="732">
        <v>185.26</v>
      </c>
      <c r="K80" s="746">
        <v>1</v>
      </c>
      <c r="L80" s="732">
        <v>1</v>
      </c>
      <c r="M80" s="733">
        <v>185.26</v>
      </c>
    </row>
    <row r="81" spans="1:13" ht="14.4" customHeight="1" x14ac:dyDescent="0.3">
      <c r="A81" s="727" t="s">
        <v>582</v>
      </c>
      <c r="B81" s="728" t="s">
        <v>1274</v>
      </c>
      <c r="C81" s="728" t="s">
        <v>1409</v>
      </c>
      <c r="D81" s="728" t="s">
        <v>1041</v>
      </c>
      <c r="E81" s="728" t="s">
        <v>1410</v>
      </c>
      <c r="F81" s="732"/>
      <c r="G81" s="732"/>
      <c r="H81" s="746">
        <v>0</v>
      </c>
      <c r="I81" s="732">
        <v>1</v>
      </c>
      <c r="J81" s="732">
        <v>49.720000000000013</v>
      </c>
      <c r="K81" s="746">
        <v>1</v>
      </c>
      <c r="L81" s="732">
        <v>1</v>
      </c>
      <c r="M81" s="733">
        <v>49.720000000000013</v>
      </c>
    </row>
    <row r="82" spans="1:13" ht="14.4" customHeight="1" x14ac:dyDescent="0.3">
      <c r="A82" s="727" t="s">
        <v>582</v>
      </c>
      <c r="B82" s="728" t="s">
        <v>1274</v>
      </c>
      <c r="C82" s="728" t="s">
        <v>1275</v>
      </c>
      <c r="D82" s="728" t="s">
        <v>1276</v>
      </c>
      <c r="E82" s="728" t="s">
        <v>1277</v>
      </c>
      <c r="F82" s="732"/>
      <c r="G82" s="732"/>
      <c r="H82" s="746">
        <v>0</v>
      </c>
      <c r="I82" s="732">
        <v>1</v>
      </c>
      <c r="J82" s="732">
        <v>78.290000000000006</v>
      </c>
      <c r="K82" s="746">
        <v>1</v>
      </c>
      <c r="L82" s="732">
        <v>1</v>
      </c>
      <c r="M82" s="733">
        <v>78.290000000000006</v>
      </c>
    </row>
    <row r="83" spans="1:13" ht="14.4" customHeight="1" x14ac:dyDescent="0.3">
      <c r="A83" s="727" t="s">
        <v>582</v>
      </c>
      <c r="B83" s="728" t="s">
        <v>1274</v>
      </c>
      <c r="C83" s="728" t="s">
        <v>1411</v>
      </c>
      <c r="D83" s="728" t="s">
        <v>1276</v>
      </c>
      <c r="E83" s="728" t="s">
        <v>1412</v>
      </c>
      <c r="F83" s="732"/>
      <c r="G83" s="732"/>
      <c r="H83" s="746">
        <v>0</v>
      </c>
      <c r="I83" s="732">
        <v>1</v>
      </c>
      <c r="J83" s="732">
        <v>94.929999999999993</v>
      </c>
      <c r="K83" s="746">
        <v>1</v>
      </c>
      <c r="L83" s="732">
        <v>1</v>
      </c>
      <c r="M83" s="733">
        <v>94.929999999999993</v>
      </c>
    </row>
    <row r="84" spans="1:13" ht="14.4" customHeight="1" x14ac:dyDescent="0.3">
      <c r="A84" s="727" t="s">
        <v>582</v>
      </c>
      <c r="B84" s="728" t="s">
        <v>1282</v>
      </c>
      <c r="C84" s="728" t="s">
        <v>1287</v>
      </c>
      <c r="D84" s="728" t="s">
        <v>1288</v>
      </c>
      <c r="E84" s="728" t="s">
        <v>1289</v>
      </c>
      <c r="F84" s="732"/>
      <c r="G84" s="732"/>
      <c r="H84" s="746">
        <v>0</v>
      </c>
      <c r="I84" s="732">
        <v>3</v>
      </c>
      <c r="J84" s="732">
        <v>333.96</v>
      </c>
      <c r="K84" s="746">
        <v>1</v>
      </c>
      <c r="L84" s="732">
        <v>3</v>
      </c>
      <c r="M84" s="733">
        <v>333.96</v>
      </c>
    </row>
    <row r="85" spans="1:13" ht="14.4" customHeight="1" x14ac:dyDescent="0.3">
      <c r="A85" s="727" t="s">
        <v>582</v>
      </c>
      <c r="B85" s="728" t="s">
        <v>1290</v>
      </c>
      <c r="C85" s="728" t="s">
        <v>1291</v>
      </c>
      <c r="D85" s="728" t="s">
        <v>1292</v>
      </c>
      <c r="E85" s="728" t="s">
        <v>1293</v>
      </c>
      <c r="F85" s="732"/>
      <c r="G85" s="732"/>
      <c r="H85" s="746">
        <v>0</v>
      </c>
      <c r="I85" s="732">
        <v>3.8</v>
      </c>
      <c r="J85" s="732">
        <v>1755.6</v>
      </c>
      <c r="K85" s="746">
        <v>1</v>
      </c>
      <c r="L85" s="732">
        <v>3.8</v>
      </c>
      <c r="M85" s="733">
        <v>1755.6</v>
      </c>
    </row>
    <row r="86" spans="1:13" ht="14.4" customHeight="1" x14ac:dyDescent="0.3">
      <c r="A86" s="727" t="s">
        <v>582</v>
      </c>
      <c r="B86" s="728" t="s">
        <v>1302</v>
      </c>
      <c r="C86" s="728" t="s">
        <v>1306</v>
      </c>
      <c r="D86" s="728" t="s">
        <v>1304</v>
      </c>
      <c r="E86" s="728" t="s">
        <v>1307</v>
      </c>
      <c r="F86" s="732"/>
      <c r="G86" s="732"/>
      <c r="H86" s="746">
        <v>0</v>
      </c>
      <c r="I86" s="732">
        <v>4.0999999999999996</v>
      </c>
      <c r="J86" s="732">
        <v>1082.4000000000001</v>
      </c>
      <c r="K86" s="746">
        <v>1</v>
      </c>
      <c r="L86" s="732">
        <v>4.0999999999999996</v>
      </c>
      <c r="M86" s="733">
        <v>1082.4000000000001</v>
      </c>
    </row>
    <row r="87" spans="1:13" ht="14.4" customHeight="1" x14ac:dyDescent="0.3">
      <c r="A87" s="727" t="s">
        <v>582</v>
      </c>
      <c r="B87" s="728" t="s">
        <v>1413</v>
      </c>
      <c r="C87" s="728" t="s">
        <v>1414</v>
      </c>
      <c r="D87" s="728" t="s">
        <v>1415</v>
      </c>
      <c r="E87" s="728" t="s">
        <v>1416</v>
      </c>
      <c r="F87" s="732"/>
      <c r="G87" s="732"/>
      <c r="H87" s="746">
        <v>0</v>
      </c>
      <c r="I87" s="732">
        <v>1</v>
      </c>
      <c r="J87" s="732">
        <v>561.51</v>
      </c>
      <c r="K87" s="746">
        <v>1</v>
      </c>
      <c r="L87" s="732">
        <v>1</v>
      </c>
      <c r="M87" s="733">
        <v>561.51</v>
      </c>
    </row>
    <row r="88" spans="1:13" ht="14.4" customHeight="1" x14ac:dyDescent="0.3">
      <c r="A88" s="727" t="s">
        <v>582</v>
      </c>
      <c r="B88" s="728" t="s">
        <v>1308</v>
      </c>
      <c r="C88" s="728" t="s">
        <v>1309</v>
      </c>
      <c r="D88" s="728" t="s">
        <v>1310</v>
      </c>
      <c r="E88" s="728" t="s">
        <v>1311</v>
      </c>
      <c r="F88" s="732"/>
      <c r="G88" s="732"/>
      <c r="H88" s="746">
        <v>0</v>
      </c>
      <c r="I88" s="732">
        <v>18</v>
      </c>
      <c r="J88" s="732">
        <v>1641.72</v>
      </c>
      <c r="K88" s="746">
        <v>1</v>
      </c>
      <c r="L88" s="732">
        <v>18</v>
      </c>
      <c r="M88" s="733">
        <v>1641.72</v>
      </c>
    </row>
    <row r="89" spans="1:13" ht="14.4" customHeight="1" x14ac:dyDescent="0.3">
      <c r="A89" s="727" t="s">
        <v>582</v>
      </c>
      <c r="B89" s="728" t="s">
        <v>1312</v>
      </c>
      <c r="C89" s="728" t="s">
        <v>1313</v>
      </c>
      <c r="D89" s="728" t="s">
        <v>1314</v>
      </c>
      <c r="E89" s="728" t="s">
        <v>1315</v>
      </c>
      <c r="F89" s="732"/>
      <c r="G89" s="732"/>
      <c r="H89" s="746">
        <v>0</v>
      </c>
      <c r="I89" s="732">
        <v>18</v>
      </c>
      <c r="J89" s="732">
        <v>528.66</v>
      </c>
      <c r="K89" s="746">
        <v>1</v>
      </c>
      <c r="L89" s="732">
        <v>18</v>
      </c>
      <c r="M89" s="733">
        <v>528.66</v>
      </c>
    </row>
    <row r="90" spans="1:13" ht="14.4" customHeight="1" x14ac:dyDescent="0.3">
      <c r="A90" s="727" t="s">
        <v>582</v>
      </c>
      <c r="B90" s="728" t="s">
        <v>1319</v>
      </c>
      <c r="C90" s="728" t="s">
        <v>1417</v>
      </c>
      <c r="D90" s="728" t="s">
        <v>1321</v>
      </c>
      <c r="E90" s="728" t="s">
        <v>1418</v>
      </c>
      <c r="F90" s="732"/>
      <c r="G90" s="732"/>
      <c r="H90" s="746">
        <v>0</v>
      </c>
      <c r="I90" s="732">
        <v>1.8</v>
      </c>
      <c r="J90" s="732">
        <v>554.4</v>
      </c>
      <c r="K90" s="746">
        <v>1</v>
      </c>
      <c r="L90" s="732">
        <v>1.8</v>
      </c>
      <c r="M90" s="733">
        <v>554.4</v>
      </c>
    </row>
    <row r="91" spans="1:13" ht="14.4" customHeight="1" x14ac:dyDescent="0.3">
      <c r="A91" s="727" t="s">
        <v>582</v>
      </c>
      <c r="B91" s="728" t="s">
        <v>1419</v>
      </c>
      <c r="C91" s="728" t="s">
        <v>1420</v>
      </c>
      <c r="D91" s="728" t="s">
        <v>1081</v>
      </c>
      <c r="E91" s="728" t="s">
        <v>1421</v>
      </c>
      <c r="F91" s="732"/>
      <c r="G91" s="732"/>
      <c r="H91" s="746">
        <v>0</v>
      </c>
      <c r="I91" s="732">
        <v>1</v>
      </c>
      <c r="J91" s="732">
        <v>72.59999999999998</v>
      </c>
      <c r="K91" s="746">
        <v>1</v>
      </c>
      <c r="L91" s="732">
        <v>1</v>
      </c>
      <c r="M91" s="733">
        <v>72.59999999999998</v>
      </c>
    </row>
    <row r="92" spans="1:13" ht="14.4" customHeight="1" x14ac:dyDescent="0.3">
      <c r="A92" s="727" t="s">
        <v>582</v>
      </c>
      <c r="B92" s="728" t="s">
        <v>1419</v>
      </c>
      <c r="C92" s="728" t="s">
        <v>1422</v>
      </c>
      <c r="D92" s="728" t="s">
        <v>1081</v>
      </c>
      <c r="E92" s="728" t="s">
        <v>1423</v>
      </c>
      <c r="F92" s="732"/>
      <c r="G92" s="732"/>
      <c r="H92" s="746">
        <v>0</v>
      </c>
      <c r="I92" s="732">
        <v>3</v>
      </c>
      <c r="J92" s="732">
        <v>145.20013770866532</v>
      </c>
      <c r="K92" s="746">
        <v>1</v>
      </c>
      <c r="L92" s="732">
        <v>3</v>
      </c>
      <c r="M92" s="733">
        <v>145.20013770866532</v>
      </c>
    </row>
    <row r="93" spans="1:13" ht="14.4" customHeight="1" x14ac:dyDescent="0.3">
      <c r="A93" s="727" t="s">
        <v>582</v>
      </c>
      <c r="B93" s="728" t="s">
        <v>1323</v>
      </c>
      <c r="C93" s="728" t="s">
        <v>1326</v>
      </c>
      <c r="D93" s="728" t="s">
        <v>628</v>
      </c>
      <c r="E93" s="728" t="s">
        <v>1327</v>
      </c>
      <c r="F93" s="732"/>
      <c r="G93" s="732"/>
      <c r="H93" s="746">
        <v>0</v>
      </c>
      <c r="I93" s="732">
        <v>5</v>
      </c>
      <c r="J93" s="732">
        <v>525.30000000000007</v>
      </c>
      <c r="K93" s="746">
        <v>1</v>
      </c>
      <c r="L93" s="732">
        <v>5</v>
      </c>
      <c r="M93" s="733">
        <v>525.30000000000007</v>
      </c>
    </row>
    <row r="94" spans="1:13" ht="14.4" customHeight="1" x14ac:dyDescent="0.3">
      <c r="A94" s="727" t="s">
        <v>582</v>
      </c>
      <c r="B94" s="728" t="s">
        <v>1323</v>
      </c>
      <c r="C94" s="728" t="s">
        <v>1328</v>
      </c>
      <c r="D94" s="728" t="s">
        <v>628</v>
      </c>
      <c r="E94" s="728" t="s">
        <v>1327</v>
      </c>
      <c r="F94" s="732">
        <v>7</v>
      </c>
      <c r="G94" s="732">
        <v>723.23999999999978</v>
      </c>
      <c r="H94" s="746">
        <v>1</v>
      </c>
      <c r="I94" s="732"/>
      <c r="J94" s="732"/>
      <c r="K94" s="746">
        <v>0</v>
      </c>
      <c r="L94" s="732">
        <v>7</v>
      </c>
      <c r="M94" s="733">
        <v>723.23999999999978</v>
      </c>
    </row>
    <row r="95" spans="1:13" ht="14.4" customHeight="1" x14ac:dyDescent="0.3">
      <c r="A95" s="727" t="s">
        <v>582</v>
      </c>
      <c r="B95" s="728" t="s">
        <v>1336</v>
      </c>
      <c r="C95" s="728" t="s">
        <v>1337</v>
      </c>
      <c r="D95" s="728" t="s">
        <v>1338</v>
      </c>
      <c r="E95" s="728" t="s">
        <v>1339</v>
      </c>
      <c r="F95" s="732"/>
      <c r="G95" s="732"/>
      <c r="H95" s="746">
        <v>0</v>
      </c>
      <c r="I95" s="732">
        <v>9</v>
      </c>
      <c r="J95" s="732">
        <v>367.95000000000005</v>
      </c>
      <c r="K95" s="746">
        <v>1</v>
      </c>
      <c r="L95" s="732">
        <v>9</v>
      </c>
      <c r="M95" s="733">
        <v>367.95000000000005</v>
      </c>
    </row>
    <row r="96" spans="1:13" ht="14.4" customHeight="1" x14ac:dyDescent="0.3">
      <c r="A96" s="727" t="s">
        <v>582</v>
      </c>
      <c r="B96" s="728" t="s">
        <v>1336</v>
      </c>
      <c r="C96" s="728" t="s">
        <v>1340</v>
      </c>
      <c r="D96" s="728" t="s">
        <v>1341</v>
      </c>
      <c r="E96" s="728" t="s">
        <v>1342</v>
      </c>
      <c r="F96" s="732"/>
      <c r="G96" s="732"/>
      <c r="H96" s="746">
        <v>0</v>
      </c>
      <c r="I96" s="732">
        <v>29</v>
      </c>
      <c r="J96" s="732">
        <v>1649.5200000000004</v>
      </c>
      <c r="K96" s="746">
        <v>1</v>
      </c>
      <c r="L96" s="732">
        <v>29</v>
      </c>
      <c r="M96" s="733">
        <v>1649.5200000000004</v>
      </c>
    </row>
    <row r="97" spans="1:13" ht="14.4" customHeight="1" x14ac:dyDescent="0.3">
      <c r="A97" s="727" t="s">
        <v>582</v>
      </c>
      <c r="B97" s="728" t="s">
        <v>1336</v>
      </c>
      <c r="C97" s="728" t="s">
        <v>1424</v>
      </c>
      <c r="D97" s="728" t="s">
        <v>1341</v>
      </c>
      <c r="E97" s="728" t="s">
        <v>1425</v>
      </c>
      <c r="F97" s="732"/>
      <c r="G97" s="732"/>
      <c r="H97" s="746">
        <v>0</v>
      </c>
      <c r="I97" s="732">
        <v>3</v>
      </c>
      <c r="J97" s="732">
        <v>170.64</v>
      </c>
      <c r="K97" s="746">
        <v>1</v>
      </c>
      <c r="L97" s="732">
        <v>3</v>
      </c>
      <c r="M97" s="733">
        <v>170.64</v>
      </c>
    </row>
    <row r="98" spans="1:13" ht="14.4" customHeight="1" x14ac:dyDescent="0.3">
      <c r="A98" s="727" t="s">
        <v>582</v>
      </c>
      <c r="B98" s="728" t="s">
        <v>1343</v>
      </c>
      <c r="C98" s="728" t="s">
        <v>1344</v>
      </c>
      <c r="D98" s="728" t="s">
        <v>1345</v>
      </c>
      <c r="E98" s="728" t="s">
        <v>1346</v>
      </c>
      <c r="F98" s="732"/>
      <c r="G98" s="732"/>
      <c r="H98" s="746">
        <v>0</v>
      </c>
      <c r="I98" s="732">
        <v>67</v>
      </c>
      <c r="J98" s="732">
        <v>21785.719999999998</v>
      </c>
      <c r="K98" s="746">
        <v>1</v>
      </c>
      <c r="L98" s="732">
        <v>67</v>
      </c>
      <c r="M98" s="733">
        <v>21785.719999999998</v>
      </c>
    </row>
    <row r="99" spans="1:13" ht="14.4" customHeight="1" x14ac:dyDescent="0.3">
      <c r="A99" s="727" t="s">
        <v>582</v>
      </c>
      <c r="B99" s="728" t="s">
        <v>1426</v>
      </c>
      <c r="C99" s="728" t="s">
        <v>1427</v>
      </c>
      <c r="D99" s="728" t="s">
        <v>1113</v>
      </c>
      <c r="E99" s="728" t="s">
        <v>1428</v>
      </c>
      <c r="F99" s="732">
        <v>1</v>
      </c>
      <c r="G99" s="732">
        <v>46.989999999999995</v>
      </c>
      <c r="H99" s="746">
        <v>1</v>
      </c>
      <c r="I99" s="732"/>
      <c r="J99" s="732"/>
      <c r="K99" s="746">
        <v>0</v>
      </c>
      <c r="L99" s="732">
        <v>1</v>
      </c>
      <c r="M99" s="733">
        <v>46.989999999999995</v>
      </c>
    </row>
    <row r="100" spans="1:13" ht="14.4" customHeight="1" x14ac:dyDescent="0.3">
      <c r="A100" s="727" t="s">
        <v>582</v>
      </c>
      <c r="B100" s="728" t="s">
        <v>1426</v>
      </c>
      <c r="C100" s="728" t="s">
        <v>1429</v>
      </c>
      <c r="D100" s="728" t="s">
        <v>1113</v>
      </c>
      <c r="E100" s="728" t="s">
        <v>1430</v>
      </c>
      <c r="F100" s="732">
        <v>1</v>
      </c>
      <c r="G100" s="732">
        <v>106.54000000000005</v>
      </c>
      <c r="H100" s="746">
        <v>1</v>
      </c>
      <c r="I100" s="732"/>
      <c r="J100" s="732"/>
      <c r="K100" s="746">
        <v>0</v>
      </c>
      <c r="L100" s="732">
        <v>1</v>
      </c>
      <c r="M100" s="733">
        <v>106.54000000000005</v>
      </c>
    </row>
    <row r="101" spans="1:13" ht="14.4" customHeight="1" x14ac:dyDescent="0.3">
      <c r="A101" s="727" t="s">
        <v>582</v>
      </c>
      <c r="B101" s="728" t="s">
        <v>1351</v>
      </c>
      <c r="C101" s="728" t="s">
        <v>1356</v>
      </c>
      <c r="D101" s="728" t="s">
        <v>1357</v>
      </c>
      <c r="E101" s="728" t="s">
        <v>1353</v>
      </c>
      <c r="F101" s="732">
        <v>1</v>
      </c>
      <c r="G101" s="732">
        <v>43.999999999999993</v>
      </c>
      <c r="H101" s="746">
        <v>1</v>
      </c>
      <c r="I101" s="732"/>
      <c r="J101" s="732"/>
      <c r="K101" s="746">
        <v>0</v>
      </c>
      <c r="L101" s="732">
        <v>1</v>
      </c>
      <c r="M101" s="733">
        <v>43.999999999999993</v>
      </c>
    </row>
    <row r="102" spans="1:13" ht="14.4" customHeight="1" x14ac:dyDescent="0.3">
      <c r="A102" s="727" t="s">
        <v>582</v>
      </c>
      <c r="B102" s="728" t="s">
        <v>1360</v>
      </c>
      <c r="C102" s="728" t="s">
        <v>1361</v>
      </c>
      <c r="D102" s="728" t="s">
        <v>648</v>
      </c>
      <c r="E102" s="728" t="s">
        <v>1238</v>
      </c>
      <c r="F102" s="732"/>
      <c r="G102" s="732"/>
      <c r="H102" s="746">
        <v>0</v>
      </c>
      <c r="I102" s="732">
        <v>1</v>
      </c>
      <c r="J102" s="732">
        <v>20.059999999999985</v>
      </c>
      <c r="K102" s="746">
        <v>1</v>
      </c>
      <c r="L102" s="732">
        <v>1</v>
      </c>
      <c r="M102" s="733">
        <v>20.059999999999985</v>
      </c>
    </row>
    <row r="103" spans="1:13" ht="14.4" customHeight="1" x14ac:dyDescent="0.3">
      <c r="A103" s="727" t="s">
        <v>582</v>
      </c>
      <c r="B103" s="728" t="s">
        <v>1378</v>
      </c>
      <c r="C103" s="728" t="s">
        <v>1431</v>
      </c>
      <c r="D103" s="728" t="s">
        <v>1432</v>
      </c>
      <c r="E103" s="728" t="s">
        <v>1433</v>
      </c>
      <c r="F103" s="732"/>
      <c r="G103" s="732"/>
      <c r="H103" s="746">
        <v>0</v>
      </c>
      <c r="I103" s="732">
        <v>1</v>
      </c>
      <c r="J103" s="732">
        <v>81.290000000000006</v>
      </c>
      <c r="K103" s="746">
        <v>1</v>
      </c>
      <c r="L103" s="732">
        <v>1</v>
      </c>
      <c r="M103" s="733">
        <v>81.290000000000006</v>
      </c>
    </row>
    <row r="104" spans="1:13" ht="14.4" customHeight="1" x14ac:dyDescent="0.3">
      <c r="A104" s="727" t="s">
        <v>582</v>
      </c>
      <c r="B104" s="728" t="s">
        <v>1386</v>
      </c>
      <c r="C104" s="728" t="s">
        <v>1434</v>
      </c>
      <c r="D104" s="728" t="s">
        <v>884</v>
      </c>
      <c r="E104" s="728" t="s">
        <v>1435</v>
      </c>
      <c r="F104" s="732"/>
      <c r="G104" s="732"/>
      <c r="H104" s="746">
        <v>0</v>
      </c>
      <c r="I104" s="732">
        <v>1</v>
      </c>
      <c r="J104" s="732">
        <v>29.27</v>
      </c>
      <c r="K104" s="746">
        <v>1</v>
      </c>
      <c r="L104" s="732">
        <v>1</v>
      </c>
      <c r="M104" s="733">
        <v>29.27</v>
      </c>
    </row>
    <row r="105" spans="1:13" ht="14.4" customHeight="1" x14ac:dyDescent="0.3">
      <c r="A105" s="727" t="s">
        <v>582</v>
      </c>
      <c r="B105" s="728" t="s">
        <v>1436</v>
      </c>
      <c r="C105" s="728" t="s">
        <v>1437</v>
      </c>
      <c r="D105" s="728" t="s">
        <v>1438</v>
      </c>
      <c r="E105" s="728" t="s">
        <v>1439</v>
      </c>
      <c r="F105" s="732"/>
      <c r="G105" s="732"/>
      <c r="H105" s="746">
        <v>0</v>
      </c>
      <c r="I105" s="732">
        <v>1</v>
      </c>
      <c r="J105" s="732">
        <v>51.839999999999968</v>
      </c>
      <c r="K105" s="746">
        <v>1</v>
      </c>
      <c r="L105" s="732">
        <v>1</v>
      </c>
      <c r="M105" s="733">
        <v>51.839999999999968</v>
      </c>
    </row>
    <row r="106" spans="1:13" ht="14.4" customHeight="1" x14ac:dyDescent="0.3">
      <c r="A106" s="727" t="s">
        <v>582</v>
      </c>
      <c r="B106" s="728" t="s">
        <v>1440</v>
      </c>
      <c r="C106" s="728" t="s">
        <v>1441</v>
      </c>
      <c r="D106" s="728" t="s">
        <v>1122</v>
      </c>
      <c r="E106" s="728" t="s">
        <v>1123</v>
      </c>
      <c r="F106" s="732"/>
      <c r="G106" s="732"/>
      <c r="H106" s="746">
        <v>0</v>
      </c>
      <c r="I106" s="732">
        <v>4</v>
      </c>
      <c r="J106" s="732">
        <v>163.67999999999998</v>
      </c>
      <c r="K106" s="746">
        <v>1</v>
      </c>
      <c r="L106" s="732">
        <v>4</v>
      </c>
      <c r="M106" s="733">
        <v>163.67999999999998</v>
      </c>
    </row>
    <row r="107" spans="1:13" ht="14.4" customHeight="1" x14ac:dyDescent="0.3">
      <c r="A107" s="727" t="s">
        <v>582</v>
      </c>
      <c r="B107" s="728" t="s">
        <v>1440</v>
      </c>
      <c r="C107" s="728" t="s">
        <v>1442</v>
      </c>
      <c r="D107" s="728" t="s">
        <v>1126</v>
      </c>
      <c r="E107" s="728" t="s">
        <v>1443</v>
      </c>
      <c r="F107" s="732"/>
      <c r="G107" s="732"/>
      <c r="H107" s="746">
        <v>0</v>
      </c>
      <c r="I107" s="732">
        <v>5</v>
      </c>
      <c r="J107" s="732">
        <v>782.45</v>
      </c>
      <c r="K107" s="746">
        <v>1</v>
      </c>
      <c r="L107" s="732">
        <v>5</v>
      </c>
      <c r="M107" s="733">
        <v>782.45</v>
      </c>
    </row>
    <row r="108" spans="1:13" ht="14.4" customHeight="1" thickBot="1" x14ac:dyDescent="0.35">
      <c r="A108" s="734" t="s">
        <v>582</v>
      </c>
      <c r="B108" s="735" t="s">
        <v>1440</v>
      </c>
      <c r="C108" s="735" t="s">
        <v>1444</v>
      </c>
      <c r="D108" s="735" t="s">
        <v>1445</v>
      </c>
      <c r="E108" s="735" t="s">
        <v>1125</v>
      </c>
      <c r="F108" s="739"/>
      <c r="G108" s="739"/>
      <c r="H108" s="747">
        <v>0</v>
      </c>
      <c r="I108" s="739">
        <v>2</v>
      </c>
      <c r="J108" s="739">
        <v>358.52</v>
      </c>
      <c r="K108" s="747">
        <v>1</v>
      </c>
      <c r="L108" s="739">
        <v>2</v>
      </c>
      <c r="M108" s="740">
        <v>358.52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3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65" t="s">
        <v>253</v>
      </c>
      <c r="B1" s="565"/>
      <c r="C1" s="565"/>
      <c r="D1" s="565"/>
      <c r="E1" s="565"/>
      <c r="F1" s="527"/>
      <c r="G1" s="527"/>
      <c r="H1" s="527"/>
      <c r="I1" s="527"/>
      <c r="J1" s="558"/>
      <c r="K1" s="558"/>
      <c r="L1" s="558"/>
      <c r="M1" s="558"/>
      <c r="N1" s="558"/>
      <c r="O1" s="558"/>
      <c r="P1" s="558"/>
      <c r="Q1" s="558"/>
    </row>
    <row r="2" spans="1:17" ht="14.4" customHeight="1" thickBot="1" x14ac:dyDescent="0.35">
      <c r="A2" s="374" t="s">
        <v>320</v>
      </c>
      <c r="B2" s="336"/>
      <c r="C2" s="336"/>
      <c r="D2" s="336"/>
      <c r="E2" s="336"/>
    </row>
    <row r="3" spans="1:17" ht="14.4" customHeight="1" thickBot="1" x14ac:dyDescent="0.35">
      <c r="A3" s="432" t="s">
        <v>3</v>
      </c>
      <c r="B3" s="436">
        <f>SUM(B6:B1048576)</f>
        <v>611</v>
      </c>
      <c r="C3" s="437">
        <f>SUM(C6:C1048576)</f>
        <v>267</v>
      </c>
      <c r="D3" s="437">
        <f>SUM(D6:D1048576)</f>
        <v>336</v>
      </c>
      <c r="E3" s="438">
        <f>SUM(E6:E1048576)</f>
        <v>0</v>
      </c>
      <c r="F3" s="435">
        <f>IF(SUM($B3:$E3)=0,"",B3/SUM($B3:$E3))</f>
        <v>0.50329489291598029</v>
      </c>
      <c r="G3" s="433">
        <f t="shared" ref="G3:I3" si="0">IF(SUM($B3:$E3)=0,"",C3/SUM($B3:$E3))</f>
        <v>0.21993410214168038</v>
      </c>
      <c r="H3" s="433">
        <f t="shared" si="0"/>
        <v>0.27677100494233936</v>
      </c>
      <c r="I3" s="434">
        <f t="shared" si="0"/>
        <v>0</v>
      </c>
      <c r="J3" s="437">
        <f>SUM(J6:J1048576)</f>
        <v>110</v>
      </c>
      <c r="K3" s="437">
        <f>SUM(K6:K1048576)</f>
        <v>135</v>
      </c>
      <c r="L3" s="437">
        <f>SUM(L6:L1048576)</f>
        <v>336</v>
      </c>
      <c r="M3" s="438">
        <f>SUM(M6:M1048576)</f>
        <v>0</v>
      </c>
      <c r="N3" s="435">
        <f>IF(SUM($J3:$M3)=0,"",J3/SUM($J3:$M3))</f>
        <v>0.18932874354561102</v>
      </c>
      <c r="O3" s="433">
        <f t="shared" ref="O3:Q3" si="1">IF(SUM($J3:$M3)=0,"",K3/SUM($J3:$M3))</f>
        <v>0.23235800344234078</v>
      </c>
      <c r="P3" s="433">
        <f t="shared" si="1"/>
        <v>0.57831325301204817</v>
      </c>
      <c r="Q3" s="434">
        <f t="shared" si="1"/>
        <v>0</v>
      </c>
    </row>
    <row r="4" spans="1:17" ht="14.4" customHeight="1" thickBot="1" x14ac:dyDescent="0.35">
      <c r="A4" s="431"/>
      <c r="B4" s="578" t="s">
        <v>255</v>
      </c>
      <c r="C4" s="579"/>
      <c r="D4" s="579"/>
      <c r="E4" s="580"/>
      <c r="F4" s="575" t="s">
        <v>260</v>
      </c>
      <c r="G4" s="576"/>
      <c r="H4" s="576"/>
      <c r="I4" s="577"/>
      <c r="J4" s="578" t="s">
        <v>261</v>
      </c>
      <c r="K4" s="579"/>
      <c r="L4" s="579"/>
      <c r="M4" s="580"/>
      <c r="N4" s="575" t="s">
        <v>262</v>
      </c>
      <c r="O4" s="576"/>
      <c r="P4" s="576"/>
      <c r="Q4" s="577"/>
    </row>
    <row r="5" spans="1:17" ht="14.4" customHeight="1" thickBot="1" x14ac:dyDescent="0.35">
      <c r="A5" s="762" t="s">
        <v>254</v>
      </c>
      <c r="B5" s="763" t="s">
        <v>256</v>
      </c>
      <c r="C5" s="763" t="s">
        <v>257</v>
      </c>
      <c r="D5" s="763" t="s">
        <v>258</v>
      </c>
      <c r="E5" s="764" t="s">
        <v>259</v>
      </c>
      <c r="F5" s="765" t="s">
        <v>256</v>
      </c>
      <c r="G5" s="766" t="s">
        <v>257</v>
      </c>
      <c r="H5" s="766" t="s">
        <v>258</v>
      </c>
      <c r="I5" s="767" t="s">
        <v>259</v>
      </c>
      <c r="J5" s="763" t="s">
        <v>256</v>
      </c>
      <c r="K5" s="763" t="s">
        <v>257</v>
      </c>
      <c r="L5" s="763" t="s">
        <v>258</v>
      </c>
      <c r="M5" s="764" t="s">
        <v>259</v>
      </c>
      <c r="N5" s="765" t="s">
        <v>256</v>
      </c>
      <c r="O5" s="766" t="s">
        <v>257</v>
      </c>
      <c r="P5" s="766" t="s">
        <v>258</v>
      </c>
      <c r="Q5" s="767" t="s">
        <v>259</v>
      </c>
    </row>
    <row r="6" spans="1:17" ht="14.4" customHeight="1" x14ac:dyDescent="0.3">
      <c r="A6" s="771" t="s">
        <v>1447</v>
      </c>
      <c r="B6" s="777"/>
      <c r="C6" s="725"/>
      <c r="D6" s="725"/>
      <c r="E6" s="726"/>
      <c r="F6" s="774"/>
      <c r="G6" s="745"/>
      <c r="H6" s="745"/>
      <c r="I6" s="780"/>
      <c r="J6" s="777"/>
      <c r="K6" s="725"/>
      <c r="L6" s="725"/>
      <c r="M6" s="726"/>
      <c r="N6" s="774"/>
      <c r="O6" s="745"/>
      <c r="P6" s="745"/>
      <c r="Q6" s="768"/>
    </row>
    <row r="7" spans="1:17" ht="14.4" customHeight="1" x14ac:dyDescent="0.3">
      <c r="A7" s="772" t="s">
        <v>1448</v>
      </c>
      <c r="B7" s="778">
        <v>282</v>
      </c>
      <c r="C7" s="732">
        <v>178</v>
      </c>
      <c r="D7" s="732">
        <v>254</v>
      </c>
      <c r="E7" s="733"/>
      <c r="F7" s="775">
        <v>0.3949579831932773</v>
      </c>
      <c r="G7" s="746">
        <v>0.24929971988795518</v>
      </c>
      <c r="H7" s="746">
        <v>0.35574229691876752</v>
      </c>
      <c r="I7" s="781">
        <v>0</v>
      </c>
      <c r="J7" s="778">
        <v>51</v>
      </c>
      <c r="K7" s="732">
        <v>89</v>
      </c>
      <c r="L7" s="732">
        <v>254</v>
      </c>
      <c r="M7" s="733"/>
      <c r="N7" s="775">
        <v>0.12944162436548223</v>
      </c>
      <c r="O7" s="746">
        <v>0.22588832487309646</v>
      </c>
      <c r="P7" s="746">
        <v>0.64467005076142136</v>
      </c>
      <c r="Q7" s="769">
        <v>0</v>
      </c>
    </row>
    <row r="8" spans="1:17" ht="14.4" customHeight="1" x14ac:dyDescent="0.3">
      <c r="A8" s="772" t="s">
        <v>1449</v>
      </c>
      <c r="B8" s="778">
        <v>25</v>
      </c>
      <c r="C8" s="732"/>
      <c r="D8" s="732"/>
      <c r="E8" s="733"/>
      <c r="F8" s="775">
        <v>1</v>
      </c>
      <c r="G8" s="746">
        <v>0</v>
      </c>
      <c r="H8" s="746">
        <v>0</v>
      </c>
      <c r="I8" s="781">
        <v>0</v>
      </c>
      <c r="J8" s="778">
        <v>9</v>
      </c>
      <c r="K8" s="732"/>
      <c r="L8" s="732"/>
      <c r="M8" s="733"/>
      <c r="N8" s="775">
        <v>1</v>
      </c>
      <c r="O8" s="746">
        <v>0</v>
      </c>
      <c r="P8" s="746">
        <v>0</v>
      </c>
      <c r="Q8" s="769">
        <v>0</v>
      </c>
    </row>
    <row r="9" spans="1:17" ht="14.4" customHeight="1" thickBot="1" x14ac:dyDescent="0.35">
      <c r="A9" s="773" t="s">
        <v>1450</v>
      </c>
      <c r="B9" s="779">
        <v>304</v>
      </c>
      <c r="C9" s="739">
        <v>89</v>
      </c>
      <c r="D9" s="739">
        <v>82</v>
      </c>
      <c r="E9" s="740"/>
      <c r="F9" s="776">
        <v>0.64</v>
      </c>
      <c r="G9" s="747">
        <v>0.18736842105263157</v>
      </c>
      <c r="H9" s="747">
        <v>0.17263157894736841</v>
      </c>
      <c r="I9" s="782">
        <v>0</v>
      </c>
      <c r="J9" s="779">
        <v>50</v>
      </c>
      <c r="K9" s="739">
        <v>46</v>
      </c>
      <c r="L9" s="739">
        <v>82</v>
      </c>
      <c r="M9" s="740"/>
      <c r="N9" s="776">
        <v>0.2808988764044944</v>
      </c>
      <c r="O9" s="747">
        <v>0.25842696629213485</v>
      </c>
      <c r="P9" s="747">
        <v>0.4606741573033708</v>
      </c>
      <c r="Q9" s="77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65" t="s">
        <v>177</v>
      </c>
      <c r="B1" s="565"/>
      <c r="C1" s="565"/>
      <c r="D1" s="565"/>
      <c r="E1" s="565"/>
      <c r="F1" s="565"/>
      <c r="G1" s="565"/>
      <c r="H1" s="565"/>
      <c r="I1" s="527"/>
      <c r="J1" s="527"/>
      <c r="K1" s="527"/>
      <c r="L1" s="527"/>
    </row>
    <row r="2" spans="1:14" ht="14.4" customHeight="1" thickBot="1" x14ac:dyDescent="0.35">
      <c r="A2" s="374" t="s">
        <v>320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82" t="s">
        <v>15</v>
      </c>
      <c r="D3" s="581"/>
      <c r="E3" s="581" t="s">
        <v>16</v>
      </c>
      <c r="F3" s="581"/>
      <c r="G3" s="581"/>
      <c r="H3" s="581"/>
      <c r="I3" s="581" t="s">
        <v>190</v>
      </c>
      <c r="J3" s="581"/>
      <c r="K3" s="581"/>
      <c r="L3" s="583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09">
        <v>31</v>
      </c>
      <c r="B5" s="710" t="s">
        <v>1451</v>
      </c>
      <c r="C5" s="713">
        <v>1106970.82</v>
      </c>
      <c r="D5" s="713">
        <v>2569</v>
      </c>
      <c r="E5" s="713">
        <v>965893.32</v>
      </c>
      <c r="F5" s="783">
        <v>0.87255535787293825</v>
      </c>
      <c r="G5" s="713">
        <v>2054</v>
      </c>
      <c r="H5" s="783">
        <v>0.79953289217594392</v>
      </c>
      <c r="I5" s="713">
        <v>141077.50000000003</v>
      </c>
      <c r="J5" s="783">
        <v>0.12744464212706169</v>
      </c>
      <c r="K5" s="713">
        <v>515</v>
      </c>
      <c r="L5" s="783">
        <v>0.20046710782405605</v>
      </c>
      <c r="M5" s="713" t="s">
        <v>74</v>
      </c>
      <c r="N5" s="270"/>
    </row>
    <row r="6" spans="1:14" ht="14.4" customHeight="1" x14ac:dyDescent="0.3">
      <c r="A6" s="709">
        <v>31</v>
      </c>
      <c r="B6" s="710" t="s">
        <v>1452</v>
      </c>
      <c r="C6" s="713">
        <v>596733.99000000011</v>
      </c>
      <c r="D6" s="713">
        <v>1196</v>
      </c>
      <c r="E6" s="713">
        <v>506183.37000000005</v>
      </c>
      <c r="F6" s="783">
        <v>0.84825630596306401</v>
      </c>
      <c r="G6" s="713">
        <v>770</v>
      </c>
      <c r="H6" s="783">
        <v>0.64381270903010035</v>
      </c>
      <c r="I6" s="713">
        <v>90550.620000000039</v>
      </c>
      <c r="J6" s="783">
        <v>0.15174369403693599</v>
      </c>
      <c r="K6" s="713">
        <v>426</v>
      </c>
      <c r="L6" s="783">
        <v>0.35618729096989965</v>
      </c>
      <c r="M6" s="713" t="s">
        <v>1</v>
      </c>
      <c r="N6" s="270"/>
    </row>
    <row r="7" spans="1:14" ht="14.4" customHeight="1" x14ac:dyDescent="0.3">
      <c r="A7" s="709">
        <v>31</v>
      </c>
      <c r="B7" s="710" t="s">
        <v>1453</v>
      </c>
      <c r="C7" s="713">
        <v>0</v>
      </c>
      <c r="D7" s="713">
        <v>1</v>
      </c>
      <c r="E7" s="713">
        <v>0</v>
      </c>
      <c r="F7" s="783" t="s">
        <v>563</v>
      </c>
      <c r="G7" s="713">
        <v>1</v>
      </c>
      <c r="H7" s="783">
        <v>1</v>
      </c>
      <c r="I7" s="713" t="s">
        <v>563</v>
      </c>
      <c r="J7" s="783" t="s">
        <v>563</v>
      </c>
      <c r="K7" s="713" t="s">
        <v>563</v>
      </c>
      <c r="L7" s="783">
        <v>0</v>
      </c>
      <c r="M7" s="713" t="s">
        <v>1</v>
      </c>
      <c r="N7" s="270"/>
    </row>
    <row r="8" spans="1:14" ht="14.4" customHeight="1" x14ac:dyDescent="0.3">
      <c r="A8" s="709">
        <v>31</v>
      </c>
      <c r="B8" s="710" t="s">
        <v>1454</v>
      </c>
      <c r="C8" s="713">
        <v>510236.8299999999</v>
      </c>
      <c r="D8" s="713">
        <v>1372</v>
      </c>
      <c r="E8" s="713">
        <v>459709.9499999999</v>
      </c>
      <c r="F8" s="783">
        <v>0.90097367138314965</v>
      </c>
      <c r="G8" s="713">
        <v>1283</v>
      </c>
      <c r="H8" s="783">
        <v>0.935131195335277</v>
      </c>
      <c r="I8" s="713">
        <v>50526.879999999997</v>
      </c>
      <c r="J8" s="783">
        <v>9.9026328616850345E-2</v>
      </c>
      <c r="K8" s="713">
        <v>89</v>
      </c>
      <c r="L8" s="783">
        <v>6.4868804664723029E-2</v>
      </c>
      <c r="M8" s="713" t="s">
        <v>1</v>
      </c>
      <c r="N8" s="270"/>
    </row>
    <row r="9" spans="1:14" ht="14.4" customHeight="1" x14ac:dyDescent="0.3">
      <c r="A9" s="709" t="s">
        <v>561</v>
      </c>
      <c r="B9" s="710" t="s">
        <v>3</v>
      </c>
      <c r="C9" s="713">
        <v>1106970.82</v>
      </c>
      <c r="D9" s="713">
        <v>2569</v>
      </c>
      <c r="E9" s="713">
        <v>965893.32</v>
      </c>
      <c r="F9" s="783">
        <v>0.87255535787293825</v>
      </c>
      <c r="G9" s="713">
        <v>2054</v>
      </c>
      <c r="H9" s="783">
        <v>0.79953289217594392</v>
      </c>
      <c r="I9" s="713">
        <v>141077.50000000003</v>
      </c>
      <c r="J9" s="783">
        <v>0.12744464212706169</v>
      </c>
      <c r="K9" s="713">
        <v>515</v>
      </c>
      <c r="L9" s="783">
        <v>0.20046710782405605</v>
      </c>
      <c r="M9" s="713" t="s">
        <v>573</v>
      </c>
      <c r="N9" s="270"/>
    </row>
    <row r="11" spans="1:14" ht="14.4" customHeight="1" x14ac:dyDescent="0.3">
      <c r="A11" s="709">
        <v>31</v>
      </c>
      <c r="B11" s="710" t="s">
        <v>1451</v>
      </c>
      <c r="C11" s="713" t="s">
        <v>563</v>
      </c>
      <c r="D11" s="713" t="s">
        <v>563</v>
      </c>
      <c r="E11" s="713" t="s">
        <v>563</v>
      </c>
      <c r="F11" s="783" t="s">
        <v>563</v>
      </c>
      <c r="G11" s="713" t="s">
        <v>563</v>
      </c>
      <c r="H11" s="783" t="s">
        <v>563</v>
      </c>
      <c r="I11" s="713" t="s">
        <v>563</v>
      </c>
      <c r="J11" s="783" t="s">
        <v>563</v>
      </c>
      <c r="K11" s="713" t="s">
        <v>563</v>
      </c>
      <c r="L11" s="783" t="s">
        <v>563</v>
      </c>
      <c r="M11" s="713" t="s">
        <v>74</v>
      </c>
      <c r="N11" s="270"/>
    </row>
    <row r="12" spans="1:14" ht="14.4" customHeight="1" x14ac:dyDescent="0.3">
      <c r="A12" s="709" t="s">
        <v>1455</v>
      </c>
      <c r="B12" s="710" t="s">
        <v>1452</v>
      </c>
      <c r="C12" s="713">
        <v>331271.31999999995</v>
      </c>
      <c r="D12" s="713">
        <v>626</v>
      </c>
      <c r="E12" s="713">
        <v>292910.50999999995</v>
      </c>
      <c r="F12" s="783">
        <v>0.88420123420282803</v>
      </c>
      <c r="G12" s="713">
        <v>345</v>
      </c>
      <c r="H12" s="783">
        <v>0.55111821086261981</v>
      </c>
      <c r="I12" s="713">
        <v>38360.810000000012</v>
      </c>
      <c r="J12" s="783">
        <v>0.11579876579717199</v>
      </c>
      <c r="K12" s="713">
        <v>281</v>
      </c>
      <c r="L12" s="783">
        <v>0.44888178913738019</v>
      </c>
      <c r="M12" s="713" t="s">
        <v>1</v>
      </c>
      <c r="N12" s="270"/>
    </row>
    <row r="13" spans="1:14" ht="14.4" customHeight="1" x14ac:dyDescent="0.3">
      <c r="A13" s="709" t="s">
        <v>1455</v>
      </c>
      <c r="B13" s="710" t="s">
        <v>1454</v>
      </c>
      <c r="C13" s="713">
        <v>204012.53000000003</v>
      </c>
      <c r="D13" s="713">
        <v>824</v>
      </c>
      <c r="E13" s="713">
        <v>187751.89000000004</v>
      </c>
      <c r="F13" s="783">
        <v>0.92029587594448248</v>
      </c>
      <c r="G13" s="713">
        <v>795</v>
      </c>
      <c r="H13" s="783">
        <v>0.96480582524271841</v>
      </c>
      <c r="I13" s="713">
        <v>16260.64</v>
      </c>
      <c r="J13" s="783">
        <v>7.970412405551755E-2</v>
      </c>
      <c r="K13" s="713">
        <v>29</v>
      </c>
      <c r="L13" s="783">
        <v>3.5194174757281552E-2</v>
      </c>
      <c r="M13" s="713" t="s">
        <v>1</v>
      </c>
      <c r="N13" s="270"/>
    </row>
    <row r="14" spans="1:14" ht="14.4" customHeight="1" x14ac:dyDescent="0.3">
      <c r="A14" s="709" t="s">
        <v>1455</v>
      </c>
      <c r="B14" s="710" t="s">
        <v>1456</v>
      </c>
      <c r="C14" s="713">
        <v>535283.85</v>
      </c>
      <c r="D14" s="713">
        <v>1450</v>
      </c>
      <c r="E14" s="713">
        <v>480662.4</v>
      </c>
      <c r="F14" s="783">
        <v>0.89795797127075672</v>
      </c>
      <c r="G14" s="713">
        <v>1140</v>
      </c>
      <c r="H14" s="783">
        <v>0.78620689655172415</v>
      </c>
      <c r="I14" s="713">
        <v>54621.450000000012</v>
      </c>
      <c r="J14" s="783">
        <v>0.10204202872924339</v>
      </c>
      <c r="K14" s="713">
        <v>310</v>
      </c>
      <c r="L14" s="783">
        <v>0.21379310344827587</v>
      </c>
      <c r="M14" s="713" t="s">
        <v>577</v>
      </c>
      <c r="N14" s="270"/>
    </row>
    <row r="15" spans="1:14" ht="14.4" customHeight="1" x14ac:dyDescent="0.3">
      <c r="A15" s="709" t="s">
        <v>563</v>
      </c>
      <c r="B15" s="710" t="s">
        <v>563</v>
      </c>
      <c r="C15" s="713" t="s">
        <v>563</v>
      </c>
      <c r="D15" s="713" t="s">
        <v>563</v>
      </c>
      <c r="E15" s="713" t="s">
        <v>563</v>
      </c>
      <c r="F15" s="783" t="s">
        <v>563</v>
      </c>
      <c r="G15" s="713" t="s">
        <v>563</v>
      </c>
      <c r="H15" s="783" t="s">
        <v>563</v>
      </c>
      <c r="I15" s="713" t="s">
        <v>563</v>
      </c>
      <c r="J15" s="783" t="s">
        <v>563</v>
      </c>
      <c r="K15" s="713" t="s">
        <v>563</v>
      </c>
      <c r="L15" s="783" t="s">
        <v>563</v>
      </c>
      <c r="M15" s="713" t="s">
        <v>578</v>
      </c>
      <c r="N15" s="270"/>
    </row>
    <row r="16" spans="1:14" ht="14.4" customHeight="1" x14ac:dyDescent="0.3">
      <c r="A16" s="709" t="s">
        <v>1457</v>
      </c>
      <c r="B16" s="710" t="s">
        <v>1452</v>
      </c>
      <c r="C16" s="713">
        <v>265308.30999999982</v>
      </c>
      <c r="D16" s="713">
        <v>568</v>
      </c>
      <c r="E16" s="713">
        <v>213272.85999999984</v>
      </c>
      <c r="F16" s="783">
        <v>0.80386799795302299</v>
      </c>
      <c r="G16" s="713">
        <v>425</v>
      </c>
      <c r="H16" s="783">
        <v>0.74823943661971826</v>
      </c>
      <c r="I16" s="713">
        <v>52035.44999999999</v>
      </c>
      <c r="J16" s="783">
        <v>0.19613200204697706</v>
      </c>
      <c r="K16" s="713">
        <v>143</v>
      </c>
      <c r="L16" s="783">
        <v>0.25176056338028169</v>
      </c>
      <c r="M16" s="713" t="s">
        <v>1</v>
      </c>
      <c r="N16" s="270"/>
    </row>
    <row r="17" spans="1:14" ht="14.4" customHeight="1" x14ac:dyDescent="0.3">
      <c r="A17" s="709" t="s">
        <v>1457</v>
      </c>
      <c r="B17" s="710" t="s">
        <v>1453</v>
      </c>
      <c r="C17" s="713">
        <v>0</v>
      </c>
      <c r="D17" s="713">
        <v>1</v>
      </c>
      <c r="E17" s="713">
        <v>0</v>
      </c>
      <c r="F17" s="783" t="s">
        <v>563</v>
      </c>
      <c r="G17" s="713">
        <v>1</v>
      </c>
      <c r="H17" s="783">
        <v>1</v>
      </c>
      <c r="I17" s="713" t="s">
        <v>563</v>
      </c>
      <c r="J17" s="783" t="s">
        <v>563</v>
      </c>
      <c r="K17" s="713" t="s">
        <v>563</v>
      </c>
      <c r="L17" s="783">
        <v>0</v>
      </c>
      <c r="M17" s="713" t="s">
        <v>1</v>
      </c>
      <c r="N17" s="270"/>
    </row>
    <row r="18" spans="1:14" ht="14.4" customHeight="1" x14ac:dyDescent="0.3">
      <c r="A18" s="709" t="s">
        <v>1457</v>
      </c>
      <c r="B18" s="710" t="s">
        <v>1454</v>
      </c>
      <c r="C18" s="713">
        <v>302258.76999999996</v>
      </c>
      <c r="D18" s="713">
        <v>531</v>
      </c>
      <c r="E18" s="713">
        <v>267992.52999999997</v>
      </c>
      <c r="F18" s="783">
        <v>0.88663276833952576</v>
      </c>
      <c r="G18" s="713">
        <v>471</v>
      </c>
      <c r="H18" s="783">
        <v>0.88700564971751417</v>
      </c>
      <c r="I18" s="713">
        <v>34266.240000000005</v>
      </c>
      <c r="J18" s="783">
        <v>0.11336723166047427</v>
      </c>
      <c r="K18" s="713">
        <v>60</v>
      </c>
      <c r="L18" s="783">
        <v>0.11299435028248588</v>
      </c>
      <c r="M18" s="713" t="s">
        <v>1</v>
      </c>
      <c r="N18" s="270"/>
    </row>
    <row r="19" spans="1:14" ht="14.4" customHeight="1" x14ac:dyDescent="0.3">
      <c r="A19" s="709" t="s">
        <v>1457</v>
      </c>
      <c r="B19" s="710" t="s">
        <v>1458</v>
      </c>
      <c r="C19" s="713">
        <v>567567.07999999984</v>
      </c>
      <c r="D19" s="713">
        <v>1100</v>
      </c>
      <c r="E19" s="713">
        <v>481265.38999999978</v>
      </c>
      <c r="F19" s="783">
        <v>0.84794451080566535</v>
      </c>
      <c r="G19" s="713">
        <v>897</v>
      </c>
      <c r="H19" s="783">
        <v>0.81545454545454543</v>
      </c>
      <c r="I19" s="713">
        <v>86301.69</v>
      </c>
      <c r="J19" s="783">
        <v>0.15205548919433456</v>
      </c>
      <c r="K19" s="713">
        <v>203</v>
      </c>
      <c r="L19" s="783">
        <v>0.18454545454545454</v>
      </c>
      <c r="M19" s="713" t="s">
        <v>577</v>
      </c>
      <c r="N19" s="270"/>
    </row>
    <row r="20" spans="1:14" ht="14.4" customHeight="1" x14ac:dyDescent="0.3">
      <c r="A20" s="709" t="s">
        <v>563</v>
      </c>
      <c r="B20" s="710" t="s">
        <v>563</v>
      </c>
      <c r="C20" s="713" t="s">
        <v>563</v>
      </c>
      <c r="D20" s="713" t="s">
        <v>563</v>
      </c>
      <c r="E20" s="713" t="s">
        <v>563</v>
      </c>
      <c r="F20" s="783" t="s">
        <v>563</v>
      </c>
      <c r="G20" s="713" t="s">
        <v>563</v>
      </c>
      <c r="H20" s="783" t="s">
        <v>563</v>
      </c>
      <c r="I20" s="713" t="s">
        <v>563</v>
      </c>
      <c r="J20" s="783" t="s">
        <v>563</v>
      </c>
      <c r="K20" s="713" t="s">
        <v>563</v>
      </c>
      <c r="L20" s="783" t="s">
        <v>563</v>
      </c>
      <c r="M20" s="713" t="s">
        <v>578</v>
      </c>
      <c r="N20" s="270"/>
    </row>
    <row r="21" spans="1:14" ht="14.4" customHeight="1" x14ac:dyDescent="0.3">
      <c r="A21" s="709" t="s">
        <v>1459</v>
      </c>
      <c r="B21" s="710" t="s">
        <v>1452</v>
      </c>
      <c r="C21" s="713">
        <v>154.36000000000001</v>
      </c>
      <c r="D21" s="713">
        <v>2</v>
      </c>
      <c r="E21" s="713" t="s">
        <v>563</v>
      </c>
      <c r="F21" s="783">
        <v>0</v>
      </c>
      <c r="G21" s="713" t="s">
        <v>563</v>
      </c>
      <c r="H21" s="783">
        <v>0</v>
      </c>
      <c r="I21" s="713">
        <v>154.36000000000001</v>
      </c>
      <c r="J21" s="783">
        <v>1</v>
      </c>
      <c r="K21" s="713">
        <v>2</v>
      </c>
      <c r="L21" s="783">
        <v>1</v>
      </c>
      <c r="M21" s="713" t="s">
        <v>1</v>
      </c>
      <c r="N21" s="270"/>
    </row>
    <row r="22" spans="1:14" ht="14.4" customHeight="1" x14ac:dyDescent="0.3">
      <c r="A22" s="709" t="s">
        <v>1459</v>
      </c>
      <c r="B22" s="710" t="s">
        <v>1454</v>
      </c>
      <c r="C22" s="713">
        <v>3965.53</v>
      </c>
      <c r="D22" s="713">
        <v>17</v>
      </c>
      <c r="E22" s="713">
        <v>3965.53</v>
      </c>
      <c r="F22" s="783">
        <v>1</v>
      </c>
      <c r="G22" s="713">
        <v>17</v>
      </c>
      <c r="H22" s="783">
        <v>1</v>
      </c>
      <c r="I22" s="713" t="s">
        <v>563</v>
      </c>
      <c r="J22" s="783">
        <v>0</v>
      </c>
      <c r="K22" s="713" t="s">
        <v>563</v>
      </c>
      <c r="L22" s="783">
        <v>0</v>
      </c>
      <c r="M22" s="713" t="s">
        <v>1</v>
      </c>
      <c r="N22" s="270"/>
    </row>
    <row r="23" spans="1:14" ht="14.4" customHeight="1" x14ac:dyDescent="0.3">
      <c r="A23" s="709" t="s">
        <v>1459</v>
      </c>
      <c r="B23" s="710" t="s">
        <v>1460</v>
      </c>
      <c r="C23" s="713">
        <v>4119.8900000000003</v>
      </c>
      <c r="D23" s="713">
        <v>19</v>
      </c>
      <c r="E23" s="713">
        <v>3965.53</v>
      </c>
      <c r="F23" s="783">
        <v>0.96253298024947265</v>
      </c>
      <c r="G23" s="713">
        <v>17</v>
      </c>
      <c r="H23" s="783">
        <v>0.89473684210526316</v>
      </c>
      <c r="I23" s="713">
        <v>154.36000000000001</v>
      </c>
      <c r="J23" s="783">
        <v>3.7467019750527318E-2</v>
      </c>
      <c r="K23" s="713">
        <v>2</v>
      </c>
      <c r="L23" s="783">
        <v>0.10526315789473684</v>
      </c>
      <c r="M23" s="713" t="s">
        <v>577</v>
      </c>
      <c r="N23" s="270"/>
    </row>
    <row r="24" spans="1:14" ht="14.4" customHeight="1" x14ac:dyDescent="0.3">
      <c r="A24" s="709" t="s">
        <v>563</v>
      </c>
      <c r="B24" s="710" t="s">
        <v>563</v>
      </c>
      <c r="C24" s="713" t="s">
        <v>563</v>
      </c>
      <c r="D24" s="713" t="s">
        <v>563</v>
      </c>
      <c r="E24" s="713" t="s">
        <v>563</v>
      </c>
      <c r="F24" s="783" t="s">
        <v>563</v>
      </c>
      <c r="G24" s="713" t="s">
        <v>563</v>
      </c>
      <c r="H24" s="783" t="s">
        <v>563</v>
      </c>
      <c r="I24" s="713" t="s">
        <v>563</v>
      </c>
      <c r="J24" s="783" t="s">
        <v>563</v>
      </c>
      <c r="K24" s="713" t="s">
        <v>563</v>
      </c>
      <c r="L24" s="783" t="s">
        <v>563</v>
      </c>
      <c r="M24" s="713" t="s">
        <v>578</v>
      </c>
      <c r="N24" s="270"/>
    </row>
    <row r="25" spans="1:14" ht="14.4" customHeight="1" x14ac:dyDescent="0.3">
      <c r="A25" s="709" t="s">
        <v>561</v>
      </c>
      <c r="B25" s="710" t="s">
        <v>1461</v>
      </c>
      <c r="C25" s="713">
        <v>1106970.8199999998</v>
      </c>
      <c r="D25" s="713">
        <v>2569</v>
      </c>
      <c r="E25" s="713">
        <v>965893.31999999983</v>
      </c>
      <c r="F25" s="783">
        <v>0.87255535787293836</v>
      </c>
      <c r="G25" s="713">
        <v>2054</v>
      </c>
      <c r="H25" s="783">
        <v>0.79953289217594392</v>
      </c>
      <c r="I25" s="713">
        <v>141077.5</v>
      </c>
      <c r="J25" s="783">
        <v>0.12744464212706169</v>
      </c>
      <c r="K25" s="713">
        <v>515</v>
      </c>
      <c r="L25" s="783">
        <v>0.20046710782405605</v>
      </c>
      <c r="M25" s="713" t="s">
        <v>573</v>
      </c>
      <c r="N25" s="270"/>
    </row>
    <row r="26" spans="1:14" ht="14.4" customHeight="1" x14ac:dyDescent="0.3">
      <c r="A26" s="784" t="s">
        <v>1462</v>
      </c>
    </row>
    <row r="27" spans="1:14" ht="14.4" customHeight="1" x14ac:dyDescent="0.3">
      <c r="A27" s="785" t="s">
        <v>1463</v>
      </c>
    </row>
    <row r="28" spans="1:14" ht="14.4" customHeight="1" x14ac:dyDescent="0.3">
      <c r="A28" s="784" t="s">
        <v>1464</v>
      </c>
    </row>
  </sheetData>
  <autoFilter ref="A4:M4"/>
  <mergeCells count="4">
    <mergeCell ref="E3:H3"/>
    <mergeCell ref="C3:D3"/>
    <mergeCell ref="I3:L3"/>
    <mergeCell ref="A1:L1"/>
  </mergeCells>
  <conditionalFormatting sqref="F4 F10 F26:F1048576">
    <cfRule type="cellIs" dxfId="61" priority="15" stopIfTrue="1" operator="lessThan">
      <formula>0.6</formula>
    </cfRule>
  </conditionalFormatting>
  <conditionalFormatting sqref="B5:B9">
    <cfRule type="expression" dxfId="60" priority="10">
      <formula>AND(LEFT(M5,6)&lt;&gt;"mezera",M5&lt;&gt;"")</formula>
    </cfRule>
  </conditionalFormatting>
  <conditionalFormatting sqref="A5:A9">
    <cfRule type="expression" dxfId="59" priority="8">
      <formula>AND(M5&lt;&gt;"",M5&lt;&gt;"mezeraKL")</formula>
    </cfRule>
  </conditionalFormatting>
  <conditionalFormatting sqref="F5:F9">
    <cfRule type="cellIs" dxfId="58" priority="7" operator="lessThan">
      <formula>0.6</formula>
    </cfRule>
  </conditionalFormatting>
  <conditionalFormatting sqref="B5:L9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9">
    <cfRule type="expression" dxfId="55" priority="12">
      <formula>$M5&lt;&gt;""</formula>
    </cfRule>
  </conditionalFormatting>
  <conditionalFormatting sqref="B11:B25">
    <cfRule type="expression" dxfId="54" priority="4">
      <formula>AND(LEFT(M11,6)&lt;&gt;"mezera",M11&lt;&gt;"")</formula>
    </cfRule>
  </conditionalFormatting>
  <conditionalFormatting sqref="A11:A25">
    <cfRule type="expression" dxfId="53" priority="2">
      <formula>AND(M11&lt;&gt;"",M11&lt;&gt;"mezeraKL")</formula>
    </cfRule>
  </conditionalFormatting>
  <conditionalFormatting sqref="F11:F25">
    <cfRule type="cellIs" dxfId="52" priority="1" operator="lessThan">
      <formula>0.6</formula>
    </cfRule>
  </conditionalFormatting>
  <conditionalFormatting sqref="B11:L25">
    <cfRule type="expression" dxfId="51" priority="3">
      <formula>OR($M11="KL",$M11="SumaKL")</formula>
    </cfRule>
    <cfRule type="expression" dxfId="50" priority="5">
      <formula>$M11="SumaNS"</formula>
    </cfRule>
  </conditionalFormatting>
  <conditionalFormatting sqref="A11:L25">
    <cfRule type="expression" dxfId="4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65" t="s">
        <v>191</v>
      </c>
      <c r="B1" s="565"/>
      <c r="C1" s="565"/>
      <c r="D1" s="565"/>
      <c r="E1" s="565"/>
      <c r="F1" s="565"/>
      <c r="G1" s="565"/>
      <c r="H1" s="565"/>
      <c r="I1" s="565"/>
      <c r="J1" s="527"/>
      <c r="K1" s="527"/>
      <c r="L1" s="527"/>
      <c r="M1" s="527"/>
    </row>
    <row r="2" spans="1:13" ht="14.4" customHeight="1" thickBot="1" x14ac:dyDescent="0.35">
      <c r="A2" s="374" t="s">
        <v>320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82" t="s">
        <v>15</v>
      </c>
      <c r="C3" s="584"/>
      <c r="D3" s="581"/>
      <c r="E3" s="261"/>
      <c r="F3" s="581" t="s">
        <v>16</v>
      </c>
      <c r="G3" s="581"/>
      <c r="H3" s="581"/>
      <c r="I3" s="581"/>
      <c r="J3" s="581" t="s">
        <v>190</v>
      </c>
      <c r="K3" s="581"/>
      <c r="L3" s="581"/>
      <c r="M3" s="583"/>
    </row>
    <row r="4" spans="1:13" ht="14.4" customHeight="1" thickBot="1" x14ac:dyDescent="0.35">
      <c r="A4" s="762" t="s">
        <v>167</v>
      </c>
      <c r="B4" s="763" t="s">
        <v>19</v>
      </c>
      <c r="C4" s="789"/>
      <c r="D4" s="763" t="s">
        <v>20</v>
      </c>
      <c r="E4" s="789"/>
      <c r="F4" s="763" t="s">
        <v>19</v>
      </c>
      <c r="G4" s="766" t="s">
        <v>2</v>
      </c>
      <c r="H4" s="763" t="s">
        <v>20</v>
      </c>
      <c r="I4" s="766" t="s">
        <v>2</v>
      </c>
      <c r="J4" s="763" t="s">
        <v>19</v>
      </c>
      <c r="K4" s="766" t="s">
        <v>2</v>
      </c>
      <c r="L4" s="763" t="s">
        <v>20</v>
      </c>
      <c r="M4" s="767" t="s">
        <v>2</v>
      </c>
    </row>
    <row r="5" spans="1:13" ht="14.4" customHeight="1" x14ac:dyDescent="0.3">
      <c r="A5" s="786" t="s">
        <v>1465</v>
      </c>
      <c r="B5" s="777">
        <v>4646.33</v>
      </c>
      <c r="C5" s="721">
        <v>1</v>
      </c>
      <c r="D5" s="790">
        <v>6</v>
      </c>
      <c r="E5" s="793" t="s">
        <v>1465</v>
      </c>
      <c r="F5" s="777">
        <v>4646.33</v>
      </c>
      <c r="G5" s="745">
        <v>1</v>
      </c>
      <c r="H5" s="725">
        <v>6</v>
      </c>
      <c r="I5" s="768">
        <v>1</v>
      </c>
      <c r="J5" s="796"/>
      <c r="K5" s="745">
        <v>0</v>
      </c>
      <c r="L5" s="725"/>
      <c r="M5" s="768">
        <v>0</v>
      </c>
    </row>
    <row r="6" spans="1:13" ht="14.4" customHeight="1" x14ac:dyDescent="0.3">
      <c r="A6" s="787" t="s">
        <v>1466</v>
      </c>
      <c r="B6" s="778">
        <v>24957.5</v>
      </c>
      <c r="C6" s="728">
        <v>1</v>
      </c>
      <c r="D6" s="791">
        <v>46</v>
      </c>
      <c r="E6" s="794" t="s">
        <v>1466</v>
      </c>
      <c r="F6" s="778">
        <v>21458.46</v>
      </c>
      <c r="G6" s="746">
        <v>0.85980006010217369</v>
      </c>
      <c r="H6" s="732">
        <v>42</v>
      </c>
      <c r="I6" s="769">
        <v>0.91304347826086951</v>
      </c>
      <c r="J6" s="797">
        <v>3499.0400000000004</v>
      </c>
      <c r="K6" s="746">
        <v>0.14019993989782631</v>
      </c>
      <c r="L6" s="732">
        <v>4</v>
      </c>
      <c r="M6" s="769">
        <v>8.6956521739130432E-2</v>
      </c>
    </row>
    <row r="7" spans="1:13" ht="14.4" customHeight="1" x14ac:dyDescent="0.3">
      <c r="A7" s="787" t="s">
        <v>1467</v>
      </c>
      <c r="B7" s="778">
        <v>8767.24</v>
      </c>
      <c r="C7" s="728">
        <v>1</v>
      </c>
      <c r="D7" s="791">
        <v>11</v>
      </c>
      <c r="E7" s="794" t="s">
        <v>1467</v>
      </c>
      <c r="F7" s="778"/>
      <c r="G7" s="746">
        <v>0</v>
      </c>
      <c r="H7" s="732"/>
      <c r="I7" s="769">
        <v>0</v>
      </c>
      <c r="J7" s="797">
        <v>8767.24</v>
      </c>
      <c r="K7" s="746">
        <v>1</v>
      </c>
      <c r="L7" s="732">
        <v>11</v>
      </c>
      <c r="M7" s="769">
        <v>1</v>
      </c>
    </row>
    <row r="8" spans="1:13" ht="14.4" customHeight="1" x14ac:dyDescent="0.3">
      <c r="A8" s="787" t="s">
        <v>1468</v>
      </c>
      <c r="B8" s="778">
        <v>61006.359999999993</v>
      </c>
      <c r="C8" s="728">
        <v>1</v>
      </c>
      <c r="D8" s="791">
        <v>173</v>
      </c>
      <c r="E8" s="794" t="s">
        <v>1468</v>
      </c>
      <c r="F8" s="778">
        <v>48259.109999999993</v>
      </c>
      <c r="G8" s="746">
        <v>0.79105047408171869</v>
      </c>
      <c r="H8" s="732">
        <v>128</v>
      </c>
      <c r="I8" s="769">
        <v>0.73988439306358378</v>
      </c>
      <c r="J8" s="797">
        <v>12747.250000000002</v>
      </c>
      <c r="K8" s="746">
        <v>0.20894952591828136</v>
      </c>
      <c r="L8" s="732">
        <v>45</v>
      </c>
      <c r="M8" s="769">
        <v>0.26011560693641617</v>
      </c>
    </row>
    <row r="9" spans="1:13" ht="14.4" customHeight="1" x14ac:dyDescent="0.3">
      <c r="A9" s="787" t="s">
        <v>1469</v>
      </c>
      <c r="B9" s="778">
        <v>171234.58999999997</v>
      </c>
      <c r="C9" s="728">
        <v>1</v>
      </c>
      <c r="D9" s="791">
        <v>396</v>
      </c>
      <c r="E9" s="794" t="s">
        <v>1469</v>
      </c>
      <c r="F9" s="778">
        <v>156776.93999999997</v>
      </c>
      <c r="G9" s="746">
        <v>0.91556816879113034</v>
      </c>
      <c r="H9" s="732">
        <v>324</v>
      </c>
      <c r="I9" s="769">
        <v>0.81818181818181823</v>
      </c>
      <c r="J9" s="797">
        <v>14457.65</v>
      </c>
      <c r="K9" s="746">
        <v>8.443183120886967E-2</v>
      </c>
      <c r="L9" s="732">
        <v>72</v>
      </c>
      <c r="M9" s="769">
        <v>0.18181818181818182</v>
      </c>
    </row>
    <row r="10" spans="1:13" ht="14.4" customHeight="1" x14ac:dyDescent="0.3">
      <c r="A10" s="787" t="s">
        <v>1470</v>
      </c>
      <c r="B10" s="778">
        <v>63500.970000000008</v>
      </c>
      <c r="C10" s="728">
        <v>1</v>
      </c>
      <c r="D10" s="791">
        <v>167</v>
      </c>
      <c r="E10" s="794" t="s">
        <v>1470</v>
      </c>
      <c r="F10" s="778">
        <v>52923.470000000008</v>
      </c>
      <c r="G10" s="746">
        <v>0.83342774134001418</v>
      </c>
      <c r="H10" s="732">
        <v>123</v>
      </c>
      <c r="I10" s="769">
        <v>0.73652694610778446</v>
      </c>
      <c r="J10" s="797">
        <v>10577.5</v>
      </c>
      <c r="K10" s="746">
        <v>0.16657225865998579</v>
      </c>
      <c r="L10" s="732">
        <v>44</v>
      </c>
      <c r="M10" s="769">
        <v>0.26347305389221559</v>
      </c>
    </row>
    <row r="11" spans="1:13" ht="14.4" customHeight="1" x14ac:dyDescent="0.3">
      <c r="A11" s="787" t="s">
        <v>1471</v>
      </c>
      <c r="B11" s="778">
        <v>2844.29</v>
      </c>
      <c r="C11" s="728">
        <v>1</v>
      </c>
      <c r="D11" s="791">
        <v>6</v>
      </c>
      <c r="E11" s="794" t="s">
        <v>1471</v>
      </c>
      <c r="F11" s="778">
        <v>2844.29</v>
      </c>
      <c r="G11" s="746">
        <v>1</v>
      </c>
      <c r="H11" s="732">
        <v>6</v>
      </c>
      <c r="I11" s="769">
        <v>1</v>
      </c>
      <c r="J11" s="797"/>
      <c r="K11" s="746">
        <v>0</v>
      </c>
      <c r="L11" s="732"/>
      <c r="M11" s="769">
        <v>0</v>
      </c>
    </row>
    <row r="12" spans="1:13" ht="14.4" customHeight="1" x14ac:dyDescent="0.3">
      <c r="A12" s="787" t="s">
        <v>1472</v>
      </c>
      <c r="B12" s="778">
        <v>49254.110000000015</v>
      </c>
      <c r="C12" s="728">
        <v>1</v>
      </c>
      <c r="D12" s="791">
        <v>81</v>
      </c>
      <c r="E12" s="794" t="s">
        <v>1472</v>
      </c>
      <c r="F12" s="778">
        <v>43260.750000000015</v>
      </c>
      <c r="G12" s="746">
        <v>0.87831756578283515</v>
      </c>
      <c r="H12" s="732">
        <v>60</v>
      </c>
      <c r="I12" s="769">
        <v>0.7407407407407407</v>
      </c>
      <c r="J12" s="797">
        <v>5993.36</v>
      </c>
      <c r="K12" s="746">
        <v>0.12168243421716478</v>
      </c>
      <c r="L12" s="732">
        <v>21</v>
      </c>
      <c r="M12" s="769">
        <v>0.25925925925925924</v>
      </c>
    </row>
    <row r="13" spans="1:13" ht="14.4" customHeight="1" x14ac:dyDescent="0.3">
      <c r="A13" s="787" t="s">
        <v>1473</v>
      </c>
      <c r="B13" s="778">
        <v>61141.249999999993</v>
      </c>
      <c r="C13" s="728">
        <v>1</v>
      </c>
      <c r="D13" s="791">
        <v>174</v>
      </c>
      <c r="E13" s="794" t="s">
        <v>1473</v>
      </c>
      <c r="F13" s="778">
        <v>54763.749999999993</v>
      </c>
      <c r="G13" s="746">
        <v>0.89569235172653483</v>
      </c>
      <c r="H13" s="732">
        <v>141</v>
      </c>
      <c r="I13" s="769">
        <v>0.81034482758620685</v>
      </c>
      <c r="J13" s="797">
        <v>6377.5</v>
      </c>
      <c r="K13" s="746">
        <v>0.10430764827346514</v>
      </c>
      <c r="L13" s="732">
        <v>33</v>
      </c>
      <c r="M13" s="769">
        <v>0.18965517241379309</v>
      </c>
    </row>
    <row r="14" spans="1:13" ht="14.4" customHeight="1" x14ac:dyDescent="0.3">
      <c r="A14" s="787" t="s">
        <v>1474</v>
      </c>
      <c r="B14" s="778">
        <v>24838.17</v>
      </c>
      <c r="C14" s="728">
        <v>1</v>
      </c>
      <c r="D14" s="791">
        <v>51</v>
      </c>
      <c r="E14" s="794" t="s">
        <v>1474</v>
      </c>
      <c r="F14" s="778">
        <v>20336.929999999997</v>
      </c>
      <c r="G14" s="746">
        <v>0.81877730927842096</v>
      </c>
      <c r="H14" s="732">
        <v>43</v>
      </c>
      <c r="I14" s="769">
        <v>0.84313725490196079</v>
      </c>
      <c r="J14" s="797">
        <v>4501.24</v>
      </c>
      <c r="K14" s="746">
        <v>0.18122269072157893</v>
      </c>
      <c r="L14" s="732">
        <v>8</v>
      </c>
      <c r="M14" s="769">
        <v>0.15686274509803921</v>
      </c>
    </row>
    <row r="15" spans="1:13" ht="14.4" customHeight="1" x14ac:dyDescent="0.3">
      <c r="A15" s="787" t="s">
        <v>1475</v>
      </c>
      <c r="B15" s="778">
        <v>60815.479999999996</v>
      </c>
      <c r="C15" s="728">
        <v>1</v>
      </c>
      <c r="D15" s="791">
        <v>152</v>
      </c>
      <c r="E15" s="794" t="s">
        <v>1475</v>
      </c>
      <c r="F15" s="778">
        <v>53110.969999999994</v>
      </c>
      <c r="G15" s="746">
        <v>0.87331334061656662</v>
      </c>
      <c r="H15" s="732">
        <v>122</v>
      </c>
      <c r="I15" s="769">
        <v>0.80263157894736847</v>
      </c>
      <c r="J15" s="797">
        <v>7704.5099999999993</v>
      </c>
      <c r="K15" s="746">
        <v>0.12668665938343329</v>
      </c>
      <c r="L15" s="732">
        <v>30</v>
      </c>
      <c r="M15" s="769">
        <v>0.19736842105263158</v>
      </c>
    </row>
    <row r="16" spans="1:13" ht="14.4" customHeight="1" x14ac:dyDescent="0.3">
      <c r="A16" s="787" t="s">
        <v>1476</v>
      </c>
      <c r="B16" s="778">
        <v>139100.32000000004</v>
      </c>
      <c r="C16" s="728">
        <v>1</v>
      </c>
      <c r="D16" s="791">
        <v>374</v>
      </c>
      <c r="E16" s="794" t="s">
        <v>1476</v>
      </c>
      <c r="F16" s="778">
        <v>128653.86000000003</v>
      </c>
      <c r="G16" s="746">
        <v>0.92489981331459192</v>
      </c>
      <c r="H16" s="732">
        <v>314</v>
      </c>
      <c r="I16" s="769">
        <v>0.83957219251336901</v>
      </c>
      <c r="J16" s="797">
        <v>10446.459999999999</v>
      </c>
      <c r="K16" s="746">
        <v>7.5100186685408035E-2</v>
      </c>
      <c r="L16" s="732">
        <v>60</v>
      </c>
      <c r="M16" s="769">
        <v>0.16042780748663102</v>
      </c>
    </row>
    <row r="17" spans="1:13" ht="14.4" customHeight="1" x14ac:dyDescent="0.3">
      <c r="A17" s="787" t="s">
        <v>1477</v>
      </c>
      <c r="B17" s="778">
        <v>46735.22</v>
      </c>
      <c r="C17" s="728">
        <v>1</v>
      </c>
      <c r="D17" s="791">
        <v>95</v>
      </c>
      <c r="E17" s="794" t="s">
        <v>1477</v>
      </c>
      <c r="F17" s="778">
        <v>40142.83</v>
      </c>
      <c r="G17" s="746">
        <v>0.85894171462122149</v>
      </c>
      <c r="H17" s="732">
        <v>75</v>
      </c>
      <c r="I17" s="769">
        <v>0.78947368421052633</v>
      </c>
      <c r="J17" s="797">
        <v>6592.3899999999994</v>
      </c>
      <c r="K17" s="746">
        <v>0.14105828537877857</v>
      </c>
      <c r="L17" s="732">
        <v>20</v>
      </c>
      <c r="M17" s="769">
        <v>0.21052631578947367</v>
      </c>
    </row>
    <row r="18" spans="1:13" ht="14.4" customHeight="1" x14ac:dyDescent="0.3">
      <c r="A18" s="787" t="s">
        <v>1478</v>
      </c>
      <c r="B18" s="778">
        <v>109256.32999999999</v>
      </c>
      <c r="C18" s="728">
        <v>1</v>
      </c>
      <c r="D18" s="791">
        <v>116</v>
      </c>
      <c r="E18" s="794" t="s">
        <v>1478</v>
      </c>
      <c r="F18" s="778">
        <v>92353.999999999985</v>
      </c>
      <c r="G18" s="746">
        <v>0.84529656084915172</v>
      </c>
      <c r="H18" s="732">
        <v>92</v>
      </c>
      <c r="I18" s="769">
        <v>0.7931034482758621</v>
      </c>
      <c r="J18" s="797">
        <v>16902.330000000002</v>
      </c>
      <c r="K18" s="746">
        <v>0.15470343915084833</v>
      </c>
      <c r="L18" s="732">
        <v>24</v>
      </c>
      <c r="M18" s="769">
        <v>0.20689655172413793</v>
      </c>
    </row>
    <row r="19" spans="1:13" ht="14.4" customHeight="1" x14ac:dyDescent="0.3">
      <c r="A19" s="787" t="s">
        <v>1479</v>
      </c>
      <c r="B19" s="778">
        <v>18348.630000000005</v>
      </c>
      <c r="C19" s="728">
        <v>1</v>
      </c>
      <c r="D19" s="791">
        <v>43</v>
      </c>
      <c r="E19" s="794" t="s">
        <v>1479</v>
      </c>
      <c r="F19" s="778">
        <v>17745.280000000006</v>
      </c>
      <c r="G19" s="746">
        <v>0.96711743601565903</v>
      </c>
      <c r="H19" s="732">
        <v>40</v>
      </c>
      <c r="I19" s="769">
        <v>0.93023255813953487</v>
      </c>
      <c r="J19" s="797">
        <v>603.35</v>
      </c>
      <c r="K19" s="746">
        <v>3.2882563984341057E-2</v>
      </c>
      <c r="L19" s="732">
        <v>3</v>
      </c>
      <c r="M19" s="769">
        <v>6.9767441860465115E-2</v>
      </c>
    </row>
    <row r="20" spans="1:13" ht="14.4" customHeight="1" x14ac:dyDescent="0.3">
      <c r="A20" s="787" t="s">
        <v>1480</v>
      </c>
      <c r="B20" s="778">
        <v>98561.890000000014</v>
      </c>
      <c r="C20" s="728">
        <v>1</v>
      </c>
      <c r="D20" s="791">
        <v>213</v>
      </c>
      <c r="E20" s="794" t="s">
        <v>1480</v>
      </c>
      <c r="F20" s="778">
        <v>88197.32</v>
      </c>
      <c r="G20" s="746">
        <v>0.89484201246546702</v>
      </c>
      <c r="H20" s="732">
        <v>179</v>
      </c>
      <c r="I20" s="769">
        <v>0.84037558685446012</v>
      </c>
      <c r="J20" s="797">
        <v>10364.570000000003</v>
      </c>
      <c r="K20" s="746">
        <v>0.10515798753453288</v>
      </c>
      <c r="L20" s="732">
        <v>34</v>
      </c>
      <c r="M20" s="769">
        <v>0.15962441314553991</v>
      </c>
    </row>
    <row r="21" spans="1:13" ht="14.4" customHeight="1" x14ac:dyDescent="0.3">
      <c r="A21" s="787" t="s">
        <v>1481</v>
      </c>
      <c r="B21" s="778">
        <v>40551.78</v>
      </c>
      <c r="C21" s="728">
        <v>1</v>
      </c>
      <c r="D21" s="791">
        <v>106</v>
      </c>
      <c r="E21" s="794" t="s">
        <v>1481</v>
      </c>
      <c r="F21" s="778">
        <v>33140</v>
      </c>
      <c r="G21" s="746">
        <v>0.81722676538489802</v>
      </c>
      <c r="H21" s="732">
        <v>79</v>
      </c>
      <c r="I21" s="769">
        <v>0.74528301886792447</v>
      </c>
      <c r="J21" s="797">
        <v>7411.78</v>
      </c>
      <c r="K21" s="746">
        <v>0.18277323461510198</v>
      </c>
      <c r="L21" s="732">
        <v>27</v>
      </c>
      <c r="M21" s="769">
        <v>0.25471698113207547</v>
      </c>
    </row>
    <row r="22" spans="1:13" ht="14.4" customHeight="1" thickBot="1" x14ac:dyDescent="0.35">
      <c r="A22" s="788" t="s">
        <v>1482</v>
      </c>
      <c r="B22" s="779">
        <v>121410.36</v>
      </c>
      <c r="C22" s="735">
        <v>1</v>
      </c>
      <c r="D22" s="792">
        <v>359</v>
      </c>
      <c r="E22" s="795" t="s">
        <v>1482</v>
      </c>
      <c r="F22" s="779">
        <v>107279.03</v>
      </c>
      <c r="G22" s="747">
        <v>0.88360688494787432</v>
      </c>
      <c r="H22" s="739">
        <v>280</v>
      </c>
      <c r="I22" s="770">
        <v>0.77994428969359331</v>
      </c>
      <c r="J22" s="798">
        <v>14131.33</v>
      </c>
      <c r="K22" s="747">
        <v>0.1163931150521257</v>
      </c>
      <c r="L22" s="739">
        <v>79</v>
      </c>
      <c r="M22" s="770">
        <v>0.22005571030640669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82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56" t="s">
        <v>2249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</row>
    <row r="2" spans="1:21" ht="14.4" customHeight="1" thickBot="1" x14ac:dyDescent="0.35">
      <c r="A2" s="374" t="s">
        <v>320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88"/>
      <c r="B3" s="589"/>
      <c r="C3" s="589"/>
      <c r="D3" s="589"/>
      <c r="E3" s="589"/>
      <c r="F3" s="589"/>
      <c r="G3" s="589"/>
      <c r="H3" s="589"/>
      <c r="I3" s="589"/>
      <c r="J3" s="589"/>
      <c r="K3" s="590" t="s">
        <v>159</v>
      </c>
      <c r="L3" s="591"/>
      <c r="M3" s="70">
        <f>SUBTOTAL(9,M7:M1048576)</f>
        <v>1106970.8199999996</v>
      </c>
      <c r="N3" s="70">
        <f>SUBTOTAL(9,N7:N1048576)</f>
        <v>4491</v>
      </c>
      <c r="O3" s="70">
        <f>SUBTOTAL(9,O7:O1048576)</f>
        <v>2569</v>
      </c>
      <c r="P3" s="70">
        <f>SUBTOTAL(9,P7:P1048576)</f>
        <v>965893.32000000007</v>
      </c>
      <c r="Q3" s="71">
        <f>IF(M3=0,0,P3/M3)</f>
        <v>0.8725553578729387</v>
      </c>
      <c r="R3" s="70">
        <f>SUBTOTAL(9,R7:R1048576)</f>
        <v>3673</v>
      </c>
      <c r="S3" s="71">
        <f>IF(N3=0,0,R3/N3)</f>
        <v>0.81785793809841911</v>
      </c>
      <c r="T3" s="70">
        <f>SUBTOTAL(9,T7:T1048576)</f>
        <v>2054</v>
      </c>
      <c r="U3" s="72">
        <f>IF(O3=0,0,T3/O3)</f>
        <v>0.79953289217594392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92" t="s">
        <v>15</v>
      </c>
      <c r="N4" s="593"/>
      <c r="O4" s="593"/>
      <c r="P4" s="594" t="s">
        <v>21</v>
      </c>
      <c r="Q4" s="593"/>
      <c r="R4" s="593"/>
      <c r="S4" s="593"/>
      <c r="T4" s="593"/>
      <c r="U4" s="595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85" t="s">
        <v>22</v>
      </c>
      <c r="Q5" s="586"/>
      <c r="R5" s="585" t="s">
        <v>13</v>
      </c>
      <c r="S5" s="586"/>
      <c r="T5" s="585" t="s">
        <v>20</v>
      </c>
      <c r="U5" s="587"/>
    </row>
    <row r="6" spans="1:21" s="330" customFormat="1" ht="14.4" customHeight="1" thickBot="1" x14ac:dyDescent="0.35">
      <c r="A6" s="799" t="s">
        <v>23</v>
      </c>
      <c r="B6" s="800" t="s">
        <v>5</v>
      </c>
      <c r="C6" s="799" t="s">
        <v>24</v>
      </c>
      <c r="D6" s="800" t="s">
        <v>6</v>
      </c>
      <c r="E6" s="800" t="s">
        <v>193</v>
      </c>
      <c r="F6" s="800" t="s">
        <v>25</v>
      </c>
      <c r="G6" s="800" t="s">
        <v>26</v>
      </c>
      <c r="H6" s="800" t="s">
        <v>8</v>
      </c>
      <c r="I6" s="800" t="s">
        <v>10</v>
      </c>
      <c r="J6" s="800" t="s">
        <v>11</v>
      </c>
      <c r="K6" s="800" t="s">
        <v>12</v>
      </c>
      <c r="L6" s="800" t="s">
        <v>27</v>
      </c>
      <c r="M6" s="801" t="s">
        <v>14</v>
      </c>
      <c r="N6" s="802" t="s">
        <v>28</v>
      </c>
      <c r="O6" s="802" t="s">
        <v>28</v>
      </c>
      <c r="P6" s="802" t="s">
        <v>14</v>
      </c>
      <c r="Q6" s="802" t="s">
        <v>2</v>
      </c>
      <c r="R6" s="802" t="s">
        <v>28</v>
      </c>
      <c r="S6" s="802" t="s">
        <v>2</v>
      </c>
      <c r="T6" s="802" t="s">
        <v>28</v>
      </c>
      <c r="U6" s="803" t="s">
        <v>2</v>
      </c>
    </row>
    <row r="7" spans="1:21" ht="14.4" customHeight="1" x14ac:dyDescent="0.3">
      <c r="A7" s="804">
        <v>31</v>
      </c>
      <c r="B7" s="805" t="s">
        <v>1451</v>
      </c>
      <c r="C7" s="805" t="s">
        <v>1455</v>
      </c>
      <c r="D7" s="806" t="s">
        <v>2246</v>
      </c>
      <c r="E7" s="807" t="s">
        <v>1465</v>
      </c>
      <c r="F7" s="805" t="s">
        <v>1452</v>
      </c>
      <c r="G7" s="805" t="s">
        <v>1483</v>
      </c>
      <c r="H7" s="805" t="s">
        <v>563</v>
      </c>
      <c r="I7" s="805" t="s">
        <v>1484</v>
      </c>
      <c r="J7" s="805" t="s">
        <v>593</v>
      </c>
      <c r="K7" s="805" t="s">
        <v>1485</v>
      </c>
      <c r="L7" s="808">
        <v>0</v>
      </c>
      <c r="M7" s="808">
        <v>0</v>
      </c>
      <c r="N7" s="805">
        <v>1</v>
      </c>
      <c r="O7" s="809">
        <v>1</v>
      </c>
      <c r="P7" s="808">
        <v>0</v>
      </c>
      <c r="Q7" s="810"/>
      <c r="R7" s="805">
        <v>1</v>
      </c>
      <c r="S7" s="810">
        <v>1</v>
      </c>
      <c r="T7" s="809">
        <v>1</v>
      </c>
      <c r="U7" s="231">
        <v>1</v>
      </c>
    </row>
    <row r="8" spans="1:21" ht="14.4" customHeight="1" x14ac:dyDescent="0.3">
      <c r="A8" s="727">
        <v>31</v>
      </c>
      <c r="B8" s="728" t="s">
        <v>1451</v>
      </c>
      <c r="C8" s="728" t="s">
        <v>1455</v>
      </c>
      <c r="D8" s="811" t="s">
        <v>2246</v>
      </c>
      <c r="E8" s="812" t="s">
        <v>1466</v>
      </c>
      <c r="F8" s="728" t="s">
        <v>1452</v>
      </c>
      <c r="G8" s="728" t="s">
        <v>1483</v>
      </c>
      <c r="H8" s="728" t="s">
        <v>563</v>
      </c>
      <c r="I8" s="728" t="s">
        <v>1484</v>
      </c>
      <c r="J8" s="728" t="s">
        <v>593</v>
      </c>
      <c r="K8" s="728" t="s">
        <v>1485</v>
      </c>
      <c r="L8" s="729">
        <v>0</v>
      </c>
      <c r="M8" s="729">
        <v>0</v>
      </c>
      <c r="N8" s="728">
        <v>1</v>
      </c>
      <c r="O8" s="813">
        <v>1</v>
      </c>
      <c r="P8" s="729"/>
      <c r="Q8" s="746"/>
      <c r="R8" s="728"/>
      <c r="S8" s="746">
        <v>0</v>
      </c>
      <c r="T8" s="813"/>
      <c r="U8" s="769">
        <v>0</v>
      </c>
    </row>
    <row r="9" spans="1:21" ht="14.4" customHeight="1" x14ac:dyDescent="0.3">
      <c r="A9" s="727">
        <v>31</v>
      </c>
      <c r="B9" s="728" t="s">
        <v>1451</v>
      </c>
      <c r="C9" s="728" t="s">
        <v>1455</v>
      </c>
      <c r="D9" s="811" t="s">
        <v>2246</v>
      </c>
      <c r="E9" s="812" t="s">
        <v>1466</v>
      </c>
      <c r="F9" s="728" t="s">
        <v>1452</v>
      </c>
      <c r="G9" s="728" t="s">
        <v>1486</v>
      </c>
      <c r="H9" s="728" t="s">
        <v>610</v>
      </c>
      <c r="I9" s="728" t="s">
        <v>1487</v>
      </c>
      <c r="J9" s="728" t="s">
        <v>707</v>
      </c>
      <c r="K9" s="728" t="s">
        <v>1218</v>
      </c>
      <c r="L9" s="729">
        <v>490.89</v>
      </c>
      <c r="M9" s="729">
        <v>3927.12</v>
      </c>
      <c r="N9" s="728">
        <v>8</v>
      </c>
      <c r="O9" s="813">
        <v>1</v>
      </c>
      <c r="P9" s="729">
        <v>2945.34</v>
      </c>
      <c r="Q9" s="746">
        <v>0.75000000000000011</v>
      </c>
      <c r="R9" s="728">
        <v>6</v>
      </c>
      <c r="S9" s="746">
        <v>0.75</v>
      </c>
      <c r="T9" s="813">
        <v>1</v>
      </c>
      <c r="U9" s="769">
        <v>1</v>
      </c>
    </row>
    <row r="10" spans="1:21" ht="14.4" customHeight="1" x14ac:dyDescent="0.3">
      <c r="A10" s="727">
        <v>31</v>
      </c>
      <c r="B10" s="728" t="s">
        <v>1451</v>
      </c>
      <c r="C10" s="728" t="s">
        <v>1455</v>
      </c>
      <c r="D10" s="811" t="s">
        <v>2246</v>
      </c>
      <c r="E10" s="812" t="s">
        <v>1466</v>
      </c>
      <c r="F10" s="728" t="s">
        <v>1452</v>
      </c>
      <c r="G10" s="728" t="s">
        <v>1488</v>
      </c>
      <c r="H10" s="728" t="s">
        <v>610</v>
      </c>
      <c r="I10" s="728" t="s">
        <v>1326</v>
      </c>
      <c r="J10" s="728" t="s">
        <v>628</v>
      </c>
      <c r="K10" s="728" t="s">
        <v>1327</v>
      </c>
      <c r="L10" s="729">
        <v>48.42</v>
      </c>
      <c r="M10" s="729">
        <v>48.42</v>
      </c>
      <c r="N10" s="728">
        <v>1</v>
      </c>
      <c r="O10" s="813">
        <v>0.5</v>
      </c>
      <c r="P10" s="729">
        <v>48.42</v>
      </c>
      <c r="Q10" s="746">
        <v>1</v>
      </c>
      <c r="R10" s="728">
        <v>1</v>
      </c>
      <c r="S10" s="746">
        <v>1</v>
      </c>
      <c r="T10" s="813">
        <v>0.5</v>
      </c>
      <c r="U10" s="769">
        <v>1</v>
      </c>
    </row>
    <row r="11" spans="1:21" ht="14.4" customHeight="1" x14ac:dyDescent="0.3">
      <c r="A11" s="727">
        <v>31</v>
      </c>
      <c r="B11" s="728" t="s">
        <v>1451</v>
      </c>
      <c r="C11" s="728" t="s">
        <v>1455</v>
      </c>
      <c r="D11" s="811" t="s">
        <v>2246</v>
      </c>
      <c r="E11" s="812" t="s">
        <v>1466</v>
      </c>
      <c r="F11" s="728" t="s">
        <v>1452</v>
      </c>
      <c r="G11" s="728" t="s">
        <v>1489</v>
      </c>
      <c r="H11" s="728" t="s">
        <v>610</v>
      </c>
      <c r="I11" s="728" t="s">
        <v>1337</v>
      </c>
      <c r="J11" s="728" t="s">
        <v>1338</v>
      </c>
      <c r="K11" s="728" t="s">
        <v>1339</v>
      </c>
      <c r="L11" s="729">
        <v>0</v>
      </c>
      <c r="M11" s="729">
        <v>0</v>
      </c>
      <c r="N11" s="728">
        <v>3</v>
      </c>
      <c r="O11" s="813">
        <v>1</v>
      </c>
      <c r="P11" s="729">
        <v>0</v>
      </c>
      <c r="Q11" s="746"/>
      <c r="R11" s="728">
        <v>1</v>
      </c>
      <c r="S11" s="746">
        <v>0.33333333333333331</v>
      </c>
      <c r="T11" s="813">
        <v>0.5</v>
      </c>
      <c r="U11" s="769">
        <v>0.5</v>
      </c>
    </row>
    <row r="12" spans="1:21" ht="14.4" customHeight="1" x14ac:dyDescent="0.3">
      <c r="A12" s="727">
        <v>31</v>
      </c>
      <c r="B12" s="728" t="s">
        <v>1451</v>
      </c>
      <c r="C12" s="728" t="s">
        <v>1455</v>
      </c>
      <c r="D12" s="811" t="s">
        <v>2246</v>
      </c>
      <c r="E12" s="812" t="s">
        <v>1466</v>
      </c>
      <c r="F12" s="728" t="s">
        <v>1452</v>
      </c>
      <c r="G12" s="728" t="s">
        <v>1490</v>
      </c>
      <c r="H12" s="728" t="s">
        <v>563</v>
      </c>
      <c r="I12" s="728" t="s">
        <v>1491</v>
      </c>
      <c r="J12" s="728" t="s">
        <v>944</v>
      </c>
      <c r="K12" s="728" t="s">
        <v>1492</v>
      </c>
      <c r="L12" s="729">
        <v>186.27</v>
      </c>
      <c r="M12" s="729">
        <v>558.81000000000006</v>
      </c>
      <c r="N12" s="728">
        <v>3</v>
      </c>
      <c r="O12" s="813">
        <v>1</v>
      </c>
      <c r="P12" s="729"/>
      <c r="Q12" s="746">
        <v>0</v>
      </c>
      <c r="R12" s="728"/>
      <c r="S12" s="746">
        <v>0</v>
      </c>
      <c r="T12" s="813"/>
      <c r="U12" s="769">
        <v>0</v>
      </c>
    </row>
    <row r="13" spans="1:21" ht="14.4" customHeight="1" x14ac:dyDescent="0.3">
      <c r="A13" s="727">
        <v>31</v>
      </c>
      <c r="B13" s="728" t="s">
        <v>1451</v>
      </c>
      <c r="C13" s="728" t="s">
        <v>1455</v>
      </c>
      <c r="D13" s="811" t="s">
        <v>2246</v>
      </c>
      <c r="E13" s="812" t="s">
        <v>1466</v>
      </c>
      <c r="F13" s="728" t="s">
        <v>1452</v>
      </c>
      <c r="G13" s="728" t="s">
        <v>1493</v>
      </c>
      <c r="H13" s="728" t="s">
        <v>563</v>
      </c>
      <c r="I13" s="728" t="s">
        <v>1494</v>
      </c>
      <c r="J13" s="728" t="s">
        <v>1495</v>
      </c>
      <c r="K13" s="728" t="s">
        <v>1496</v>
      </c>
      <c r="L13" s="729">
        <v>50.32</v>
      </c>
      <c r="M13" s="729">
        <v>50.32</v>
      </c>
      <c r="N13" s="728">
        <v>1</v>
      </c>
      <c r="O13" s="813">
        <v>0.5</v>
      </c>
      <c r="P13" s="729"/>
      <c r="Q13" s="746">
        <v>0</v>
      </c>
      <c r="R13" s="728"/>
      <c r="S13" s="746">
        <v>0</v>
      </c>
      <c r="T13" s="813"/>
      <c r="U13" s="769">
        <v>0</v>
      </c>
    </row>
    <row r="14" spans="1:21" ht="14.4" customHeight="1" x14ac:dyDescent="0.3">
      <c r="A14" s="727">
        <v>31</v>
      </c>
      <c r="B14" s="728" t="s">
        <v>1451</v>
      </c>
      <c r="C14" s="728" t="s">
        <v>1455</v>
      </c>
      <c r="D14" s="811" t="s">
        <v>2246</v>
      </c>
      <c r="E14" s="812" t="s">
        <v>1466</v>
      </c>
      <c r="F14" s="728" t="s">
        <v>1454</v>
      </c>
      <c r="G14" s="728" t="s">
        <v>1497</v>
      </c>
      <c r="H14" s="728" t="s">
        <v>563</v>
      </c>
      <c r="I14" s="728" t="s">
        <v>1498</v>
      </c>
      <c r="J14" s="728" t="s">
        <v>1499</v>
      </c>
      <c r="K14" s="728" t="s">
        <v>1500</v>
      </c>
      <c r="L14" s="729">
        <v>35.130000000000003</v>
      </c>
      <c r="M14" s="729">
        <v>1124.1600000000001</v>
      </c>
      <c r="N14" s="728">
        <v>32</v>
      </c>
      <c r="O14" s="813">
        <v>16</v>
      </c>
      <c r="P14" s="729">
        <v>1124.1600000000001</v>
      </c>
      <c r="Q14" s="746">
        <v>1</v>
      </c>
      <c r="R14" s="728">
        <v>32</v>
      </c>
      <c r="S14" s="746">
        <v>1</v>
      </c>
      <c r="T14" s="813">
        <v>16</v>
      </c>
      <c r="U14" s="769">
        <v>1</v>
      </c>
    </row>
    <row r="15" spans="1:21" ht="14.4" customHeight="1" x14ac:dyDescent="0.3">
      <c r="A15" s="727">
        <v>31</v>
      </c>
      <c r="B15" s="728" t="s">
        <v>1451</v>
      </c>
      <c r="C15" s="728" t="s">
        <v>1455</v>
      </c>
      <c r="D15" s="811" t="s">
        <v>2246</v>
      </c>
      <c r="E15" s="812" t="s">
        <v>1466</v>
      </c>
      <c r="F15" s="728" t="s">
        <v>1454</v>
      </c>
      <c r="G15" s="728" t="s">
        <v>1501</v>
      </c>
      <c r="H15" s="728" t="s">
        <v>563</v>
      </c>
      <c r="I15" s="728" t="s">
        <v>1502</v>
      </c>
      <c r="J15" s="728" t="s">
        <v>1503</v>
      </c>
      <c r="K15" s="728" t="s">
        <v>1504</v>
      </c>
      <c r="L15" s="729">
        <v>492.18</v>
      </c>
      <c r="M15" s="729">
        <v>492.18</v>
      </c>
      <c r="N15" s="728">
        <v>1</v>
      </c>
      <c r="O15" s="813">
        <v>1</v>
      </c>
      <c r="P15" s="729">
        <v>492.18</v>
      </c>
      <c r="Q15" s="746">
        <v>1</v>
      </c>
      <c r="R15" s="728">
        <v>1</v>
      </c>
      <c r="S15" s="746">
        <v>1</v>
      </c>
      <c r="T15" s="813">
        <v>1</v>
      </c>
      <c r="U15" s="769">
        <v>1</v>
      </c>
    </row>
    <row r="16" spans="1:21" ht="14.4" customHeight="1" x14ac:dyDescent="0.3">
      <c r="A16" s="727">
        <v>31</v>
      </c>
      <c r="B16" s="728" t="s">
        <v>1451</v>
      </c>
      <c r="C16" s="728" t="s">
        <v>1455</v>
      </c>
      <c r="D16" s="811" t="s">
        <v>2246</v>
      </c>
      <c r="E16" s="812" t="s">
        <v>1466</v>
      </c>
      <c r="F16" s="728" t="s">
        <v>1454</v>
      </c>
      <c r="G16" s="728" t="s">
        <v>1501</v>
      </c>
      <c r="H16" s="728" t="s">
        <v>563</v>
      </c>
      <c r="I16" s="728" t="s">
        <v>1505</v>
      </c>
      <c r="J16" s="728" t="s">
        <v>1506</v>
      </c>
      <c r="K16" s="728" t="s">
        <v>1507</v>
      </c>
      <c r="L16" s="729">
        <v>347.81</v>
      </c>
      <c r="M16" s="729">
        <v>347.81</v>
      </c>
      <c r="N16" s="728">
        <v>1</v>
      </c>
      <c r="O16" s="813">
        <v>1</v>
      </c>
      <c r="P16" s="729">
        <v>347.81</v>
      </c>
      <c r="Q16" s="746">
        <v>1</v>
      </c>
      <c r="R16" s="728">
        <v>1</v>
      </c>
      <c r="S16" s="746">
        <v>1</v>
      </c>
      <c r="T16" s="813">
        <v>1</v>
      </c>
      <c r="U16" s="769">
        <v>1</v>
      </c>
    </row>
    <row r="17" spans="1:21" ht="14.4" customHeight="1" x14ac:dyDescent="0.3">
      <c r="A17" s="727">
        <v>31</v>
      </c>
      <c r="B17" s="728" t="s">
        <v>1451</v>
      </c>
      <c r="C17" s="728" t="s">
        <v>1455</v>
      </c>
      <c r="D17" s="811" t="s">
        <v>2246</v>
      </c>
      <c r="E17" s="812" t="s">
        <v>1466</v>
      </c>
      <c r="F17" s="728" t="s">
        <v>1454</v>
      </c>
      <c r="G17" s="728" t="s">
        <v>1508</v>
      </c>
      <c r="H17" s="728" t="s">
        <v>563</v>
      </c>
      <c r="I17" s="728" t="s">
        <v>1509</v>
      </c>
      <c r="J17" s="728" t="s">
        <v>1510</v>
      </c>
      <c r="K17" s="728" t="s">
        <v>1511</v>
      </c>
      <c r="L17" s="729">
        <v>200</v>
      </c>
      <c r="M17" s="729">
        <v>1600</v>
      </c>
      <c r="N17" s="728">
        <v>8</v>
      </c>
      <c r="O17" s="813">
        <v>4</v>
      </c>
      <c r="P17" s="729">
        <v>1600</v>
      </c>
      <c r="Q17" s="746">
        <v>1</v>
      </c>
      <c r="R17" s="728">
        <v>8</v>
      </c>
      <c r="S17" s="746">
        <v>1</v>
      </c>
      <c r="T17" s="813">
        <v>4</v>
      </c>
      <c r="U17" s="769">
        <v>1</v>
      </c>
    </row>
    <row r="18" spans="1:21" ht="14.4" customHeight="1" x14ac:dyDescent="0.3">
      <c r="A18" s="727">
        <v>31</v>
      </c>
      <c r="B18" s="728" t="s">
        <v>1451</v>
      </c>
      <c r="C18" s="728" t="s">
        <v>1455</v>
      </c>
      <c r="D18" s="811" t="s">
        <v>2246</v>
      </c>
      <c r="E18" s="812" t="s">
        <v>1468</v>
      </c>
      <c r="F18" s="728" t="s">
        <v>1452</v>
      </c>
      <c r="G18" s="728" t="s">
        <v>1512</v>
      </c>
      <c r="H18" s="728" t="s">
        <v>563</v>
      </c>
      <c r="I18" s="728" t="s">
        <v>1513</v>
      </c>
      <c r="J18" s="728" t="s">
        <v>1514</v>
      </c>
      <c r="K18" s="728" t="s">
        <v>1515</v>
      </c>
      <c r="L18" s="729">
        <v>0</v>
      </c>
      <c r="M18" s="729">
        <v>0</v>
      </c>
      <c r="N18" s="728">
        <v>1</v>
      </c>
      <c r="O18" s="813">
        <v>0.5</v>
      </c>
      <c r="P18" s="729">
        <v>0</v>
      </c>
      <c r="Q18" s="746"/>
      <c r="R18" s="728">
        <v>1</v>
      </c>
      <c r="S18" s="746">
        <v>1</v>
      </c>
      <c r="T18" s="813">
        <v>0.5</v>
      </c>
      <c r="U18" s="769">
        <v>1</v>
      </c>
    </row>
    <row r="19" spans="1:21" ht="14.4" customHeight="1" x14ac:dyDescent="0.3">
      <c r="A19" s="727">
        <v>31</v>
      </c>
      <c r="B19" s="728" t="s">
        <v>1451</v>
      </c>
      <c r="C19" s="728" t="s">
        <v>1455</v>
      </c>
      <c r="D19" s="811" t="s">
        <v>2246</v>
      </c>
      <c r="E19" s="812" t="s">
        <v>1468</v>
      </c>
      <c r="F19" s="728" t="s">
        <v>1452</v>
      </c>
      <c r="G19" s="728" t="s">
        <v>1486</v>
      </c>
      <c r="H19" s="728" t="s">
        <v>610</v>
      </c>
      <c r="I19" s="728" t="s">
        <v>1487</v>
      </c>
      <c r="J19" s="728" t="s">
        <v>707</v>
      </c>
      <c r="K19" s="728" t="s">
        <v>1218</v>
      </c>
      <c r="L19" s="729">
        <v>490.89</v>
      </c>
      <c r="M19" s="729">
        <v>4908.8999999999996</v>
      </c>
      <c r="N19" s="728">
        <v>10</v>
      </c>
      <c r="O19" s="813">
        <v>3.5</v>
      </c>
      <c r="P19" s="729">
        <v>3927.12</v>
      </c>
      <c r="Q19" s="746">
        <v>0.8</v>
      </c>
      <c r="R19" s="728">
        <v>8</v>
      </c>
      <c r="S19" s="746">
        <v>0.8</v>
      </c>
      <c r="T19" s="813">
        <v>2.5</v>
      </c>
      <c r="U19" s="769">
        <v>0.7142857142857143</v>
      </c>
    </row>
    <row r="20" spans="1:21" ht="14.4" customHeight="1" x14ac:dyDescent="0.3">
      <c r="A20" s="727">
        <v>31</v>
      </c>
      <c r="B20" s="728" t="s">
        <v>1451</v>
      </c>
      <c r="C20" s="728" t="s">
        <v>1455</v>
      </c>
      <c r="D20" s="811" t="s">
        <v>2246</v>
      </c>
      <c r="E20" s="812" t="s">
        <v>1468</v>
      </c>
      <c r="F20" s="728" t="s">
        <v>1452</v>
      </c>
      <c r="G20" s="728" t="s">
        <v>1486</v>
      </c>
      <c r="H20" s="728" t="s">
        <v>610</v>
      </c>
      <c r="I20" s="728" t="s">
        <v>1516</v>
      </c>
      <c r="J20" s="728" t="s">
        <v>707</v>
      </c>
      <c r="K20" s="728" t="s">
        <v>1216</v>
      </c>
      <c r="L20" s="729">
        <v>736.33</v>
      </c>
      <c r="M20" s="729">
        <v>8835.9600000000009</v>
      </c>
      <c r="N20" s="728">
        <v>12</v>
      </c>
      <c r="O20" s="813">
        <v>2.5</v>
      </c>
      <c r="P20" s="729">
        <v>3681.6500000000005</v>
      </c>
      <c r="Q20" s="746">
        <v>0.41666666666666669</v>
      </c>
      <c r="R20" s="728">
        <v>5</v>
      </c>
      <c r="S20" s="746">
        <v>0.41666666666666669</v>
      </c>
      <c r="T20" s="813">
        <v>1</v>
      </c>
      <c r="U20" s="769">
        <v>0.4</v>
      </c>
    </row>
    <row r="21" spans="1:21" ht="14.4" customHeight="1" x14ac:dyDescent="0.3">
      <c r="A21" s="727">
        <v>31</v>
      </c>
      <c r="B21" s="728" t="s">
        <v>1451</v>
      </c>
      <c r="C21" s="728" t="s">
        <v>1455</v>
      </c>
      <c r="D21" s="811" t="s">
        <v>2246</v>
      </c>
      <c r="E21" s="812" t="s">
        <v>1468</v>
      </c>
      <c r="F21" s="728" t="s">
        <v>1452</v>
      </c>
      <c r="G21" s="728" t="s">
        <v>1517</v>
      </c>
      <c r="H21" s="728" t="s">
        <v>563</v>
      </c>
      <c r="I21" s="728" t="s">
        <v>1518</v>
      </c>
      <c r="J21" s="728" t="s">
        <v>1519</v>
      </c>
      <c r="K21" s="728" t="s">
        <v>1520</v>
      </c>
      <c r="L21" s="729">
        <v>34.659999999999997</v>
      </c>
      <c r="M21" s="729">
        <v>34.659999999999997</v>
      </c>
      <c r="N21" s="728">
        <v>1</v>
      </c>
      <c r="O21" s="813">
        <v>0.5</v>
      </c>
      <c r="P21" s="729">
        <v>34.659999999999997</v>
      </c>
      <c r="Q21" s="746">
        <v>1</v>
      </c>
      <c r="R21" s="728">
        <v>1</v>
      </c>
      <c r="S21" s="746">
        <v>1</v>
      </c>
      <c r="T21" s="813">
        <v>0.5</v>
      </c>
      <c r="U21" s="769">
        <v>1</v>
      </c>
    </row>
    <row r="22" spans="1:21" ht="14.4" customHeight="1" x14ac:dyDescent="0.3">
      <c r="A22" s="727">
        <v>31</v>
      </c>
      <c r="B22" s="728" t="s">
        <v>1451</v>
      </c>
      <c r="C22" s="728" t="s">
        <v>1455</v>
      </c>
      <c r="D22" s="811" t="s">
        <v>2246</v>
      </c>
      <c r="E22" s="812" t="s">
        <v>1468</v>
      </c>
      <c r="F22" s="728" t="s">
        <v>1452</v>
      </c>
      <c r="G22" s="728" t="s">
        <v>1521</v>
      </c>
      <c r="H22" s="728" t="s">
        <v>563</v>
      </c>
      <c r="I22" s="728" t="s">
        <v>1522</v>
      </c>
      <c r="J22" s="728" t="s">
        <v>830</v>
      </c>
      <c r="K22" s="728" t="s">
        <v>1523</v>
      </c>
      <c r="L22" s="729">
        <v>0</v>
      </c>
      <c r="M22" s="729">
        <v>0</v>
      </c>
      <c r="N22" s="728">
        <v>1</v>
      </c>
      <c r="O22" s="813">
        <v>1</v>
      </c>
      <c r="P22" s="729"/>
      <c r="Q22" s="746"/>
      <c r="R22" s="728"/>
      <c r="S22" s="746">
        <v>0</v>
      </c>
      <c r="T22" s="813"/>
      <c r="U22" s="769">
        <v>0</v>
      </c>
    </row>
    <row r="23" spans="1:21" ht="14.4" customHeight="1" x14ac:dyDescent="0.3">
      <c r="A23" s="727">
        <v>31</v>
      </c>
      <c r="B23" s="728" t="s">
        <v>1451</v>
      </c>
      <c r="C23" s="728" t="s">
        <v>1455</v>
      </c>
      <c r="D23" s="811" t="s">
        <v>2246</v>
      </c>
      <c r="E23" s="812" t="s">
        <v>1468</v>
      </c>
      <c r="F23" s="728" t="s">
        <v>1452</v>
      </c>
      <c r="G23" s="728" t="s">
        <v>1489</v>
      </c>
      <c r="H23" s="728" t="s">
        <v>610</v>
      </c>
      <c r="I23" s="728" t="s">
        <v>1337</v>
      </c>
      <c r="J23" s="728" t="s">
        <v>1338</v>
      </c>
      <c r="K23" s="728" t="s">
        <v>1339</v>
      </c>
      <c r="L23" s="729">
        <v>0</v>
      </c>
      <c r="M23" s="729">
        <v>0</v>
      </c>
      <c r="N23" s="728">
        <v>19</v>
      </c>
      <c r="O23" s="813">
        <v>10.5</v>
      </c>
      <c r="P23" s="729">
        <v>0</v>
      </c>
      <c r="Q23" s="746"/>
      <c r="R23" s="728">
        <v>9</v>
      </c>
      <c r="S23" s="746">
        <v>0.47368421052631576</v>
      </c>
      <c r="T23" s="813">
        <v>5.5</v>
      </c>
      <c r="U23" s="769">
        <v>0.52380952380952384</v>
      </c>
    </row>
    <row r="24" spans="1:21" ht="14.4" customHeight="1" x14ac:dyDescent="0.3">
      <c r="A24" s="727">
        <v>31</v>
      </c>
      <c r="B24" s="728" t="s">
        <v>1451</v>
      </c>
      <c r="C24" s="728" t="s">
        <v>1455</v>
      </c>
      <c r="D24" s="811" t="s">
        <v>2246</v>
      </c>
      <c r="E24" s="812" t="s">
        <v>1468</v>
      </c>
      <c r="F24" s="728" t="s">
        <v>1452</v>
      </c>
      <c r="G24" s="728" t="s">
        <v>1490</v>
      </c>
      <c r="H24" s="728" t="s">
        <v>563</v>
      </c>
      <c r="I24" s="728" t="s">
        <v>1491</v>
      </c>
      <c r="J24" s="728" t="s">
        <v>944</v>
      </c>
      <c r="K24" s="728" t="s">
        <v>1492</v>
      </c>
      <c r="L24" s="729">
        <v>186.27</v>
      </c>
      <c r="M24" s="729">
        <v>372.54</v>
      </c>
      <c r="N24" s="728">
        <v>2</v>
      </c>
      <c r="O24" s="813">
        <v>1</v>
      </c>
      <c r="P24" s="729">
        <v>372.54</v>
      </c>
      <c r="Q24" s="746">
        <v>1</v>
      </c>
      <c r="R24" s="728">
        <v>2</v>
      </c>
      <c r="S24" s="746">
        <v>1</v>
      </c>
      <c r="T24" s="813">
        <v>1</v>
      </c>
      <c r="U24" s="769">
        <v>1</v>
      </c>
    </row>
    <row r="25" spans="1:21" ht="14.4" customHeight="1" x14ac:dyDescent="0.3">
      <c r="A25" s="727">
        <v>31</v>
      </c>
      <c r="B25" s="728" t="s">
        <v>1451</v>
      </c>
      <c r="C25" s="728" t="s">
        <v>1455</v>
      </c>
      <c r="D25" s="811" t="s">
        <v>2246</v>
      </c>
      <c r="E25" s="812" t="s">
        <v>1468</v>
      </c>
      <c r="F25" s="728" t="s">
        <v>1452</v>
      </c>
      <c r="G25" s="728" t="s">
        <v>1493</v>
      </c>
      <c r="H25" s="728" t="s">
        <v>563</v>
      </c>
      <c r="I25" s="728" t="s">
        <v>1524</v>
      </c>
      <c r="J25" s="728" t="s">
        <v>879</v>
      </c>
      <c r="K25" s="728" t="s">
        <v>1525</v>
      </c>
      <c r="L25" s="729">
        <v>50.32</v>
      </c>
      <c r="M25" s="729">
        <v>100.64</v>
      </c>
      <c r="N25" s="728">
        <v>2</v>
      </c>
      <c r="O25" s="813">
        <v>1.5</v>
      </c>
      <c r="P25" s="729"/>
      <c r="Q25" s="746">
        <v>0</v>
      </c>
      <c r="R25" s="728"/>
      <c r="S25" s="746">
        <v>0</v>
      </c>
      <c r="T25" s="813"/>
      <c r="U25" s="769">
        <v>0</v>
      </c>
    </row>
    <row r="26" spans="1:21" ht="14.4" customHeight="1" x14ac:dyDescent="0.3">
      <c r="A26" s="727">
        <v>31</v>
      </c>
      <c r="B26" s="728" t="s">
        <v>1451</v>
      </c>
      <c r="C26" s="728" t="s">
        <v>1455</v>
      </c>
      <c r="D26" s="811" t="s">
        <v>2246</v>
      </c>
      <c r="E26" s="812" t="s">
        <v>1468</v>
      </c>
      <c r="F26" s="728" t="s">
        <v>1454</v>
      </c>
      <c r="G26" s="728" t="s">
        <v>1497</v>
      </c>
      <c r="H26" s="728" t="s">
        <v>563</v>
      </c>
      <c r="I26" s="728" t="s">
        <v>1498</v>
      </c>
      <c r="J26" s="728" t="s">
        <v>1499</v>
      </c>
      <c r="K26" s="728" t="s">
        <v>1500</v>
      </c>
      <c r="L26" s="729">
        <v>35.130000000000003</v>
      </c>
      <c r="M26" s="729">
        <v>562.08000000000004</v>
      </c>
      <c r="N26" s="728">
        <v>16</v>
      </c>
      <c r="O26" s="813">
        <v>8</v>
      </c>
      <c r="P26" s="729">
        <v>491.82</v>
      </c>
      <c r="Q26" s="746">
        <v>0.87499999999999989</v>
      </c>
      <c r="R26" s="728">
        <v>14</v>
      </c>
      <c r="S26" s="746">
        <v>0.875</v>
      </c>
      <c r="T26" s="813">
        <v>7</v>
      </c>
      <c r="U26" s="769">
        <v>0.875</v>
      </c>
    </row>
    <row r="27" spans="1:21" ht="14.4" customHeight="1" x14ac:dyDescent="0.3">
      <c r="A27" s="727">
        <v>31</v>
      </c>
      <c r="B27" s="728" t="s">
        <v>1451</v>
      </c>
      <c r="C27" s="728" t="s">
        <v>1455</v>
      </c>
      <c r="D27" s="811" t="s">
        <v>2246</v>
      </c>
      <c r="E27" s="812" t="s">
        <v>1468</v>
      </c>
      <c r="F27" s="728" t="s">
        <v>1454</v>
      </c>
      <c r="G27" s="728" t="s">
        <v>1501</v>
      </c>
      <c r="H27" s="728" t="s">
        <v>563</v>
      </c>
      <c r="I27" s="728" t="s">
        <v>1526</v>
      </c>
      <c r="J27" s="728" t="s">
        <v>1527</v>
      </c>
      <c r="K27" s="728" t="s">
        <v>1528</v>
      </c>
      <c r="L27" s="729">
        <v>199.5</v>
      </c>
      <c r="M27" s="729">
        <v>199.5</v>
      </c>
      <c r="N27" s="728">
        <v>1</v>
      </c>
      <c r="O27" s="813">
        <v>1</v>
      </c>
      <c r="P27" s="729">
        <v>199.5</v>
      </c>
      <c r="Q27" s="746">
        <v>1</v>
      </c>
      <c r="R27" s="728">
        <v>1</v>
      </c>
      <c r="S27" s="746">
        <v>1</v>
      </c>
      <c r="T27" s="813">
        <v>1</v>
      </c>
      <c r="U27" s="769">
        <v>1</v>
      </c>
    </row>
    <row r="28" spans="1:21" ht="14.4" customHeight="1" x14ac:dyDescent="0.3">
      <c r="A28" s="727">
        <v>31</v>
      </c>
      <c r="B28" s="728" t="s">
        <v>1451</v>
      </c>
      <c r="C28" s="728" t="s">
        <v>1455</v>
      </c>
      <c r="D28" s="811" t="s">
        <v>2246</v>
      </c>
      <c r="E28" s="812" t="s">
        <v>1468</v>
      </c>
      <c r="F28" s="728" t="s">
        <v>1454</v>
      </c>
      <c r="G28" s="728" t="s">
        <v>1501</v>
      </c>
      <c r="H28" s="728" t="s">
        <v>563</v>
      </c>
      <c r="I28" s="728" t="s">
        <v>1529</v>
      </c>
      <c r="J28" s="728" t="s">
        <v>1530</v>
      </c>
      <c r="K28" s="728" t="s">
        <v>1531</v>
      </c>
      <c r="L28" s="729">
        <v>58.5</v>
      </c>
      <c r="M28" s="729">
        <v>58.5</v>
      </c>
      <c r="N28" s="728">
        <v>1</v>
      </c>
      <c r="O28" s="813">
        <v>1</v>
      </c>
      <c r="P28" s="729">
        <v>58.5</v>
      </c>
      <c r="Q28" s="746">
        <v>1</v>
      </c>
      <c r="R28" s="728">
        <v>1</v>
      </c>
      <c r="S28" s="746">
        <v>1</v>
      </c>
      <c r="T28" s="813">
        <v>1</v>
      </c>
      <c r="U28" s="769">
        <v>1</v>
      </c>
    </row>
    <row r="29" spans="1:21" ht="14.4" customHeight="1" x14ac:dyDescent="0.3">
      <c r="A29" s="727">
        <v>31</v>
      </c>
      <c r="B29" s="728" t="s">
        <v>1451</v>
      </c>
      <c r="C29" s="728" t="s">
        <v>1455</v>
      </c>
      <c r="D29" s="811" t="s">
        <v>2246</v>
      </c>
      <c r="E29" s="812" t="s">
        <v>1468</v>
      </c>
      <c r="F29" s="728" t="s">
        <v>1454</v>
      </c>
      <c r="G29" s="728" t="s">
        <v>1501</v>
      </c>
      <c r="H29" s="728" t="s">
        <v>563</v>
      </c>
      <c r="I29" s="728" t="s">
        <v>1532</v>
      </c>
      <c r="J29" s="728" t="s">
        <v>1533</v>
      </c>
      <c r="K29" s="728" t="s">
        <v>1534</v>
      </c>
      <c r="L29" s="729">
        <v>971.25</v>
      </c>
      <c r="M29" s="729">
        <v>971.25</v>
      </c>
      <c r="N29" s="728">
        <v>1</v>
      </c>
      <c r="O29" s="813">
        <v>1</v>
      </c>
      <c r="P29" s="729">
        <v>971.25</v>
      </c>
      <c r="Q29" s="746">
        <v>1</v>
      </c>
      <c r="R29" s="728">
        <v>1</v>
      </c>
      <c r="S29" s="746">
        <v>1</v>
      </c>
      <c r="T29" s="813">
        <v>1</v>
      </c>
      <c r="U29" s="769">
        <v>1</v>
      </c>
    </row>
    <row r="30" spans="1:21" ht="14.4" customHeight="1" x14ac:dyDescent="0.3">
      <c r="A30" s="727">
        <v>31</v>
      </c>
      <c r="B30" s="728" t="s">
        <v>1451</v>
      </c>
      <c r="C30" s="728" t="s">
        <v>1455</v>
      </c>
      <c r="D30" s="811" t="s">
        <v>2246</v>
      </c>
      <c r="E30" s="812" t="s">
        <v>1468</v>
      </c>
      <c r="F30" s="728" t="s">
        <v>1454</v>
      </c>
      <c r="G30" s="728" t="s">
        <v>1508</v>
      </c>
      <c r="H30" s="728" t="s">
        <v>563</v>
      </c>
      <c r="I30" s="728" t="s">
        <v>1509</v>
      </c>
      <c r="J30" s="728" t="s">
        <v>1510</v>
      </c>
      <c r="K30" s="728" t="s">
        <v>1511</v>
      </c>
      <c r="L30" s="729">
        <v>200</v>
      </c>
      <c r="M30" s="729">
        <v>400</v>
      </c>
      <c r="N30" s="728">
        <v>2</v>
      </c>
      <c r="O30" s="813">
        <v>1</v>
      </c>
      <c r="P30" s="729"/>
      <c r="Q30" s="746">
        <v>0</v>
      </c>
      <c r="R30" s="728"/>
      <c r="S30" s="746">
        <v>0</v>
      </c>
      <c r="T30" s="813"/>
      <c r="U30" s="769">
        <v>0</v>
      </c>
    </row>
    <row r="31" spans="1:21" ht="14.4" customHeight="1" x14ac:dyDescent="0.3">
      <c r="A31" s="727">
        <v>31</v>
      </c>
      <c r="B31" s="728" t="s">
        <v>1451</v>
      </c>
      <c r="C31" s="728" t="s">
        <v>1455</v>
      </c>
      <c r="D31" s="811" t="s">
        <v>2246</v>
      </c>
      <c r="E31" s="812" t="s">
        <v>1469</v>
      </c>
      <c r="F31" s="728" t="s">
        <v>1452</v>
      </c>
      <c r="G31" s="728" t="s">
        <v>1535</v>
      </c>
      <c r="H31" s="728" t="s">
        <v>563</v>
      </c>
      <c r="I31" s="728" t="s">
        <v>1536</v>
      </c>
      <c r="J31" s="728" t="s">
        <v>1537</v>
      </c>
      <c r="K31" s="728" t="s">
        <v>1538</v>
      </c>
      <c r="L31" s="729">
        <v>154.36000000000001</v>
      </c>
      <c r="M31" s="729">
        <v>154.36000000000001</v>
      </c>
      <c r="N31" s="728">
        <v>1</v>
      </c>
      <c r="O31" s="813">
        <v>0.5</v>
      </c>
      <c r="P31" s="729">
        <v>154.36000000000001</v>
      </c>
      <c r="Q31" s="746">
        <v>1</v>
      </c>
      <c r="R31" s="728">
        <v>1</v>
      </c>
      <c r="S31" s="746">
        <v>1</v>
      </c>
      <c r="T31" s="813">
        <v>0.5</v>
      </c>
      <c r="U31" s="769">
        <v>1</v>
      </c>
    </row>
    <row r="32" spans="1:21" ht="14.4" customHeight="1" x14ac:dyDescent="0.3">
      <c r="A32" s="727">
        <v>31</v>
      </c>
      <c r="B32" s="728" t="s">
        <v>1451</v>
      </c>
      <c r="C32" s="728" t="s">
        <v>1455</v>
      </c>
      <c r="D32" s="811" t="s">
        <v>2246</v>
      </c>
      <c r="E32" s="812" t="s">
        <v>1469</v>
      </c>
      <c r="F32" s="728" t="s">
        <v>1452</v>
      </c>
      <c r="G32" s="728" t="s">
        <v>1535</v>
      </c>
      <c r="H32" s="728" t="s">
        <v>610</v>
      </c>
      <c r="I32" s="728" t="s">
        <v>1285</v>
      </c>
      <c r="J32" s="728" t="s">
        <v>611</v>
      </c>
      <c r="K32" s="728" t="s">
        <v>1286</v>
      </c>
      <c r="L32" s="729">
        <v>154.36000000000001</v>
      </c>
      <c r="M32" s="729">
        <v>463.08000000000004</v>
      </c>
      <c r="N32" s="728">
        <v>3</v>
      </c>
      <c r="O32" s="813">
        <v>1.5</v>
      </c>
      <c r="P32" s="729">
        <v>308.72000000000003</v>
      </c>
      <c r="Q32" s="746">
        <v>0.66666666666666663</v>
      </c>
      <c r="R32" s="728">
        <v>2</v>
      </c>
      <c r="S32" s="746">
        <v>0.66666666666666663</v>
      </c>
      <c r="T32" s="813">
        <v>1</v>
      </c>
      <c r="U32" s="769">
        <v>0.66666666666666663</v>
      </c>
    </row>
    <row r="33" spans="1:21" ht="14.4" customHeight="1" x14ac:dyDescent="0.3">
      <c r="A33" s="727">
        <v>31</v>
      </c>
      <c r="B33" s="728" t="s">
        <v>1451</v>
      </c>
      <c r="C33" s="728" t="s">
        <v>1455</v>
      </c>
      <c r="D33" s="811" t="s">
        <v>2246</v>
      </c>
      <c r="E33" s="812" t="s">
        <v>1469</v>
      </c>
      <c r="F33" s="728" t="s">
        <v>1452</v>
      </c>
      <c r="G33" s="728" t="s">
        <v>1535</v>
      </c>
      <c r="H33" s="728" t="s">
        <v>610</v>
      </c>
      <c r="I33" s="728" t="s">
        <v>1283</v>
      </c>
      <c r="J33" s="728" t="s">
        <v>611</v>
      </c>
      <c r="K33" s="728" t="s">
        <v>1284</v>
      </c>
      <c r="L33" s="729">
        <v>225.06</v>
      </c>
      <c r="M33" s="729">
        <v>225.06</v>
      </c>
      <c r="N33" s="728">
        <v>1</v>
      </c>
      <c r="O33" s="813">
        <v>0.5</v>
      </c>
      <c r="P33" s="729"/>
      <c r="Q33" s="746">
        <v>0</v>
      </c>
      <c r="R33" s="728"/>
      <c r="S33" s="746">
        <v>0</v>
      </c>
      <c r="T33" s="813"/>
      <c r="U33" s="769">
        <v>0</v>
      </c>
    </row>
    <row r="34" spans="1:21" ht="14.4" customHeight="1" x14ac:dyDescent="0.3">
      <c r="A34" s="727">
        <v>31</v>
      </c>
      <c r="B34" s="728" t="s">
        <v>1451</v>
      </c>
      <c r="C34" s="728" t="s">
        <v>1455</v>
      </c>
      <c r="D34" s="811" t="s">
        <v>2246</v>
      </c>
      <c r="E34" s="812" t="s">
        <v>1469</v>
      </c>
      <c r="F34" s="728" t="s">
        <v>1452</v>
      </c>
      <c r="G34" s="728" t="s">
        <v>1539</v>
      </c>
      <c r="H34" s="728" t="s">
        <v>563</v>
      </c>
      <c r="I34" s="728" t="s">
        <v>1540</v>
      </c>
      <c r="J34" s="728" t="s">
        <v>910</v>
      </c>
      <c r="K34" s="728" t="s">
        <v>1297</v>
      </c>
      <c r="L34" s="729">
        <v>78.33</v>
      </c>
      <c r="M34" s="729">
        <v>78.33</v>
      </c>
      <c r="N34" s="728">
        <v>1</v>
      </c>
      <c r="O34" s="813">
        <v>0.5</v>
      </c>
      <c r="P34" s="729">
        <v>78.33</v>
      </c>
      <c r="Q34" s="746">
        <v>1</v>
      </c>
      <c r="R34" s="728">
        <v>1</v>
      </c>
      <c r="S34" s="746">
        <v>1</v>
      </c>
      <c r="T34" s="813">
        <v>0.5</v>
      </c>
      <c r="U34" s="769">
        <v>1</v>
      </c>
    </row>
    <row r="35" spans="1:21" ht="14.4" customHeight="1" x14ac:dyDescent="0.3">
      <c r="A35" s="727">
        <v>31</v>
      </c>
      <c r="B35" s="728" t="s">
        <v>1451</v>
      </c>
      <c r="C35" s="728" t="s">
        <v>1455</v>
      </c>
      <c r="D35" s="811" t="s">
        <v>2246</v>
      </c>
      <c r="E35" s="812" t="s">
        <v>1469</v>
      </c>
      <c r="F35" s="728" t="s">
        <v>1452</v>
      </c>
      <c r="G35" s="728" t="s">
        <v>1541</v>
      </c>
      <c r="H35" s="728" t="s">
        <v>563</v>
      </c>
      <c r="I35" s="728" t="s">
        <v>1542</v>
      </c>
      <c r="J35" s="728" t="s">
        <v>744</v>
      </c>
      <c r="K35" s="728" t="s">
        <v>1543</v>
      </c>
      <c r="L35" s="729">
        <v>55.01</v>
      </c>
      <c r="M35" s="729">
        <v>55.01</v>
      </c>
      <c r="N35" s="728">
        <v>1</v>
      </c>
      <c r="O35" s="813">
        <v>1</v>
      </c>
      <c r="P35" s="729">
        <v>55.01</v>
      </c>
      <c r="Q35" s="746">
        <v>1</v>
      </c>
      <c r="R35" s="728">
        <v>1</v>
      </c>
      <c r="S35" s="746">
        <v>1</v>
      </c>
      <c r="T35" s="813">
        <v>1</v>
      </c>
      <c r="U35" s="769">
        <v>1</v>
      </c>
    </row>
    <row r="36" spans="1:21" ht="14.4" customHeight="1" x14ac:dyDescent="0.3">
      <c r="A36" s="727">
        <v>31</v>
      </c>
      <c r="B36" s="728" t="s">
        <v>1451</v>
      </c>
      <c r="C36" s="728" t="s">
        <v>1455</v>
      </c>
      <c r="D36" s="811" t="s">
        <v>2246</v>
      </c>
      <c r="E36" s="812" t="s">
        <v>1469</v>
      </c>
      <c r="F36" s="728" t="s">
        <v>1452</v>
      </c>
      <c r="G36" s="728" t="s">
        <v>1483</v>
      </c>
      <c r="H36" s="728" t="s">
        <v>563</v>
      </c>
      <c r="I36" s="728" t="s">
        <v>1484</v>
      </c>
      <c r="J36" s="728" t="s">
        <v>593</v>
      </c>
      <c r="K36" s="728" t="s">
        <v>1485</v>
      </c>
      <c r="L36" s="729">
        <v>0</v>
      </c>
      <c r="M36" s="729">
        <v>0</v>
      </c>
      <c r="N36" s="728">
        <v>2</v>
      </c>
      <c r="O36" s="813">
        <v>1</v>
      </c>
      <c r="P36" s="729">
        <v>0</v>
      </c>
      <c r="Q36" s="746"/>
      <c r="R36" s="728">
        <v>2</v>
      </c>
      <c r="S36" s="746">
        <v>1</v>
      </c>
      <c r="T36" s="813">
        <v>1</v>
      </c>
      <c r="U36" s="769">
        <v>1</v>
      </c>
    </row>
    <row r="37" spans="1:21" ht="14.4" customHeight="1" x14ac:dyDescent="0.3">
      <c r="A37" s="727">
        <v>31</v>
      </c>
      <c r="B37" s="728" t="s">
        <v>1451</v>
      </c>
      <c r="C37" s="728" t="s">
        <v>1455</v>
      </c>
      <c r="D37" s="811" t="s">
        <v>2246</v>
      </c>
      <c r="E37" s="812" t="s">
        <v>1469</v>
      </c>
      <c r="F37" s="728" t="s">
        <v>1452</v>
      </c>
      <c r="G37" s="728" t="s">
        <v>1544</v>
      </c>
      <c r="H37" s="728" t="s">
        <v>563</v>
      </c>
      <c r="I37" s="728" t="s">
        <v>1545</v>
      </c>
      <c r="J37" s="728" t="s">
        <v>1546</v>
      </c>
      <c r="K37" s="728" t="s">
        <v>1547</v>
      </c>
      <c r="L37" s="729">
        <v>77.52</v>
      </c>
      <c r="M37" s="729">
        <v>155.04</v>
      </c>
      <c r="N37" s="728">
        <v>2</v>
      </c>
      <c r="O37" s="813">
        <v>0.5</v>
      </c>
      <c r="P37" s="729">
        <v>155.04</v>
      </c>
      <c r="Q37" s="746">
        <v>1</v>
      </c>
      <c r="R37" s="728">
        <v>2</v>
      </c>
      <c r="S37" s="746">
        <v>1</v>
      </c>
      <c r="T37" s="813">
        <v>0.5</v>
      </c>
      <c r="U37" s="769">
        <v>1</v>
      </c>
    </row>
    <row r="38" spans="1:21" ht="14.4" customHeight="1" x14ac:dyDescent="0.3">
      <c r="A38" s="727">
        <v>31</v>
      </c>
      <c r="B38" s="728" t="s">
        <v>1451</v>
      </c>
      <c r="C38" s="728" t="s">
        <v>1455</v>
      </c>
      <c r="D38" s="811" t="s">
        <v>2246</v>
      </c>
      <c r="E38" s="812" t="s">
        <v>1469</v>
      </c>
      <c r="F38" s="728" t="s">
        <v>1452</v>
      </c>
      <c r="G38" s="728" t="s">
        <v>1544</v>
      </c>
      <c r="H38" s="728" t="s">
        <v>563</v>
      </c>
      <c r="I38" s="728" t="s">
        <v>1548</v>
      </c>
      <c r="J38" s="728" t="s">
        <v>1546</v>
      </c>
      <c r="K38" s="728" t="s">
        <v>1549</v>
      </c>
      <c r="L38" s="729">
        <v>132.97999999999999</v>
      </c>
      <c r="M38" s="729">
        <v>531.91999999999996</v>
      </c>
      <c r="N38" s="728">
        <v>4</v>
      </c>
      <c r="O38" s="813">
        <v>1.5</v>
      </c>
      <c r="P38" s="729"/>
      <c r="Q38" s="746">
        <v>0</v>
      </c>
      <c r="R38" s="728"/>
      <c r="S38" s="746">
        <v>0</v>
      </c>
      <c r="T38" s="813"/>
      <c r="U38" s="769">
        <v>0</v>
      </c>
    </row>
    <row r="39" spans="1:21" ht="14.4" customHeight="1" x14ac:dyDescent="0.3">
      <c r="A39" s="727">
        <v>31</v>
      </c>
      <c r="B39" s="728" t="s">
        <v>1451</v>
      </c>
      <c r="C39" s="728" t="s">
        <v>1455</v>
      </c>
      <c r="D39" s="811" t="s">
        <v>2246</v>
      </c>
      <c r="E39" s="812" t="s">
        <v>1469</v>
      </c>
      <c r="F39" s="728" t="s">
        <v>1452</v>
      </c>
      <c r="G39" s="728" t="s">
        <v>1550</v>
      </c>
      <c r="H39" s="728" t="s">
        <v>563</v>
      </c>
      <c r="I39" s="728" t="s">
        <v>1551</v>
      </c>
      <c r="J39" s="728" t="s">
        <v>1552</v>
      </c>
      <c r="K39" s="728" t="s">
        <v>1553</v>
      </c>
      <c r="L39" s="729">
        <v>111.07</v>
      </c>
      <c r="M39" s="729">
        <v>222.14</v>
      </c>
      <c r="N39" s="728">
        <v>2</v>
      </c>
      <c r="O39" s="813">
        <v>0.5</v>
      </c>
      <c r="P39" s="729">
        <v>222.14</v>
      </c>
      <c r="Q39" s="746">
        <v>1</v>
      </c>
      <c r="R39" s="728">
        <v>2</v>
      </c>
      <c r="S39" s="746">
        <v>1</v>
      </c>
      <c r="T39" s="813">
        <v>0.5</v>
      </c>
      <c r="U39" s="769">
        <v>1</v>
      </c>
    </row>
    <row r="40" spans="1:21" ht="14.4" customHeight="1" x14ac:dyDescent="0.3">
      <c r="A40" s="727">
        <v>31</v>
      </c>
      <c r="B40" s="728" t="s">
        <v>1451</v>
      </c>
      <c r="C40" s="728" t="s">
        <v>1455</v>
      </c>
      <c r="D40" s="811" t="s">
        <v>2246</v>
      </c>
      <c r="E40" s="812" t="s">
        <v>1469</v>
      </c>
      <c r="F40" s="728" t="s">
        <v>1452</v>
      </c>
      <c r="G40" s="728" t="s">
        <v>1486</v>
      </c>
      <c r="H40" s="728" t="s">
        <v>610</v>
      </c>
      <c r="I40" s="728" t="s">
        <v>1487</v>
      </c>
      <c r="J40" s="728" t="s">
        <v>707</v>
      </c>
      <c r="K40" s="728" t="s">
        <v>1218</v>
      </c>
      <c r="L40" s="729">
        <v>490.89</v>
      </c>
      <c r="M40" s="729">
        <v>16199.37</v>
      </c>
      <c r="N40" s="728">
        <v>33</v>
      </c>
      <c r="O40" s="813">
        <v>7</v>
      </c>
      <c r="P40" s="729">
        <v>15217.59</v>
      </c>
      <c r="Q40" s="746">
        <v>0.93939393939393934</v>
      </c>
      <c r="R40" s="728">
        <v>31</v>
      </c>
      <c r="S40" s="746">
        <v>0.93939393939393945</v>
      </c>
      <c r="T40" s="813">
        <v>6.5</v>
      </c>
      <c r="U40" s="769">
        <v>0.9285714285714286</v>
      </c>
    </row>
    <row r="41" spans="1:21" ht="14.4" customHeight="1" x14ac:dyDescent="0.3">
      <c r="A41" s="727">
        <v>31</v>
      </c>
      <c r="B41" s="728" t="s">
        <v>1451</v>
      </c>
      <c r="C41" s="728" t="s">
        <v>1455</v>
      </c>
      <c r="D41" s="811" t="s">
        <v>2246</v>
      </c>
      <c r="E41" s="812" t="s">
        <v>1469</v>
      </c>
      <c r="F41" s="728" t="s">
        <v>1452</v>
      </c>
      <c r="G41" s="728" t="s">
        <v>1486</v>
      </c>
      <c r="H41" s="728" t="s">
        <v>610</v>
      </c>
      <c r="I41" s="728" t="s">
        <v>1516</v>
      </c>
      <c r="J41" s="728" t="s">
        <v>707</v>
      </c>
      <c r="K41" s="728" t="s">
        <v>1216</v>
      </c>
      <c r="L41" s="729">
        <v>736.33</v>
      </c>
      <c r="M41" s="729">
        <v>62588.05</v>
      </c>
      <c r="N41" s="728">
        <v>85</v>
      </c>
      <c r="O41" s="813">
        <v>17</v>
      </c>
      <c r="P41" s="729">
        <v>56697.41</v>
      </c>
      <c r="Q41" s="746">
        <v>0.90588235294117647</v>
      </c>
      <c r="R41" s="728">
        <v>77</v>
      </c>
      <c r="S41" s="746">
        <v>0.90588235294117647</v>
      </c>
      <c r="T41" s="813">
        <v>15</v>
      </c>
      <c r="U41" s="769">
        <v>0.88235294117647056</v>
      </c>
    </row>
    <row r="42" spans="1:21" ht="14.4" customHeight="1" x14ac:dyDescent="0.3">
      <c r="A42" s="727">
        <v>31</v>
      </c>
      <c r="B42" s="728" t="s">
        <v>1451</v>
      </c>
      <c r="C42" s="728" t="s">
        <v>1455</v>
      </c>
      <c r="D42" s="811" t="s">
        <v>2246</v>
      </c>
      <c r="E42" s="812" t="s">
        <v>1469</v>
      </c>
      <c r="F42" s="728" t="s">
        <v>1452</v>
      </c>
      <c r="G42" s="728" t="s">
        <v>1486</v>
      </c>
      <c r="H42" s="728" t="s">
        <v>610</v>
      </c>
      <c r="I42" s="728" t="s">
        <v>1554</v>
      </c>
      <c r="J42" s="728" t="s">
        <v>707</v>
      </c>
      <c r="K42" s="728" t="s">
        <v>1555</v>
      </c>
      <c r="L42" s="729">
        <v>923.74</v>
      </c>
      <c r="M42" s="729">
        <v>923.74</v>
      </c>
      <c r="N42" s="728">
        <v>1</v>
      </c>
      <c r="O42" s="813">
        <v>1</v>
      </c>
      <c r="P42" s="729">
        <v>923.74</v>
      </c>
      <c r="Q42" s="746">
        <v>1</v>
      </c>
      <c r="R42" s="728">
        <v>1</v>
      </c>
      <c r="S42" s="746">
        <v>1</v>
      </c>
      <c r="T42" s="813">
        <v>1</v>
      </c>
      <c r="U42" s="769">
        <v>1</v>
      </c>
    </row>
    <row r="43" spans="1:21" ht="14.4" customHeight="1" x14ac:dyDescent="0.3">
      <c r="A43" s="727">
        <v>31</v>
      </c>
      <c r="B43" s="728" t="s">
        <v>1451</v>
      </c>
      <c r="C43" s="728" t="s">
        <v>1455</v>
      </c>
      <c r="D43" s="811" t="s">
        <v>2246</v>
      </c>
      <c r="E43" s="812" t="s">
        <v>1469</v>
      </c>
      <c r="F43" s="728" t="s">
        <v>1452</v>
      </c>
      <c r="G43" s="728" t="s">
        <v>1486</v>
      </c>
      <c r="H43" s="728" t="s">
        <v>610</v>
      </c>
      <c r="I43" s="728" t="s">
        <v>1215</v>
      </c>
      <c r="J43" s="728" t="s">
        <v>707</v>
      </c>
      <c r="K43" s="728" t="s">
        <v>1216</v>
      </c>
      <c r="L43" s="729">
        <v>736.33</v>
      </c>
      <c r="M43" s="729">
        <v>4417.9800000000005</v>
      </c>
      <c r="N43" s="728">
        <v>6</v>
      </c>
      <c r="O43" s="813">
        <v>1</v>
      </c>
      <c r="P43" s="729">
        <v>4417.9800000000005</v>
      </c>
      <c r="Q43" s="746">
        <v>1</v>
      </c>
      <c r="R43" s="728">
        <v>6</v>
      </c>
      <c r="S43" s="746">
        <v>1</v>
      </c>
      <c r="T43" s="813">
        <v>1</v>
      </c>
      <c r="U43" s="769">
        <v>1</v>
      </c>
    </row>
    <row r="44" spans="1:21" ht="14.4" customHeight="1" x14ac:dyDescent="0.3">
      <c r="A44" s="727">
        <v>31</v>
      </c>
      <c r="B44" s="728" t="s">
        <v>1451</v>
      </c>
      <c r="C44" s="728" t="s">
        <v>1455</v>
      </c>
      <c r="D44" s="811" t="s">
        <v>2246</v>
      </c>
      <c r="E44" s="812" t="s">
        <v>1469</v>
      </c>
      <c r="F44" s="728" t="s">
        <v>1452</v>
      </c>
      <c r="G44" s="728" t="s">
        <v>1486</v>
      </c>
      <c r="H44" s="728" t="s">
        <v>610</v>
      </c>
      <c r="I44" s="728" t="s">
        <v>1217</v>
      </c>
      <c r="J44" s="728" t="s">
        <v>707</v>
      </c>
      <c r="K44" s="728" t="s">
        <v>1218</v>
      </c>
      <c r="L44" s="729">
        <v>490.89</v>
      </c>
      <c r="M44" s="729">
        <v>981.78</v>
      </c>
      <c r="N44" s="728">
        <v>2</v>
      </c>
      <c r="O44" s="813">
        <v>0.5</v>
      </c>
      <c r="P44" s="729">
        <v>981.78</v>
      </c>
      <c r="Q44" s="746">
        <v>1</v>
      </c>
      <c r="R44" s="728">
        <v>2</v>
      </c>
      <c r="S44" s="746">
        <v>1</v>
      </c>
      <c r="T44" s="813">
        <v>0.5</v>
      </c>
      <c r="U44" s="769">
        <v>1</v>
      </c>
    </row>
    <row r="45" spans="1:21" ht="14.4" customHeight="1" x14ac:dyDescent="0.3">
      <c r="A45" s="727">
        <v>31</v>
      </c>
      <c r="B45" s="728" t="s">
        <v>1451</v>
      </c>
      <c r="C45" s="728" t="s">
        <v>1455</v>
      </c>
      <c r="D45" s="811" t="s">
        <v>2246</v>
      </c>
      <c r="E45" s="812" t="s">
        <v>1469</v>
      </c>
      <c r="F45" s="728" t="s">
        <v>1452</v>
      </c>
      <c r="G45" s="728" t="s">
        <v>1488</v>
      </c>
      <c r="H45" s="728" t="s">
        <v>610</v>
      </c>
      <c r="I45" s="728" t="s">
        <v>1326</v>
      </c>
      <c r="J45" s="728" t="s">
        <v>628</v>
      </c>
      <c r="K45" s="728" t="s">
        <v>1327</v>
      </c>
      <c r="L45" s="729">
        <v>48.42</v>
      </c>
      <c r="M45" s="729">
        <v>96.84</v>
      </c>
      <c r="N45" s="728">
        <v>2</v>
      </c>
      <c r="O45" s="813">
        <v>1.5</v>
      </c>
      <c r="P45" s="729">
        <v>48.42</v>
      </c>
      <c r="Q45" s="746">
        <v>0.5</v>
      </c>
      <c r="R45" s="728">
        <v>1</v>
      </c>
      <c r="S45" s="746">
        <v>0.5</v>
      </c>
      <c r="T45" s="813">
        <v>1</v>
      </c>
      <c r="U45" s="769">
        <v>0.66666666666666663</v>
      </c>
    </row>
    <row r="46" spans="1:21" ht="14.4" customHeight="1" x14ac:dyDescent="0.3">
      <c r="A46" s="727">
        <v>31</v>
      </c>
      <c r="B46" s="728" t="s">
        <v>1451</v>
      </c>
      <c r="C46" s="728" t="s">
        <v>1455</v>
      </c>
      <c r="D46" s="811" t="s">
        <v>2246</v>
      </c>
      <c r="E46" s="812" t="s">
        <v>1469</v>
      </c>
      <c r="F46" s="728" t="s">
        <v>1452</v>
      </c>
      <c r="G46" s="728" t="s">
        <v>1521</v>
      </c>
      <c r="H46" s="728" t="s">
        <v>563</v>
      </c>
      <c r="I46" s="728" t="s">
        <v>1522</v>
      </c>
      <c r="J46" s="728" t="s">
        <v>830</v>
      </c>
      <c r="K46" s="728" t="s">
        <v>1523</v>
      </c>
      <c r="L46" s="729">
        <v>90.53</v>
      </c>
      <c r="M46" s="729">
        <v>90.53</v>
      </c>
      <c r="N46" s="728">
        <v>1</v>
      </c>
      <c r="O46" s="813">
        <v>1</v>
      </c>
      <c r="P46" s="729">
        <v>90.53</v>
      </c>
      <c r="Q46" s="746">
        <v>1</v>
      </c>
      <c r="R46" s="728">
        <v>1</v>
      </c>
      <c r="S46" s="746">
        <v>1</v>
      </c>
      <c r="T46" s="813">
        <v>1</v>
      </c>
      <c r="U46" s="769">
        <v>1</v>
      </c>
    </row>
    <row r="47" spans="1:21" ht="14.4" customHeight="1" x14ac:dyDescent="0.3">
      <c r="A47" s="727">
        <v>31</v>
      </c>
      <c r="B47" s="728" t="s">
        <v>1451</v>
      </c>
      <c r="C47" s="728" t="s">
        <v>1455</v>
      </c>
      <c r="D47" s="811" t="s">
        <v>2246</v>
      </c>
      <c r="E47" s="812" t="s">
        <v>1469</v>
      </c>
      <c r="F47" s="728" t="s">
        <v>1452</v>
      </c>
      <c r="G47" s="728" t="s">
        <v>1489</v>
      </c>
      <c r="H47" s="728" t="s">
        <v>610</v>
      </c>
      <c r="I47" s="728" t="s">
        <v>1337</v>
      </c>
      <c r="J47" s="728" t="s">
        <v>1338</v>
      </c>
      <c r="K47" s="728" t="s">
        <v>1339</v>
      </c>
      <c r="L47" s="729">
        <v>0</v>
      </c>
      <c r="M47" s="729">
        <v>0</v>
      </c>
      <c r="N47" s="728">
        <v>210</v>
      </c>
      <c r="O47" s="813">
        <v>92.5</v>
      </c>
      <c r="P47" s="729">
        <v>0</v>
      </c>
      <c r="Q47" s="746"/>
      <c r="R47" s="728">
        <v>116</v>
      </c>
      <c r="S47" s="746">
        <v>0.55238095238095242</v>
      </c>
      <c r="T47" s="813">
        <v>42.5</v>
      </c>
      <c r="U47" s="769">
        <v>0.45945945945945948</v>
      </c>
    </row>
    <row r="48" spans="1:21" ht="14.4" customHeight="1" x14ac:dyDescent="0.3">
      <c r="A48" s="727">
        <v>31</v>
      </c>
      <c r="B48" s="728" t="s">
        <v>1451</v>
      </c>
      <c r="C48" s="728" t="s">
        <v>1455</v>
      </c>
      <c r="D48" s="811" t="s">
        <v>2246</v>
      </c>
      <c r="E48" s="812" t="s">
        <v>1469</v>
      </c>
      <c r="F48" s="728" t="s">
        <v>1452</v>
      </c>
      <c r="G48" s="728" t="s">
        <v>1556</v>
      </c>
      <c r="H48" s="728" t="s">
        <v>563</v>
      </c>
      <c r="I48" s="728" t="s">
        <v>1557</v>
      </c>
      <c r="J48" s="728" t="s">
        <v>940</v>
      </c>
      <c r="K48" s="728" t="s">
        <v>1558</v>
      </c>
      <c r="L48" s="729">
        <v>42.54</v>
      </c>
      <c r="M48" s="729">
        <v>85.08</v>
      </c>
      <c r="N48" s="728">
        <v>2</v>
      </c>
      <c r="O48" s="813">
        <v>1</v>
      </c>
      <c r="P48" s="729"/>
      <c r="Q48" s="746">
        <v>0</v>
      </c>
      <c r="R48" s="728"/>
      <c r="S48" s="746">
        <v>0</v>
      </c>
      <c r="T48" s="813"/>
      <c r="U48" s="769">
        <v>0</v>
      </c>
    </row>
    <row r="49" spans="1:21" ht="14.4" customHeight="1" x14ac:dyDescent="0.3">
      <c r="A49" s="727">
        <v>31</v>
      </c>
      <c r="B49" s="728" t="s">
        <v>1451</v>
      </c>
      <c r="C49" s="728" t="s">
        <v>1455</v>
      </c>
      <c r="D49" s="811" t="s">
        <v>2246</v>
      </c>
      <c r="E49" s="812" t="s">
        <v>1469</v>
      </c>
      <c r="F49" s="728" t="s">
        <v>1452</v>
      </c>
      <c r="G49" s="728" t="s">
        <v>1490</v>
      </c>
      <c r="H49" s="728" t="s">
        <v>563</v>
      </c>
      <c r="I49" s="728" t="s">
        <v>1491</v>
      </c>
      <c r="J49" s="728" t="s">
        <v>944</v>
      </c>
      <c r="K49" s="728" t="s">
        <v>1492</v>
      </c>
      <c r="L49" s="729">
        <v>186.27</v>
      </c>
      <c r="M49" s="729">
        <v>2607.7800000000002</v>
      </c>
      <c r="N49" s="728">
        <v>14</v>
      </c>
      <c r="O49" s="813">
        <v>7</v>
      </c>
      <c r="P49" s="729">
        <v>1490.16</v>
      </c>
      <c r="Q49" s="746">
        <v>0.5714285714285714</v>
      </c>
      <c r="R49" s="728">
        <v>8</v>
      </c>
      <c r="S49" s="746">
        <v>0.5714285714285714</v>
      </c>
      <c r="T49" s="813">
        <v>4</v>
      </c>
      <c r="U49" s="769">
        <v>0.5714285714285714</v>
      </c>
    </row>
    <row r="50" spans="1:21" ht="14.4" customHeight="1" x14ac:dyDescent="0.3">
      <c r="A50" s="727">
        <v>31</v>
      </c>
      <c r="B50" s="728" t="s">
        <v>1451</v>
      </c>
      <c r="C50" s="728" t="s">
        <v>1455</v>
      </c>
      <c r="D50" s="811" t="s">
        <v>2246</v>
      </c>
      <c r="E50" s="812" t="s">
        <v>1469</v>
      </c>
      <c r="F50" s="728" t="s">
        <v>1452</v>
      </c>
      <c r="G50" s="728" t="s">
        <v>1559</v>
      </c>
      <c r="H50" s="728" t="s">
        <v>563</v>
      </c>
      <c r="I50" s="728" t="s">
        <v>1560</v>
      </c>
      <c r="J50" s="728" t="s">
        <v>1561</v>
      </c>
      <c r="K50" s="728" t="s">
        <v>1562</v>
      </c>
      <c r="L50" s="729">
        <v>77.13</v>
      </c>
      <c r="M50" s="729">
        <v>385.65</v>
      </c>
      <c r="N50" s="728">
        <v>5</v>
      </c>
      <c r="O50" s="813">
        <v>1.5</v>
      </c>
      <c r="P50" s="729"/>
      <c r="Q50" s="746">
        <v>0</v>
      </c>
      <c r="R50" s="728"/>
      <c r="S50" s="746">
        <v>0</v>
      </c>
      <c r="T50" s="813"/>
      <c r="U50" s="769">
        <v>0</v>
      </c>
    </row>
    <row r="51" spans="1:21" ht="14.4" customHeight="1" x14ac:dyDescent="0.3">
      <c r="A51" s="727">
        <v>31</v>
      </c>
      <c r="B51" s="728" t="s">
        <v>1451</v>
      </c>
      <c r="C51" s="728" t="s">
        <v>1455</v>
      </c>
      <c r="D51" s="811" t="s">
        <v>2246</v>
      </c>
      <c r="E51" s="812" t="s">
        <v>1469</v>
      </c>
      <c r="F51" s="728" t="s">
        <v>1452</v>
      </c>
      <c r="G51" s="728" t="s">
        <v>1493</v>
      </c>
      <c r="H51" s="728" t="s">
        <v>563</v>
      </c>
      <c r="I51" s="728" t="s">
        <v>1563</v>
      </c>
      <c r="J51" s="728" t="s">
        <v>1495</v>
      </c>
      <c r="K51" s="728" t="s">
        <v>1564</v>
      </c>
      <c r="L51" s="729">
        <v>0</v>
      </c>
      <c r="M51" s="729">
        <v>0</v>
      </c>
      <c r="N51" s="728">
        <v>2</v>
      </c>
      <c r="O51" s="813">
        <v>1.5</v>
      </c>
      <c r="P51" s="729">
        <v>0</v>
      </c>
      <c r="Q51" s="746"/>
      <c r="R51" s="728">
        <v>2</v>
      </c>
      <c r="S51" s="746">
        <v>1</v>
      </c>
      <c r="T51" s="813">
        <v>1.5</v>
      </c>
      <c r="U51" s="769">
        <v>1</v>
      </c>
    </row>
    <row r="52" spans="1:21" ht="14.4" customHeight="1" x14ac:dyDescent="0.3">
      <c r="A52" s="727">
        <v>31</v>
      </c>
      <c r="B52" s="728" t="s">
        <v>1451</v>
      </c>
      <c r="C52" s="728" t="s">
        <v>1455</v>
      </c>
      <c r="D52" s="811" t="s">
        <v>2246</v>
      </c>
      <c r="E52" s="812" t="s">
        <v>1469</v>
      </c>
      <c r="F52" s="728" t="s">
        <v>1454</v>
      </c>
      <c r="G52" s="728" t="s">
        <v>1497</v>
      </c>
      <c r="H52" s="728" t="s">
        <v>563</v>
      </c>
      <c r="I52" s="728" t="s">
        <v>1498</v>
      </c>
      <c r="J52" s="728" t="s">
        <v>1499</v>
      </c>
      <c r="K52" s="728" t="s">
        <v>1500</v>
      </c>
      <c r="L52" s="729">
        <v>35.130000000000003</v>
      </c>
      <c r="M52" s="729">
        <v>9204.0600000000213</v>
      </c>
      <c r="N52" s="728">
        <v>262</v>
      </c>
      <c r="O52" s="813">
        <v>125</v>
      </c>
      <c r="P52" s="729">
        <v>9133.8000000000211</v>
      </c>
      <c r="Q52" s="746">
        <v>0.99236641221374045</v>
      </c>
      <c r="R52" s="728">
        <v>260</v>
      </c>
      <c r="S52" s="746">
        <v>0.99236641221374045</v>
      </c>
      <c r="T52" s="813">
        <v>124</v>
      </c>
      <c r="U52" s="769">
        <v>0.99199999999999999</v>
      </c>
    </row>
    <row r="53" spans="1:21" ht="14.4" customHeight="1" x14ac:dyDescent="0.3">
      <c r="A53" s="727">
        <v>31</v>
      </c>
      <c r="B53" s="728" t="s">
        <v>1451</v>
      </c>
      <c r="C53" s="728" t="s">
        <v>1455</v>
      </c>
      <c r="D53" s="811" t="s">
        <v>2246</v>
      </c>
      <c r="E53" s="812" t="s">
        <v>1469</v>
      </c>
      <c r="F53" s="728" t="s">
        <v>1454</v>
      </c>
      <c r="G53" s="728" t="s">
        <v>1565</v>
      </c>
      <c r="H53" s="728" t="s">
        <v>563</v>
      </c>
      <c r="I53" s="728" t="s">
        <v>1566</v>
      </c>
      <c r="J53" s="728" t="s">
        <v>1567</v>
      </c>
      <c r="K53" s="728" t="s">
        <v>1568</v>
      </c>
      <c r="L53" s="729">
        <v>410</v>
      </c>
      <c r="M53" s="729">
        <v>4920</v>
      </c>
      <c r="N53" s="728">
        <v>12</v>
      </c>
      <c r="O53" s="813">
        <v>12</v>
      </c>
      <c r="P53" s="729">
        <v>4920</v>
      </c>
      <c r="Q53" s="746">
        <v>1</v>
      </c>
      <c r="R53" s="728">
        <v>12</v>
      </c>
      <c r="S53" s="746">
        <v>1</v>
      </c>
      <c r="T53" s="813">
        <v>12</v>
      </c>
      <c r="U53" s="769">
        <v>1</v>
      </c>
    </row>
    <row r="54" spans="1:21" ht="14.4" customHeight="1" x14ac:dyDescent="0.3">
      <c r="A54" s="727">
        <v>31</v>
      </c>
      <c r="B54" s="728" t="s">
        <v>1451</v>
      </c>
      <c r="C54" s="728" t="s">
        <v>1455</v>
      </c>
      <c r="D54" s="811" t="s">
        <v>2246</v>
      </c>
      <c r="E54" s="812" t="s">
        <v>1469</v>
      </c>
      <c r="F54" s="728" t="s">
        <v>1454</v>
      </c>
      <c r="G54" s="728" t="s">
        <v>1501</v>
      </c>
      <c r="H54" s="728" t="s">
        <v>563</v>
      </c>
      <c r="I54" s="728" t="s">
        <v>1569</v>
      </c>
      <c r="J54" s="728" t="s">
        <v>1570</v>
      </c>
      <c r="K54" s="728" t="s">
        <v>1571</v>
      </c>
      <c r="L54" s="729">
        <v>3000</v>
      </c>
      <c r="M54" s="729">
        <v>12000</v>
      </c>
      <c r="N54" s="728">
        <v>4</v>
      </c>
      <c r="O54" s="813">
        <v>4</v>
      </c>
      <c r="P54" s="729">
        <v>9000</v>
      </c>
      <c r="Q54" s="746">
        <v>0.75</v>
      </c>
      <c r="R54" s="728">
        <v>3</v>
      </c>
      <c r="S54" s="746">
        <v>0.75</v>
      </c>
      <c r="T54" s="813">
        <v>3</v>
      </c>
      <c r="U54" s="769">
        <v>0.75</v>
      </c>
    </row>
    <row r="55" spans="1:21" ht="14.4" customHeight="1" x14ac:dyDescent="0.3">
      <c r="A55" s="727">
        <v>31</v>
      </c>
      <c r="B55" s="728" t="s">
        <v>1451</v>
      </c>
      <c r="C55" s="728" t="s">
        <v>1455</v>
      </c>
      <c r="D55" s="811" t="s">
        <v>2246</v>
      </c>
      <c r="E55" s="812" t="s">
        <v>1469</v>
      </c>
      <c r="F55" s="728" t="s">
        <v>1454</v>
      </c>
      <c r="G55" s="728" t="s">
        <v>1501</v>
      </c>
      <c r="H55" s="728" t="s">
        <v>563</v>
      </c>
      <c r="I55" s="728" t="s">
        <v>1526</v>
      </c>
      <c r="J55" s="728" t="s">
        <v>1527</v>
      </c>
      <c r="K55" s="728" t="s">
        <v>1528</v>
      </c>
      <c r="L55" s="729">
        <v>199.5</v>
      </c>
      <c r="M55" s="729">
        <v>997.5</v>
      </c>
      <c r="N55" s="728">
        <v>5</v>
      </c>
      <c r="O55" s="813">
        <v>5</v>
      </c>
      <c r="P55" s="729">
        <v>997.5</v>
      </c>
      <c r="Q55" s="746">
        <v>1</v>
      </c>
      <c r="R55" s="728">
        <v>5</v>
      </c>
      <c r="S55" s="746">
        <v>1</v>
      </c>
      <c r="T55" s="813">
        <v>5</v>
      </c>
      <c r="U55" s="769">
        <v>1</v>
      </c>
    </row>
    <row r="56" spans="1:21" ht="14.4" customHeight="1" x14ac:dyDescent="0.3">
      <c r="A56" s="727">
        <v>31</v>
      </c>
      <c r="B56" s="728" t="s">
        <v>1451</v>
      </c>
      <c r="C56" s="728" t="s">
        <v>1455</v>
      </c>
      <c r="D56" s="811" t="s">
        <v>2246</v>
      </c>
      <c r="E56" s="812" t="s">
        <v>1469</v>
      </c>
      <c r="F56" s="728" t="s">
        <v>1454</v>
      </c>
      <c r="G56" s="728" t="s">
        <v>1501</v>
      </c>
      <c r="H56" s="728" t="s">
        <v>563</v>
      </c>
      <c r="I56" s="728" t="s">
        <v>1502</v>
      </c>
      <c r="J56" s="728" t="s">
        <v>1503</v>
      </c>
      <c r="K56" s="728" t="s">
        <v>1504</v>
      </c>
      <c r="L56" s="729">
        <v>492.18</v>
      </c>
      <c r="M56" s="729">
        <v>6398.3400000000011</v>
      </c>
      <c r="N56" s="728">
        <v>13</v>
      </c>
      <c r="O56" s="813">
        <v>13</v>
      </c>
      <c r="P56" s="729">
        <v>6398.3400000000011</v>
      </c>
      <c r="Q56" s="746">
        <v>1</v>
      </c>
      <c r="R56" s="728">
        <v>13</v>
      </c>
      <c r="S56" s="746">
        <v>1</v>
      </c>
      <c r="T56" s="813">
        <v>13</v>
      </c>
      <c r="U56" s="769">
        <v>1</v>
      </c>
    </row>
    <row r="57" spans="1:21" ht="14.4" customHeight="1" x14ac:dyDescent="0.3">
      <c r="A57" s="727">
        <v>31</v>
      </c>
      <c r="B57" s="728" t="s">
        <v>1451</v>
      </c>
      <c r="C57" s="728" t="s">
        <v>1455</v>
      </c>
      <c r="D57" s="811" t="s">
        <v>2246</v>
      </c>
      <c r="E57" s="812" t="s">
        <v>1469</v>
      </c>
      <c r="F57" s="728" t="s">
        <v>1454</v>
      </c>
      <c r="G57" s="728" t="s">
        <v>1501</v>
      </c>
      <c r="H57" s="728" t="s">
        <v>563</v>
      </c>
      <c r="I57" s="728" t="s">
        <v>1505</v>
      </c>
      <c r="J57" s="728" t="s">
        <v>1506</v>
      </c>
      <c r="K57" s="728" t="s">
        <v>1507</v>
      </c>
      <c r="L57" s="729">
        <v>347.81</v>
      </c>
      <c r="M57" s="729">
        <v>1391.24</v>
      </c>
      <c r="N57" s="728">
        <v>4</v>
      </c>
      <c r="O57" s="813">
        <v>4</v>
      </c>
      <c r="P57" s="729">
        <v>1391.24</v>
      </c>
      <c r="Q57" s="746">
        <v>1</v>
      </c>
      <c r="R57" s="728">
        <v>4</v>
      </c>
      <c r="S57" s="746">
        <v>1</v>
      </c>
      <c r="T57" s="813">
        <v>4</v>
      </c>
      <c r="U57" s="769">
        <v>1</v>
      </c>
    </row>
    <row r="58" spans="1:21" ht="14.4" customHeight="1" x14ac:dyDescent="0.3">
      <c r="A58" s="727">
        <v>31</v>
      </c>
      <c r="B58" s="728" t="s">
        <v>1451</v>
      </c>
      <c r="C58" s="728" t="s">
        <v>1455</v>
      </c>
      <c r="D58" s="811" t="s">
        <v>2246</v>
      </c>
      <c r="E58" s="812" t="s">
        <v>1469</v>
      </c>
      <c r="F58" s="728" t="s">
        <v>1454</v>
      </c>
      <c r="G58" s="728" t="s">
        <v>1501</v>
      </c>
      <c r="H58" s="728" t="s">
        <v>563</v>
      </c>
      <c r="I58" s="728" t="s">
        <v>1532</v>
      </c>
      <c r="J58" s="728" t="s">
        <v>1533</v>
      </c>
      <c r="K58" s="728" t="s">
        <v>1534</v>
      </c>
      <c r="L58" s="729">
        <v>971.25</v>
      </c>
      <c r="M58" s="729">
        <v>5827.5</v>
      </c>
      <c r="N58" s="728">
        <v>6</v>
      </c>
      <c r="O58" s="813">
        <v>6</v>
      </c>
      <c r="P58" s="729">
        <v>4856.25</v>
      </c>
      <c r="Q58" s="746">
        <v>0.83333333333333337</v>
      </c>
      <c r="R58" s="728">
        <v>5</v>
      </c>
      <c r="S58" s="746">
        <v>0.83333333333333337</v>
      </c>
      <c r="T58" s="813">
        <v>5</v>
      </c>
      <c r="U58" s="769">
        <v>0.83333333333333337</v>
      </c>
    </row>
    <row r="59" spans="1:21" ht="14.4" customHeight="1" x14ac:dyDescent="0.3">
      <c r="A59" s="727">
        <v>31</v>
      </c>
      <c r="B59" s="728" t="s">
        <v>1451</v>
      </c>
      <c r="C59" s="728" t="s">
        <v>1455</v>
      </c>
      <c r="D59" s="811" t="s">
        <v>2246</v>
      </c>
      <c r="E59" s="812" t="s">
        <v>1469</v>
      </c>
      <c r="F59" s="728" t="s">
        <v>1454</v>
      </c>
      <c r="G59" s="728" t="s">
        <v>1501</v>
      </c>
      <c r="H59" s="728" t="s">
        <v>563</v>
      </c>
      <c r="I59" s="728" t="s">
        <v>1572</v>
      </c>
      <c r="J59" s="728" t="s">
        <v>1573</v>
      </c>
      <c r="K59" s="728" t="s">
        <v>1574</v>
      </c>
      <c r="L59" s="729">
        <v>350</v>
      </c>
      <c r="M59" s="729">
        <v>350</v>
      </c>
      <c r="N59" s="728">
        <v>1</v>
      </c>
      <c r="O59" s="813">
        <v>1</v>
      </c>
      <c r="P59" s="729">
        <v>350</v>
      </c>
      <c r="Q59" s="746">
        <v>1</v>
      </c>
      <c r="R59" s="728">
        <v>1</v>
      </c>
      <c r="S59" s="746">
        <v>1</v>
      </c>
      <c r="T59" s="813">
        <v>1</v>
      </c>
      <c r="U59" s="769">
        <v>1</v>
      </c>
    </row>
    <row r="60" spans="1:21" ht="14.4" customHeight="1" x14ac:dyDescent="0.3">
      <c r="A60" s="727">
        <v>31</v>
      </c>
      <c r="B60" s="728" t="s">
        <v>1451</v>
      </c>
      <c r="C60" s="728" t="s">
        <v>1455</v>
      </c>
      <c r="D60" s="811" t="s">
        <v>2246</v>
      </c>
      <c r="E60" s="812" t="s">
        <v>1469</v>
      </c>
      <c r="F60" s="728" t="s">
        <v>1454</v>
      </c>
      <c r="G60" s="728" t="s">
        <v>1501</v>
      </c>
      <c r="H60" s="728" t="s">
        <v>563</v>
      </c>
      <c r="I60" s="728" t="s">
        <v>1575</v>
      </c>
      <c r="J60" s="728" t="s">
        <v>1576</v>
      </c>
      <c r="K60" s="728" t="s">
        <v>1577</v>
      </c>
      <c r="L60" s="729">
        <v>1000</v>
      </c>
      <c r="M60" s="729">
        <v>3000</v>
      </c>
      <c r="N60" s="728">
        <v>3</v>
      </c>
      <c r="O60" s="813">
        <v>3</v>
      </c>
      <c r="P60" s="729">
        <v>3000</v>
      </c>
      <c r="Q60" s="746">
        <v>1</v>
      </c>
      <c r="R60" s="728">
        <v>3</v>
      </c>
      <c r="S60" s="746">
        <v>1</v>
      </c>
      <c r="T60" s="813">
        <v>3</v>
      </c>
      <c r="U60" s="769">
        <v>1</v>
      </c>
    </row>
    <row r="61" spans="1:21" ht="14.4" customHeight="1" x14ac:dyDescent="0.3">
      <c r="A61" s="727">
        <v>31</v>
      </c>
      <c r="B61" s="728" t="s">
        <v>1451</v>
      </c>
      <c r="C61" s="728" t="s">
        <v>1455</v>
      </c>
      <c r="D61" s="811" t="s">
        <v>2246</v>
      </c>
      <c r="E61" s="812" t="s">
        <v>1469</v>
      </c>
      <c r="F61" s="728" t="s">
        <v>1454</v>
      </c>
      <c r="G61" s="728" t="s">
        <v>1501</v>
      </c>
      <c r="H61" s="728" t="s">
        <v>563</v>
      </c>
      <c r="I61" s="728" t="s">
        <v>1578</v>
      </c>
      <c r="J61" s="728" t="s">
        <v>1579</v>
      </c>
      <c r="K61" s="728" t="s">
        <v>1580</v>
      </c>
      <c r="L61" s="729">
        <v>750</v>
      </c>
      <c r="M61" s="729">
        <v>750</v>
      </c>
      <c r="N61" s="728">
        <v>1</v>
      </c>
      <c r="O61" s="813">
        <v>1</v>
      </c>
      <c r="P61" s="729">
        <v>750</v>
      </c>
      <c r="Q61" s="746">
        <v>1</v>
      </c>
      <c r="R61" s="728">
        <v>1</v>
      </c>
      <c r="S61" s="746">
        <v>1</v>
      </c>
      <c r="T61" s="813">
        <v>1</v>
      </c>
      <c r="U61" s="769">
        <v>1</v>
      </c>
    </row>
    <row r="62" spans="1:21" ht="14.4" customHeight="1" x14ac:dyDescent="0.3">
      <c r="A62" s="727">
        <v>31</v>
      </c>
      <c r="B62" s="728" t="s">
        <v>1451</v>
      </c>
      <c r="C62" s="728" t="s">
        <v>1455</v>
      </c>
      <c r="D62" s="811" t="s">
        <v>2246</v>
      </c>
      <c r="E62" s="812" t="s">
        <v>1469</v>
      </c>
      <c r="F62" s="728" t="s">
        <v>1454</v>
      </c>
      <c r="G62" s="728" t="s">
        <v>1501</v>
      </c>
      <c r="H62" s="728" t="s">
        <v>563</v>
      </c>
      <c r="I62" s="728" t="s">
        <v>1581</v>
      </c>
      <c r="J62" s="728" t="s">
        <v>1582</v>
      </c>
      <c r="K62" s="728" t="s">
        <v>1583</v>
      </c>
      <c r="L62" s="729">
        <v>1690</v>
      </c>
      <c r="M62" s="729">
        <v>1690</v>
      </c>
      <c r="N62" s="728">
        <v>1</v>
      </c>
      <c r="O62" s="813">
        <v>1</v>
      </c>
      <c r="P62" s="729">
        <v>1690</v>
      </c>
      <c r="Q62" s="746">
        <v>1</v>
      </c>
      <c r="R62" s="728">
        <v>1</v>
      </c>
      <c r="S62" s="746">
        <v>1</v>
      </c>
      <c r="T62" s="813">
        <v>1</v>
      </c>
      <c r="U62" s="769">
        <v>1</v>
      </c>
    </row>
    <row r="63" spans="1:21" ht="14.4" customHeight="1" x14ac:dyDescent="0.3">
      <c r="A63" s="727">
        <v>31</v>
      </c>
      <c r="B63" s="728" t="s">
        <v>1451</v>
      </c>
      <c r="C63" s="728" t="s">
        <v>1455</v>
      </c>
      <c r="D63" s="811" t="s">
        <v>2246</v>
      </c>
      <c r="E63" s="812" t="s">
        <v>1469</v>
      </c>
      <c r="F63" s="728" t="s">
        <v>1454</v>
      </c>
      <c r="G63" s="728" t="s">
        <v>1508</v>
      </c>
      <c r="H63" s="728" t="s">
        <v>563</v>
      </c>
      <c r="I63" s="728" t="s">
        <v>1584</v>
      </c>
      <c r="J63" s="728" t="s">
        <v>1585</v>
      </c>
      <c r="K63" s="728" t="s">
        <v>1586</v>
      </c>
      <c r="L63" s="729">
        <v>260</v>
      </c>
      <c r="M63" s="729">
        <v>520</v>
      </c>
      <c r="N63" s="728">
        <v>2</v>
      </c>
      <c r="O63" s="813">
        <v>1</v>
      </c>
      <c r="P63" s="729">
        <v>520</v>
      </c>
      <c r="Q63" s="746">
        <v>1</v>
      </c>
      <c r="R63" s="728">
        <v>2</v>
      </c>
      <c r="S63" s="746">
        <v>1</v>
      </c>
      <c r="T63" s="813">
        <v>1</v>
      </c>
      <c r="U63" s="769">
        <v>1</v>
      </c>
    </row>
    <row r="64" spans="1:21" ht="14.4" customHeight="1" x14ac:dyDescent="0.3">
      <c r="A64" s="727">
        <v>31</v>
      </c>
      <c r="B64" s="728" t="s">
        <v>1451</v>
      </c>
      <c r="C64" s="728" t="s">
        <v>1455</v>
      </c>
      <c r="D64" s="811" t="s">
        <v>2246</v>
      </c>
      <c r="E64" s="812" t="s">
        <v>1469</v>
      </c>
      <c r="F64" s="728" t="s">
        <v>1454</v>
      </c>
      <c r="G64" s="728" t="s">
        <v>1508</v>
      </c>
      <c r="H64" s="728" t="s">
        <v>563</v>
      </c>
      <c r="I64" s="728" t="s">
        <v>1509</v>
      </c>
      <c r="J64" s="728" t="s">
        <v>1510</v>
      </c>
      <c r="K64" s="728" t="s">
        <v>1511</v>
      </c>
      <c r="L64" s="729">
        <v>200</v>
      </c>
      <c r="M64" s="729">
        <v>13200</v>
      </c>
      <c r="N64" s="728">
        <v>66</v>
      </c>
      <c r="O64" s="813">
        <v>33</v>
      </c>
      <c r="P64" s="729">
        <v>13200</v>
      </c>
      <c r="Q64" s="746">
        <v>1</v>
      </c>
      <c r="R64" s="728">
        <v>66</v>
      </c>
      <c r="S64" s="746">
        <v>1</v>
      </c>
      <c r="T64" s="813">
        <v>33</v>
      </c>
      <c r="U64" s="769">
        <v>1</v>
      </c>
    </row>
    <row r="65" spans="1:21" ht="14.4" customHeight="1" x14ac:dyDescent="0.3">
      <c r="A65" s="727">
        <v>31</v>
      </c>
      <c r="B65" s="728" t="s">
        <v>1451</v>
      </c>
      <c r="C65" s="728" t="s">
        <v>1455</v>
      </c>
      <c r="D65" s="811" t="s">
        <v>2246</v>
      </c>
      <c r="E65" s="812" t="s">
        <v>1469</v>
      </c>
      <c r="F65" s="728" t="s">
        <v>1454</v>
      </c>
      <c r="G65" s="728" t="s">
        <v>1508</v>
      </c>
      <c r="H65" s="728" t="s">
        <v>563</v>
      </c>
      <c r="I65" s="728" t="s">
        <v>1587</v>
      </c>
      <c r="J65" s="728" t="s">
        <v>1588</v>
      </c>
      <c r="K65" s="728" t="s">
        <v>1589</v>
      </c>
      <c r="L65" s="729">
        <v>1200</v>
      </c>
      <c r="M65" s="729">
        <v>1200</v>
      </c>
      <c r="N65" s="728">
        <v>1</v>
      </c>
      <c r="O65" s="813">
        <v>1</v>
      </c>
      <c r="P65" s="729">
        <v>1200</v>
      </c>
      <c r="Q65" s="746">
        <v>1</v>
      </c>
      <c r="R65" s="728">
        <v>1</v>
      </c>
      <c r="S65" s="746">
        <v>1</v>
      </c>
      <c r="T65" s="813">
        <v>1</v>
      </c>
      <c r="U65" s="769">
        <v>1</v>
      </c>
    </row>
    <row r="66" spans="1:21" ht="14.4" customHeight="1" x14ac:dyDescent="0.3">
      <c r="A66" s="727">
        <v>31</v>
      </c>
      <c r="B66" s="728" t="s">
        <v>1451</v>
      </c>
      <c r="C66" s="728" t="s">
        <v>1455</v>
      </c>
      <c r="D66" s="811" t="s">
        <v>2246</v>
      </c>
      <c r="E66" s="812" t="s">
        <v>1470</v>
      </c>
      <c r="F66" s="728" t="s">
        <v>1452</v>
      </c>
      <c r="G66" s="728" t="s">
        <v>1535</v>
      </c>
      <c r="H66" s="728" t="s">
        <v>610</v>
      </c>
      <c r="I66" s="728" t="s">
        <v>1285</v>
      </c>
      <c r="J66" s="728" t="s">
        <v>611</v>
      </c>
      <c r="K66" s="728" t="s">
        <v>1286</v>
      </c>
      <c r="L66" s="729">
        <v>154.36000000000001</v>
      </c>
      <c r="M66" s="729">
        <v>154.36000000000001</v>
      </c>
      <c r="N66" s="728">
        <v>1</v>
      </c>
      <c r="O66" s="813">
        <v>0.5</v>
      </c>
      <c r="P66" s="729"/>
      <c r="Q66" s="746">
        <v>0</v>
      </c>
      <c r="R66" s="728"/>
      <c r="S66" s="746">
        <v>0</v>
      </c>
      <c r="T66" s="813"/>
      <c r="U66" s="769">
        <v>0</v>
      </c>
    </row>
    <row r="67" spans="1:21" ht="14.4" customHeight="1" x14ac:dyDescent="0.3">
      <c r="A67" s="727">
        <v>31</v>
      </c>
      <c r="B67" s="728" t="s">
        <v>1451</v>
      </c>
      <c r="C67" s="728" t="s">
        <v>1455</v>
      </c>
      <c r="D67" s="811" t="s">
        <v>2246</v>
      </c>
      <c r="E67" s="812" t="s">
        <v>1470</v>
      </c>
      <c r="F67" s="728" t="s">
        <v>1452</v>
      </c>
      <c r="G67" s="728" t="s">
        <v>1535</v>
      </c>
      <c r="H67" s="728" t="s">
        <v>610</v>
      </c>
      <c r="I67" s="728" t="s">
        <v>1287</v>
      </c>
      <c r="J67" s="728" t="s">
        <v>1288</v>
      </c>
      <c r="K67" s="728" t="s">
        <v>1289</v>
      </c>
      <c r="L67" s="729">
        <v>149.52000000000001</v>
      </c>
      <c r="M67" s="729">
        <v>149.52000000000001</v>
      </c>
      <c r="N67" s="728">
        <v>1</v>
      </c>
      <c r="O67" s="813">
        <v>0.5</v>
      </c>
      <c r="P67" s="729">
        <v>149.52000000000001</v>
      </c>
      <c r="Q67" s="746">
        <v>1</v>
      </c>
      <c r="R67" s="728">
        <v>1</v>
      </c>
      <c r="S67" s="746">
        <v>1</v>
      </c>
      <c r="T67" s="813">
        <v>0.5</v>
      </c>
      <c r="U67" s="769">
        <v>1</v>
      </c>
    </row>
    <row r="68" spans="1:21" ht="14.4" customHeight="1" x14ac:dyDescent="0.3">
      <c r="A68" s="727">
        <v>31</v>
      </c>
      <c r="B68" s="728" t="s">
        <v>1451</v>
      </c>
      <c r="C68" s="728" t="s">
        <v>1455</v>
      </c>
      <c r="D68" s="811" t="s">
        <v>2246</v>
      </c>
      <c r="E68" s="812" t="s">
        <v>1470</v>
      </c>
      <c r="F68" s="728" t="s">
        <v>1452</v>
      </c>
      <c r="G68" s="728" t="s">
        <v>1535</v>
      </c>
      <c r="H68" s="728" t="s">
        <v>610</v>
      </c>
      <c r="I68" s="728" t="s">
        <v>1283</v>
      </c>
      <c r="J68" s="728" t="s">
        <v>611</v>
      </c>
      <c r="K68" s="728" t="s">
        <v>1284</v>
      </c>
      <c r="L68" s="729">
        <v>225.06</v>
      </c>
      <c r="M68" s="729">
        <v>225.06</v>
      </c>
      <c r="N68" s="728">
        <v>1</v>
      </c>
      <c r="O68" s="813">
        <v>0.5</v>
      </c>
      <c r="P68" s="729"/>
      <c r="Q68" s="746">
        <v>0</v>
      </c>
      <c r="R68" s="728"/>
      <c r="S68" s="746">
        <v>0</v>
      </c>
      <c r="T68" s="813"/>
      <c r="U68" s="769">
        <v>0</v>
      </c>
    </row>
    <row r="69" spans="1:21" ht="14.4" customHeight="1" x14ac:dyDescent="0.3">
      <c r="A69" s="727">
        <v>31</v>
      </c>
      <c r="B69" s="728" t="s">
        <v>1451</v>
      </c>
      <c r="C69" s="728" t="s">
        <v>1455</v>
      </c>
      <c r="D69" s="811" t="s">
        <v>2246</v>
      </c>
      <c r="E69" s="812" t="s">
        <v>1470</v>
      </c>
      <c r="F69" s="728" t="s">
        <v>1452</v>
      </c>
      <c r="G69" s="728" t="s">
        <v>1535</v>
      </c>
      <c r="H69" s="728" t="s">
        <v>563</v>
      </c>
      <c r="I69" s="728" t="s">
        <v>1590</v>
      </c>
      <c r="J69" s="728" t="s">
        <v>611</v>
      </c>
      <c r="K69" s="728" t="s">
        <v>1286</v>
      </c>
      <c r="L69" s="729">
        <v>154.36000000000001</v>
      </c>
      <c r="M69" s="729">
        <v>154.36000000000001</v>
      </c>
      <c r="N69" s="728">
        <v>1</v>
      </c>
      <c r="O69" s="813">
        <v>0.5</v>
      </c>
      <c r="P69" s="729"/>
      <c r="Q69" s="746">
        <v>0</v>
      </c>
      <c r="R69" s="728"/>
      <c r="S69" s="746">
        <v>0</v>
      </c>
      <c r="T69" s="813"/>
      <c r="U69" s="769">
        <v>0</v>
      </c>
    </row>
    <row r="70" spans="1:21" ht="14.4" customHeight="1" x14ac:dyDescent="0.3">
      <c r="A70" s="727">
        <v>31</v>
      </c>
      <c r="B70" s="728" t="s">
        <v>1451</v>
      </c>
      <c r="C70" s="728" t="s">
        <v>1455</v>
      </c>
      <c r="D70" s="811" t="s">
        <v>2246</v>
      </c>
      <c r="E70" s="812" t="s">
        <v>1470</v>
      </c>
      <c r="F70" s="728" t="s">
        <v>1452</v>
      </c>
      <c r="G70" s="728" t="s">
        <v>1591</v>
      </c>
      <c r="H70" s="728" t="s">
        <v>563</v>
      </c>
      <c r="I70" s="728" t="s">
        <v>1592</v>
      </c>
      <c r="J70" s="728" t="s">
        <v>1593</v>
      </c>
      <c r="K70" s="728" t="s">
        <v>1594</v>
      </c>
      <c r="L70" s="729">
        <v>115.26</v>
      </c>
      <c r="M70" s="729">
        <v>115.26</v>
      </c>
      <c r="N70" s="728">
        <v>1</v>
      </c>
      <c r="O70" s="813">
        <v>0.5</v>
      </c>
      <c r="P70" s="729"/>
      <c r="Q70" s="746">
        <v>0</v>
      </c>
      <c r="R70" s="728"/>
      <c r="S70" s="746">
        <v>0</v>
      </c>
      <c r="T70" s="813"/>
      <c r="U70" s="769">
        <v>0</v>
      </c>
    </row>
    <row r="71" spans="1:21" ht="14.4" customHeight="1" x14ac:dyDescent="0.3">
      <c r="A71" s="727">
        <v>31</v>
      </c>
      <c r="B71" s="728" t="s">
        <v>1451</v>
      </c>
      <c r="C71" s="728" t="s">
        <v>1455</v>
      </c>
      <c r="D71" s="811" t="s">
        <v>2246</v>
      </c>
      <c r="E71" s="812" t="s">
        <v>1470</v>
      </c>
      <c r="F71" s="728" t="s">
        <v>1452</v>
      </c>
      <c r="G71" s="728" t="s">
        <v>1483</v>
      </c>
      <c r="H71" s="728" t="s">
        <v>563</v>
      </c>
      <c r="I71" s="728" t="s">
        <v>1484</v>
      </c>
      <c r="J71" s="728" t="s">
        <v>593</v>
      </c>
      <c r="K71" s="728" t="s">
        <v>1485</v>
      </c>
      <c r="L71" s="729">
        <v>0</v>
      </c>
      <c r="M71" s="729">
        <v>0</v>
      </c>
      <c r="N71" s="728">
        <v>2</v>
      </c>
      <c r="O71" s="813">
        <v>1</v>
      </c>
      <c r="P71" s="729">
        <v>0</v>
      </c>
      <c r="Q71" s="746"/>
      <c r="R71" s="728">
        <v>1</v>
      </c>
      <c r="S71" s="746">
        <v>0.5</v>
      </c>
      <c r="T71" s="813">
        <v>0.5</v>
      </c>
      <c r="U71" s="769">
        <v>0.5</v>
      </c>
    </row>
    <row r="72" spans="1:21" ht="14.4" customHeight="1" x14ac:dyDescent="0.3">
      <c r="A72" s="727">
        <v>31</v>
      </c>
      <c r="B72" s="728" t="s">
        <v>1451</v>
      </c>
      <c r="C72" s="728" t="s">
        <v>1455</v>
      </c>
      <c r="D72" s="811" t="s">
        <v>2246</v>
      </c>
      <c r="E72" s="812" t="s">
        <v>1470</v>
      </c>
      <c r="F72" s="728" t="s">
        <v>1452</v>
      </c>
      <c r="G72" s="728" t="s">
        <v>1486</v>
      </c>
      <c r="H72" s="728" t="s">
        <v>610</v>
      </c>
      <c r="I72" s="728" t="s">
        <v>1487</v>
      </c>
      <c r="J72" s="728" t="s">
        <v>707</v>
      </c>
      <c r="K72" s="728" t="s">
        <v>1218</v>
      </c>
      <c r="L72" s="729">
        <v>490.89</v>
      </c>
      <c r="M72" s="729">
        <v>12272.249999999998</v>
      </c>
      <c r="N72" s="728">
        <v>25</v>
      </c>
      <c r="O72" s="813">
        <v>5</v>
      </c>
      <c r="P72" s="729">
        <v>11781.359999999999</v>
      </c>
      <c r="Q72" s="746">
        <v>0.96000000000000008</v>
      </c>
      <c r="R72" s="728">
        <v>24</v>
      </c>
      <c r="S72" s="746">
        <v>0.96</v>
      </c>
      <c r="T72" s="813">
        <v>4.5</v>
      </c>
      <c r="U72" s="769">
        <v>0.9</v>
      </c>
    </row>
    <row r="73" spans="1:21" ht="14.4" customHeight="1" x14ac:dyDescent="0.3">
      <c r="A73" s="727">
        <v>31</v>
      </c>
      <c r="B73" s="728" t="s">
        <v>1451</v>
      </c>
      <c r="C73" s="728" t="s">
        <v>1455</v>
      </c>
      <c r="D73" s="811" t="s">
        <v>2246</v>
      </c>
      <c r="E73" s="812" t="s">
        <v>1470</v>
      </c>
      <c r="F73" s="728" t="s">
        <v>1452</v>
      </c>
      <c r="G73" s="728" t="s">
        <v>1486</v>
      </c>
      <c r="H73" s="728" t="s">
        <v>610</v>
      </c>
      <c r="I73" s="728" t="s">
        <v>1516</v>
      </c>
      <c r="J73" s="728" t="s">
        <v>707</v>
      </c>
      <c r="K73" s="728" t="s">
        <v>1216</v>
      </c>
      <c r="L73" s="729">
        <v>736.33</v>
      </c>
      <c r="M73" s="729">
        <v>11044.95</v>
      </c>
      <c r="N73" s="728">
        <v>15</v>
      </c>
      <c r="O73" s="813">
        <v>3</v>
      </c>
      <c r="P73" s="729">
        <v>11044.95</v>
      </c>
      <c r="Q73" s="746">
        <v>1</v>
      </c>
      <c r="R73" s="728">
        <v>15</v>
      </c>
      <c r="S73" s="746">
        <v>1</v>
      </c>
      <c r="T73" s="813">
        <v>3</v>
      </c>
      <c r="U73" s="769">
        <v>1</v>
      </c>
    </row>
    <row r="74" spans="1:21" ht="14.4" customHeight="1" x14ac:dyDescent="0.3">
      <c r="A74" s="727">
        <v>31</v>
      </c>
      <c r="B74" s="728" t="s">
        <v>1451</v>
      </c>
      <c r="C74" s="728" t="s">
        <v>1455</v>
      </c>
      <c r="D74" s="811" t="s">
        <v>2246</v>
      </c>
      <c r="E74" s="812" t="s">
        <v>1470</v>
      </c>
      <c r="F74" s="728" t="s">
        <v>1452</v>
      </c>
      <c r="G74" s="728" t="s">
        <v>1486</v>
      </c>
      <c r="H74" s="728" t="s">
        <v>610</v>
      </c>
      <c r="I74" s="728" t="s">
        <v>1554</v>
      </c>
      <c r="J74" s="728" t="s">
        <v>707</v>
      </c>
      <c r="K74" s="728" t="s">
        <v>1555</v>
      </c>
      <c r="L74" s="729">
        <v>923.74</v>
      </c>
      <c r="M74" s="729">
        <v>2771.2200000000003</v>
      </c>
      <c r="N74" s="728">
        <v>3</v>
      </c>
      <c r="O74" s="813">
        <v>0.5</v>
      </c>
      <c r="P74" s="729">
        <v>2771.2200000000003</v>
      </c>
      <c r="Q74" s="746">
        <v>1</v>
      </c>
      <c r="R74" s="728">
        <v>3</v>
      </c>
      <c r="S74" s="746">
        <v>1</v>
      </c>
      <c r="T74" s="813">
        <v>0.5</v>
      </c>
      <c r="U74" s="769">
        <v>1</v>
      </c>
    </row>
    <row r="75" spans="1:21" ht="14.4" customHeight="1" x14ac:dyDescent="0.3">
      <c r="A75" s="727">
        <v>31</v>
      </c>
      <c r="B75" s="728" t="s">
        <v>1451</v>
      </c>
      <c r="C75" s="728" t="s">
        <v>1455</v>
      </c>
      <c r="D75" s="811" t="s">
        <v>2246</v>
      </c>
      <c r="E75" s="812" t="s">
        <v>1470</v>
      </c>
      <c r="F75" s="728" t="s">
        <v>1452</v>
      </c>
      <c r="G75" s="728" t="s">
        <v>1488</v>
      </c>
      <c r="H75" s="728" t="s">
        <v>610</v>
      </c>
      <c r="I75" s="728" t="s">
        <v>1326</v>
      </c>
      <c r="J75" s="728" t="s">
        <v>628</v>
      </c>
      <c r="K75" s="728" t="s">
        <v>1327</v>
      </c>
      <c r="L75" s="729">
        <v>48.42</v>
      </c>
      <c r="M75" s="729">
        <v>96.84</v>
      </c>
      <c r="N75" s="728">
        <v>2</v>
      </c>
      <c r="O75" s="813">
        <v>1.5</v>
      </c>
      <c r="P75" s="729">
        <v>96.84</v>
      </c>
      <c r="Q75" s="746">
        <v>1</v>
      </c>
      <c r="R75" s="728">
        <v>2</v>
      </c>
      <c r="S75" s="746">
        <v>1</v>
      </c>
      <c r="T75" s="813">
        <v>1.5</v>
      </c>
      <c r="U75" s="769">
        <v>1</v>
      </c>
    </row>
    <row r="76" spans="1:21" ht="14.4" customHeight="1" x14ac:dyDescent="0.3">
      <c r="A76" s="727">
        <v>31</v>
      </c>
      <c r="B76" s="728" t="s">
        <v>1451</v>
      </c>
      <c r="C76" s="728" t="s">
        <v>1455</v>
      </c>
      <c r="D76" s="811" t="s">
        <v>2246</v>
      </c>
      <c r="E76" s="812" t="s">
        <v>1470</v>
      </c>
      <c r="F76" s="728" t="s">
        <v>1452</v>
      </c>
      <c r="G76" s="728" t="s">
        <v>1517</v>
      </c>
      <c r="H76" s="728" t="s">
        <v>563</v>
      </c>
      <c r="I76" s="728" t="s">
        <v>1595</v>
      </c>
      <c r="J76" s="728" t="s">
        <v>1596</v>
      </c>
      <c r="K76" s="728" t="s">
        <v>1597</v>
      </c>
      <c r="L76" s="729">
        <v>173.31</v>
      </c>
      <c r="M76" s="729">
        <v>173.31</v>
      </c>
      <c r="N76" s="728">
        <v>1</v>
      </c>
      <c r="O76" s="813">
        <v>1</v>
      </c>
      <c r="P76" s="729">
        <v>173.31</v>
      </c>
      <c r="Q76" s="746">
        <v>1</v>
      </c>
      <c r="R76" s="728">
        <v>1</v>
      </c>
      <c r="S76" s="746">
        <v>1</v>
      </c>
      <c r="T76" s="813">
        <v>1</v>
      </c>
      <c r="U76" s="769">
        <v>1</v>
      </c>
    </row>
    <row r="77" spans="1:21" ht="14.4" customHeight="1" x14ac:dyDescent="0.3">
      <c r="A77" s="727">
        <v>31</v>
      </c>
      <c r="B77" s="728" t="s">
        <v>1451</v>
      </c>
      <c r="C77" s="728" t="s">
        <v>1455</v>
      </c>
      <c r="D77" s="811" t="s">
        <v>2246</v>
      </c>
      <c r="E77" s="812" t="s">
        <v>1470</v>
      </c>
      <c r="F77" s="728" t="s">
        <v>1452</v>
      </c>
      <c r="G77" s="728" t="s">
        <v>1489</v>
      </c>
      <c r="H77" s="728" t="s">
        <v>610</v>
      </c>
      <c r="I77" s="728" t="s">
        <v>1337</v>
      </c>
      <c r="J77" s="728" t="s">
        <v>1338</v>
      </c>
      <c r="K77" s="728" t="s">
        <v>1339</v>
      </c>
      <c r="L77" s="729">
        <v>0</v>
      </c>
      <c r="M77" s="729">
        <v>0</v>
      </c>
      <c r="N77" s="728">
        <v>43</v>
      </c>
      <c r="O77" s="813">
        <v>32.5</v>
      </c>
      <c r="P77" s="729">
        <v>0</v>
      </c>
      <c r="Q77" s="746"/>
      <c r="R77" s="728">
        <v>22</v>
      </c>
      <c r="S77" s="746">
        <v>0.51162790697674421</v>
      </c>
      <c r="T77" s="813">
        <v>14.5</v>
      </c>
      <c r="U77" s="769">
        <v>0.44615384615384618</v>
      </c>
    </row>
    <row r="78" spans="1:21" ht="14.4" customHeight="1" x14ac:dyDescent="0.3">
      <c r="A78" s="727">
        <v>31</v>
      </c>
      <c r="B78" s="728" t="s">
        <v>1451</v>
      </c>
      <c r="C78" s="728" t="s">
        <v>1455</v>
      </c>
      <c r="D78" s="811" t="s">
        <v>2246</v>
      </c>
      <c r="E78" s="812" t="s">
        <v>1470</v>
      </c>
      <c r="F78" s="728" t="s">
        <v>1452</v>
      </c>
      <c r="G78" s="728" t="s">
        <v>1490</v>
      </c>
      <c r="H78" s="728" t="s">
        <v>563</v>
      </c>
      <c r="I78" s="728" t="s">
        <v>1491</v>
      </c>
      <c r="J78" s="728" t="s">
        <v>944</v>
      </c>
      <c r="K78" s="728" t="s">
        <v>1492</v>
      </c>
      <c r="L78" s="729">
        <v>186.27</v>
      </c>
      <c r="M78" s="729">
        <v>558.81000000000006</v>
      </c>
      <c r="N78" s="728">
        <v>3</v>
      </c>
      <c r="O78" s="813">
        <v>1.5</v>
      </c>
      <c r="P78" s="729">
        <v>372.54</v>
      </c>
      <c r="Q78" s="746">
        <v>0.66666666666666663</v>
      </c>
      <c r="R78" s="728">
        <v>2</v>
      </c>
      <c r="S78" s="746">
        <v>0.66666666666666663</v>
      </c>
      <c r="T78" s="813">
        <v>1</v>
      </c>
      <c r="U78" s="769">
        <v>0.66666666666666663</v>
      </c>
    </row>
    <row r="79" spans="1:21" ht="14.4" customHeight="1" x14ac:dyDescent="0.3">
      <c r="A79" s="727">
        <v>31</v>
      </c>
      <c r="B79" s="728" t="s">
        <v>1451</v>
      </c>
      <c r="C79" s="728" t="s">
        <v>1455</v>
      </c>
      <c r="D79" s="811" t="s">
        <v>2246</v>
      </c>
      <c r="E79" s="812" t="s">
        <v>1470</v>
      </c>
      <c r="F79" s="728" t="s">
        <v>1452</v>
      </c>
      <c r="G79" s="728" t="s">
        <v>1598</v>
      </c>
      <c r="H79" s="728" t="s">
        <v>563</v>
      </c>
      <c r="I79" s="728" t="s">
        <v>1599</v>
      </c>
      <c r="J79" s="728" t="s">
        <v>1600</v>
      </c>
      <c r="K79" s="728" t="s">
        <v>1601</v>
      </c>
      <c r="L79" s="729">
        <v>75.349999999999994</v>
      </c>
      <c r="M79" s="729">
        <v>226.04999999999998</v>
      </c>
      <c r="N79" s="728">
        <v>3</v>
      </c>
      <c r="O79" s="813">
        <v>0.5</v>
      </c>
      <c r="P79" s="729"/>
      <c r="Q79" s="746">
        <v>0</v>
      </c>
      <c r="R79" s="728"/>
      <c r="S79" s="746">
        <v>0</v>
      </c>
      <c r="T79" s="813"/>
      <c r="U79" s="769">
        <v>0</v>
      </c>
    </row>
    <row r="80" spans="1:21" ht="14.4" customHeight="1" x14ac:dyDescent="0.3">
      <c r="A80" s="727">
        <v>31</v>
      </c>
      <c r="B80" s="728" t="s">
        <v>1451</v>
      </c>
      <c r="C80" s="728" t="s">
        <v>1455</v>
      </c>
      <c r="D80" s="811" t="s">
        <v>2246</v>
      </c>
      <c r="E80" s="812" t="s">
        <v>1470</v>
      </c>
      <c r="F80" s="728" t="s">
        <v>1454</v>
      </c>
      <c r="G80" s="728" t="s">
        <v>1497</v>
      </c>
      <c r="H80" s="728" t="s">
        <v>563</v>
      </c>
      <c r="I80" s="728" t="s">
        <v>1498</v>
      </c>
      <c r="J80" s="728" t="s">
        <v>1499</v>
      </c>
      <c r="K80" s="728" t="s">
        <v>1500</v>
      </c>
      <c r="L80" s="729">
        <v>35.130000000000003</v>
      </c>
      <c r="M80" s="729">
        <v>3513.0000000000032</v>
      </c>
      <c r="N80" s="728">
        <v>100</v>
      </c>
      <c r="O80" s="813">
        <v>47</v>
      </c>
      <c r="P80" s="729">
        <v>3091.4400000000032</v>
      </c>
      <c r="Q80" s="746">
        <v>0.88000000000000012</v>
      </c>
      <c r="R80" s="728">
        <v>88</v>
      </c>
      <c r="S80" s="746">
        <v>0.88</v>
      </c>
      <c r="T80" s="813">
        <v>44</v>
      </c>
      <c r="U80" s="769">
        <v>0.93617021276595747</v>
      </c>
    </row>
    <row r="81" spans="1:21" ht="14.4" customHeight="1" x14ac:dyDescent="0.3">
      <c r="A81" s="727">
        <v>31</v>
      </c>
      <c r="B81" s="728" t="s">
        <v>1451</v>
      </c>
      <c r="C81" s="728" t="s">
        <v>1455</v>
      </c>
      <c r="D81" s="811" t="s">
        <v>2246</v>
      </c>
      <c r="E81" s="812" t="s">
        <v>1470</v>
      </c>
      <c r="F81" s="728" t="s">
        <v>1454</v>
      </c>
      <c r="G81" s="728" t="s">
        <v>1501</v>
      </c>
      <c r="H81" s="728" t="s">
        <v>563</v>
      </c>
      <c r="I81" s="728" t="s">
        <v>1502</v>
      </c>
      <c r="J81" s="728" t="s">
        <v>1503</v>
      </c>
      <c r="K81" s="728" t="s">
        <v>1504</v>
      </c>
      <c r="L81" s="729">
        <v>492.18</v>
      </c>
      <c r="M81" s="729">
        <v>1476.54</v>
      </c>
      <c r="N81" s="728">
        <v>3</v>
      </c>
      <c r="O81" s="813">
        <v>3</v>
      </c>
      <c r="P81" s="729">
        <v>984.36</v>
      </c>
      <c r="Q81" s="746">
        <v>0.66666666666666674</v>
      </c>
      <c r="R81" s="728">
        <v>2</v>
      </c>
      <c r="S81" s="746">
        <v>0.66666666666666663</v>
      </c>
      <c r="T81" s="813">
        <v>2</v>
      </c>
      <c r="U81" s="769">
        <v>0.66666666666666663</v>
      </c>
    </row>
    <row r="82" spans="1:21" ht="14.4" customHeight="1" x14ac:dyDescent="0.3">
      <c r="A82" s="727">
        <v>31</v>
      </c>
      <c r="B82" s="728" t="s">
        <v>1451</v>
      </c>
      <c r="C82" s="728" t="s">
        <v>1455</v>
      </c>
      <c r="D82" s="811" t="s">
        <v>2246</v>
      </c>
      <c r="E82" s="812" t="s">
        <v>1470</v>
      </c>
      <c r="F82" s="728" t="s">
        <v>1454</v>
      </c>
      <c r="G82" s="728" t="s">
        <v>1501</v>
      </c>
      <c r="H82" s="728" t="s">
        <v>563</v>
      </c>
      <c r="I82" s="728" t="s">
        <v>1602</v>
      </c>
      <c r="J82" s="728" t="s">
        <v>1603</v>
      </c>
      <c r="K82" s="728" t="s">
        <v>1604</v>
      </c>
      <c r="L82" s="729">
        <v>2296.87</v>
      </c>
      <c r="M82" s="729">
        <v>2296.87</v>
      </c>
      <c r="N82" s="728">
        <v>1</v>
      </c>
      <c r="O82" s="813">
        <v>1</v>
      </c>
      <c r="P82" s="729"/>
      <c r="Q82" s="746">
        <v>0</v>
      </c>
      <c r="R82" s="728"/>
      <c r="S82" s="746">
        <v>0</v>
      </c>
      <c r="T82" s="813"/>
      <c r="U82" s="769">
        <v>0</v>
      </c>
    </row>
    <row r="83" spans="1:21" ht="14.4" customHeight="1" x14ac:dyDescent="0.3">
      <c r="A83" s="727">
        <v>31</v>
      </c>
      <c r="B83" s="728" t="s">
        <v>1451</v>
      </c>
      <c r="C83" s="728" t="s">
        <v>1455</v>
      </c>
      <c r="D83" s="811" t="s">
        <v>2246</v>
      </c>
      <c r="E83" s="812" t="s">
        <v>1470</v>
      </c>
      <c r="F83" s="728" t="s">
        <v>1454</v>
      </c>
      <c r="G83" s="728" t="s">
        <v>1508</v>
      </c>
      <c r="H83" s="728" t="s">
        <v>563</v>
      </c>
      <c r="I83" s="728" t="s">
        <v>1509</v>
      </c>
      <c r="J83" s="728" t="s">
        <v>1510</v>
      </c>
      <c r="K83" s="728" t="s">
        <v>1511</v>
      </c>
      <c r="L83" s="729">
        <v>200</v>
      </c>
      <c r="M83" s="729">
        <v>4000</v>
      </c>
      <c r="N83" s="728">
        <v>20</v>
      </c>
      <c r="O83" s="813">
        <v>10</v>
      </c>
      <c r="P83" s="729">
        <v>4000</v>
      </c>
      <c r="Q83" s="746">
        <v>1</v>
      </c>
      <c r="R83" s="728">
        <v>20</v>
      </c>
      <c r="S83" s="746">
        <v>1</v>
      </c>
      <c r="T83" s="813">
        <v>10</v>
      </c>
      <c r="U83" s="769">
        <v>1</v>
      </c>
    </row>
    <row r="84" spans="1:21" ht="14.4" customHeight="1" x14ac:dyDescent="0.3">
      <c r="A84" s="727">
        <v>31</v>
      </c>
      <c r="B84" s="728" t="s">
        <v>1451</v>
      </c>
      <c r="C84" s="728" t="s">
        <v>1455</v>
      </c>
      <c r="D84" s="811" t="s">
        <v>2246</v>
      </c>
      <c r="E84" s="812" t="s">
        <v>1470</v>
      </c>
      <c r="F84" s="728" t="s">
        <v>1454</v>
      </c>
      <c r="G84" s="728" t="s">
        <v>1508</v>
      </c>
      <c r="H84" s="728" t="s">
        <v>563</v>
      </c>
      <c r="I84" s="728" t="s">
        <v>1587</v>
      </c>
      <c r="J84" s="728" t="s">
        <v>1588</v>
      </c>
      <c r="K84" s="728" t="s">
        <v>1589</v>
      </c>
      <c r="L84" s="729">
        <v>1200</v>
      </c>
      <c r="M84" s="729">
        <v>2400</v>
      </c>
      <c r="N84" s="728">
        <v>2</v>
      </c>
      <c r="O84" s="813">
        <v>2</v>
      </c>
      <c r="P84" s="729">
        <v>2400</v>
      </c>
      <c r="Q84" s="746">
        <v>1</v>
      </c>
      <c r="R84" s="728">
        <v>2</v>
      </c>
      <c r="S84" s="746">
        <v>1</v>
      </c>
      <c r="T84" s="813">
        <v>2</v>
      </c>
      <c r="U84" s="769">
        <v>1</v>
      </c>
    </row>
    <row r="85" spans="1:21" ht="14.4" customHeight="1" x14ac:dyDescent="0.3">
      <c r="A85" s="727">
        <v>31</v>
      </c>
      <c r="B85" s="728" t="s">
        <v>1451</v>
      </c>
      <c r="C85" s="728" t="s">
        <v>1455</v>
      </c>
      <c r="D85" s="811" t="s">
        <v>2246</v>
      </c>
      <c r="E85" s="812" t="s">
        <v>1472</v>
      </c>
      <c r="F85" s="728" t="s">
        <v>1452</v>
      </c>
      <c r="G85" s="728" t="s">
        <v>1483</v>
      </c>
      <c r="H85" s="728" t="s">
        <v>563</v>
      </c>
      <c r="I85" s="728" t="s">
        <v>1484</v>
      </c>
      <c r="J85" s="728" t="s">
        <v>593</v>
      </c>
      <c r="K85" s="728" t="s">
        <v>1485</v>
      </c>
      <c r="L85" s="729">
        <v>0</v>
      </c>
      <c r="M85" s="729">
        <v>0</v>
      </c>
      <c r="N85" s="728">
        <v>1</v>
      </c>
      <c r="O85" s="813">
        <v>0.5</v>
      </c>
      <c r="P85" s="729"/>
      <c r="Q85" s="746"/>
      <c r="R85" s="728"/>
      <c r="S85" s="746">
        <v>0</v>
      </c>
      <c r="T85" s="813"/>
      <c r="U85" s="769">
        <v>0</v>
      </c>
    </row>
    <row r="86" spans="1:21" ht="14.4" customHeight="1" x14ac:dyDescent="0.3">
      <c r="A86" s="727">
        <v>31</v>
      </c>
      <c r="B86" s="728" t="s">
        <v>1451</v>
      </c>
      <c r="C86" s="728" t="s">
        <v>1455</v>
      </c>
      <c r="D86" s="811" t="s">
        <v>2246</v>
      </c>
      <c r="E86" s="812" t="s">
        <v>1472</v>
      </c>
      <c r="F86" s="728" t="s">
        <v>1452</v>
      </c>
      <c r="G86" s="728" t="s">
        <v>1486</v>
      </c>
      <c r="H86" s="728" t="s">
        <v>610</v>
      </c>
      <c r="I86" s="728" t="s">
        <v>1487</v>
      </c>
      <c r="J86" s="728" t="s">
        <v>707</v>
      </c>
      <c r="K86" s="728" t="s">
        <v>1218</v>
      </c>
      <c r="L86" s="729">
        <v>490.89</v>
      </c>
      <c r="M86" s="729">
        <v>8836.02</v>
      </c>
      <c r="N86" s="728">
        <v>18</v>
      </c>
      <c r="O86" s="813">
        <v>3.5</v>
      </c>
      <c r="P86" s="729">
        <v>8836.02</v>
      </c>
      <c r="Q86" s="746">
        <v>1</v>
      </c>
      <c r="R86" s="728">
        <v>18</v>
      </c>
      <c r="S86" s="746">
        <v>1</v>
      </c>
      <c r="T86" s="813">
        <v>3.5</v>
      </c>
      <c r="U86" s="769">
        <v>1</v>
      </c>
    </row>
    <row r="87" spans="1:21" ht="14.4" customHeight="1" x14ac:dyDescent="0.3">
      <c r="A87" s="727">
        <v>31</v>
      </c>
      <c r="B87" s="728" t="s">
        <v>1451</v>
      </c>
      <c r="C87" s="728" t="s">
        <v>1455</v>
      </c>
      <c r="D87" s="811" t="s">
        <v>2246</v>
      </c>
      <c r="E87" s="812" t="s">
        <v>1472</v>
      </c>
      <c r="F87" s="728" t="s">
        <v>1452</v>
      </c>
      <c r="G87" s="728" t="s">
        <v>1486</v>
      </c>
      <c r="H87" s="728" t="s">
        <v>610</v>
      </c>
      <c r="I87" s="728" t="s">
        <v>1516</v>
      </c>
      <c r="J87" s="728" t="s">
        <v>707</v>
      </c>
      <c r="K87" s="728" t="s">
        <v>1216</v>
      </c>
      <c r="L87" s="729">
        <v>736.33</v>
      </c>
      <c r="M87" s="729">
        <v>736.33</v>
      </c>
      <c r="N87" s="728">
        <v>1</v>
      </c>
      <c r="O87" s="813">
        <v>0.5</v>
      </c>
      <c r="P87" s="729">
        <v>736.33</v>
      </c>
      <c r="Q87" s="746">
        <v>1</v>
      </c>
      <c r="R87" s="728">
        <v>1</v>
      </c>
      <c r="S87" s="746">
        <v>1</v>
      </c>
      <c r="T87" s="813">
        <v>0.5</v>
      </c>
      <c r="U87" s="769">
        <v>1</v>
      </c>
    </row>
    <row r="88" spans="1:21" ht="14.4" customHeight="1" x14ac:dyDescent="0.3">
      <c r="A88" s="727">
        <v>31</v>
      </c>
      <c r="B88" s="728" t="s">
        <v>1451</v>
      </c>
      <c r="C88" s="728" t="s">
        <v>1455</v>
      </c>
      <c r="D88" s="811" t="s">
        <v>2246</v>
      </c>
      <c r="E88" s="812" t="s">
        <v>1472</v>
      </c>
      <c r="F88" s="728" t="s">
        <v>1452</v>
      </c>
      <c r="G88" s="728" t="s">
        <v>1489</v>
      </c>
      <c r="H88" s="728" t="s">
        <v>610</v>
      </c>
      <c r="I88" s="728" t="s">
        <v>1337</v>
      </c>
      <c r="J88" s="728" t="s">
        <v>1338</v>
      </c>
      <c r="K88" s="728" t="s">
        <v>1339</v>
      </c>
      <c r="L88" s="729">
        <v>0</v>
      </c>
      <c r="M88" s="729">
        <v>0</v>
      </c>
      <c r="N88" s="728">
        <v>13</v>
      </c>
      <c r="O88" s="813">
        <v>8</v>
      </c>
      <c r="P88" s="729">
        <v>0</v>
      </c>
      <c r="Q88" s="746"/>
      <c r="R88" s="728">
        <v>8</v>
      </c>
      <c r="S88" s="746">
        <v>0.61538461538461542</v>
      </c>
      <c r="T88" s="813">
        <v>4</v>
      </c>
      <c r="U88" s="769">
        <v>0.5</v>
      </c>
    </row>
    <row r="89" spans="1:21" ht="14.4" customHeight="1" x14ac:dyDescent="0.3">
      <c r="A89" s="727">
        <v>31</v>
      </c>
      <c r="B89" s="728" t="s">
        <v>1451</v>
      </c>
      <c r="C89" s="728" t="s">
        <v>1455</v>
      </c>
      <c r="D89" s="811" t="s">
        <v>2246</v>
      </c>
      <c r="E89" s="812" t="s">
        <v>1472</v>
      </c>
      <c r="F89" s="728" t="s">
        <v>1452</v>
      </c>
      <c r="G89" s="728" t="s">
        <v>1490</v>
      </c>
      <c r="H89" s="728" t="s">
        <v>563</v>
      </c>
      <c r="I89" s="728" t="s">
        <v>1491</v>
      </c>
      <c r="J89" s="728" t="s">
        <v>944</v>
      </c>
      <c r="K89" s="728" t="s">
        <v>1492</v>
      </c>
      <c r="L89" s="729">
        <v>186.27</v>
      </c>
      <c r="M89" s="729">
        <v>186.27</v>
      </c>
      <c r="N89" s="728">
        <v>1</v>
      </c>
      <c r="O89" s="813">
        <v>0.5</v>
      </c>
      <c r="P89" s="729"/>
      <c r="Q89" s="746">
        <v>0</v>
      </c>
      <c r="R89" s="728"/>
      <c r="S89" s="746">
        <v>0</v>
      </c>
      <c r="T89" s="813"/>
      <c r="U89" s="769">
        <v>0</v>
      </c>
    </row>
    <row r="90" spans="1:21" ht="14.4" customHeight="1" x14ac:dyDescent="0.3">
      <c r="A90" s="727">
        <v>31</v>
      </c>
      <c r="B90" s="728" t="s">
        <v>1451</v>
      </c>
      <c r="C90" s="728" t="s">
        <v>1455</v>
      </c>
      <c r="D90" s="811" t="s">
        <v>2246</v>
      </c>
      <c r="E90" s="812" t="s">
        <v>1472</v>
      </c>
      <c r="F90" s="728" t="s">
        <v>1452</v>
      </c>
      <c r="G90" s="728" t="s">
        <v>1605</v>
      </c>
      <c r="H90" s="728" t="s">
        <v>563</v>
      </c>
      <c r="I90" s="728" t="s">
        <v>1606</v>
      </c>
      <c r="J90" s="728" t="s">
        <v>1607</v>
      </c>
      <c r="K90" s="728" t="s">
        <v>1608</v>
      </c>
      <c r="L90" s="729">
        <v>28.9</v>
      </c>
      <c r="M90" s="729">
        <v>28.9</v>
      </c>
      <c r="N90" s="728">
        <v>1</v>
      </c>
      <c r="O90" s="813">
        <v>1</v>
      </c>
      <c r="P90" s="729"/>
      <c r="Q90" s="746">
        <v>0</v>
      </c>
      <c r="R90" s="728"/>
      <c r="S90" s="746">
        <v>0</v>
      </c>
      <c r="T90" s="813"/>
      <c r="U90" s="769">
        <v>0</v>
      </c>
    </row>
    <row r="91" spans="1:21" ht="14.4" customHeight="1" x14ac:dyDescent="0.3">
      <c r="A91" s="727">
        <v>31</v>
      </c>
      <c r="B91" s="728" t="s">
        <v>1451</v>
      </c>
      <c r="C91" s="728" t="s">
        <v>1455</v>
      </c>
      <c r="D91" s="811" t="s">
        <v>2246</v>
      </c>
      <c r="E91" s="812" t="s">
        <v>1472</v>
      </c>
      <c r="F91" s="728" t="s">
        <v>1454</v>
      </c>
      <c r="G91" s="728" t="s">
        <v>1497</v>
      </c>
      <c r="H91" s="728" t="s">
        <v>563</v>
      </c>
      <c r="I91" s="728" t="s">
        <v>1498</v>
      </c>
      <c r="J91" s="728" t="s">
        <v>1499</v>
      </c>
      <c r="K91" s="728" t="s">
        <v>1500</v>
      </c>
      <c r="L91" s="729">
        <v>35.130000000000003</v>
      </c>
      <c r="M91" s="729">
        <v>70.260000000000005</v>
      </c>
      <c r="N91" s="728">
        <v>2</v>
      </c>
      <c r="O91" s="813">
        <v>1</v>
      </c>
      <c r="P91" s="729">
        <v>70.260000000000005</v>
      </c>
      <c r="Q91" s="746">
        <v>1</v>
      </c>
      <c r="R91" s="728">
        <v>2</v>
      </c>
      <c r="S91" s="746">
        <v>1</v>
      </c>
      <c r="T91" s="813">
        <v>1</v>
      </c>
      <c r="U91" s="769">
        <v>1</v>
      </c>
    </row>
    <row r="92" spans="1:21" ht="14.4" customHeight="1" x14ac:dyDescent="0.3">
      <c r="A92" s="727">
        <v>31</v>
      </c>
      <c r="B92" s="728" t="s">
        <v>1451</v>
      </c>
      <c r="C92" s="728" t="s">
        <v>1455</v>
      </c>
      <c r="D92" s="811" t="s">
        <v>2246</v>
      </c>
      <c r="E92" s="812" t="s">
        <v>1472</v>
      </c>
      <c r="F92" s="728" t="s">
        <v>1454</v>
      </c>
      <c r="G92" s="728" t="s">
        <v>1501</v>
      </c>
      <c r="H92" s="728" t="s">
        <v>563</v>
      </c>
      <c r="I92" s="728" t="s">
        <v>1502</v>
      </c>
      <c r="J92" s="728" t="s">
        <v>1503</v>
      </c>
      <c r="K92" s="728" t="s">
        <v>1504</v>
      </c>
      <c r="L92" s="729">
        <v>492.18</v>
      </c>
      <c r="M92" s="729">
        <v>492.18</v>
      </c>
      <c r="N92" s="728">
        <v>1</v>
      </c>
      <c r="O92" s="813">
        <v>1</v>
      </c>
      <c r="P92" s="729">
        <v>492.18</v>
      </c>
      <c r="Q92" s="746">
        <v>1</v>
      </c>
      <c r="R92" s="728">
        <v>1</v>
      </c>
      <c r="S92" s="746">
        <v>1</v>
      </c>
      <c r="T92" s="813">
        <v>1</v>
      </c>
      <c r="U92" s="769">
        <v>1</v>
      </c>
    </row>
    <row r="93" spans="1:21" ht="14.4" customHeight="1" x14ac:dyDescent="0.3">
      <c r="A93" s="727">
        <v>31</v>
      </c>
      <c r="B93" s="728" t="s">
        <v>1451</v>
      </c>
      <c r="C93" s="728" t="s">
        <v>1455</v>
      </c>
      <c r="D93" s="811" t="s">
        <v>2246</v>
      </c>
      <c r="E93" s="812" t="s">
        <v>1473</v>
      </c>
      <c r="F93" s="728" t="s">
        <v>1452</v>
      </c>
      <c r="G93" s="728" t="s">
        <v>1539</v>
      </c>
      <c r="H93" s="728" t="s">
        <v>563</v>
      </c>
      <c r="I93" s="728" t="s">
        <v>1540</v>
      </c>
      <c r="J93" s="728" t="s">
        <v>910</v>
      </c>
      <c r="K93" s="728" t="s">
        <v>1297</v>
      </c>
      <c r="L93" s="729">
        <v>78.33</v>
      </c>
      <c r="M93" s="729">
        <v>78.33</v>
      </c>
      <c r="N93" s="728">
        <v>1</v>
      </c>
      <c r="O93" s="813">
        <v>1</v>
      </c>
      <c r="P93" s="729">
        <v>78.33</v>
      </c>
      <c r="Q93" s="746">
        <v>1</v>
      </c>
      <c r="R93" s="728">
        <v>1</v>
      </c>
      <c r="S93" s="746">
        <v>1</v>
      </c>
      <c r="T93" s="813">
        <v>1</v>
      </c>
      <c r="U93" s="769">
        <v>1</v>
      </c>
    </row>
    <row r="94" spans="1:21" ht="14.4" customHeight="1" x14ac:dyDescent="0.3">
      <c r="A94" s="727">
        <v>31</v>
      </c>
      <c r="B94" s="728" t="s">
        <v>1451</v>
      </c>
      <c r="C94" s="728" t="s">
        <v>1455</v>
      </c>
      <c r="D94" s="811" t="s">
        <v>2246</v>
      </c>
      <c r="E94" s="812" t="s">
        <v>1473</v>
      </c>
      <c r="F94" s="728" t="s">
        <v>1452</v>
      </c>
      <c r="G94" s="728" t="s">
        <v>1544</v>
      </c>
      <c r="H94" s="728" t="s">
        <v>563</v>
      </c>
      <c r="I94" s="728" t="s">
        <v>1609</v>
      </c>
      <c r="J94" s="728" t="s">
        <v>1546</v>
      </c>
      <c r="K94" s="728" t="s">
        <v>1549</v>
      </c>
      <c r="L94" s="729">
        <v>132.97999999999999</v>
      </c>
      <c r="M94" s="729">
        <v>398.93999999999994</v>
      </c>
      <c r="N94" s="728">
        <v>3</v>
      </c>
      <c r="O94" s="813">
        <v>1</v>
      </c>
      <c r="P94" s="729">
        <v>398.93999999999994</v>
      </c>
      <c r="Q94" s="746">
        <v>1</v>
      </c>
      <c r="R94" s="728">
        <v>3</v>
      </c>
      <c r="S94" s="746">
        <v>1</v>
      </c>
      <c r="T94" s="813">
        <v>1</v>
      </c>
      <c r="U94" s="769">
        <v>1</v>
      </c>
    </row>
    <row r="95" spans="1:21" ht="14.4" customHeight="1" x14ac:dyDescent="0.3">
      <c r="A95" s="727">
        <v>31</v>
      </c>
      <c r="B95" s="728" t="s">
        <v>1451</v>
      </c>
      <c r="C95" s="728" t="s">
        <v>1455</v>
      </c>
      <c r="D95" s="811" t="s">
        <v>2246</v>
      </c>
      <c r="E95" s="812" t="s">
        <v>1473</v>
      </c>
      <c r="F95" s="728" t="s">
        <v>1452</v>
      </c>
      <c r="G95" s="728" t="s">
        <v>1486</v>
      </c>
      <c r="H95" s="728" t="s">
        <v>610</v>
      </c>
      <c r="I95" s="728" t="s">
        <v>1487</v>
      </c>
      <c r="J95" s="728" t="s">
        <v>707</v>
      </c>
      <c r="K95" s="728" t="s">
        <v>1218</v>
      </c>
      <c r="L95" s="729">
        <v>490.89</v>
      </c>
      <c r="M95" s="729">
        <v>10799.580000000002</v>
      </c>
      <c r="N95" s="728">
        <v>22</v>
      </c>
      <c r="O95" s="813">
        <v>4</v>
      </c>
      <c r="P95" s="729">
        <v>9817.8000000000011</v>
      </c>
      <c r="Q95" s="746">
        <v>0.90909090909090906</v>
      </c>
      <c r="R95" s="728">
        <v>20</v>
      </c>
      <c r="S95" s="746">
        <v>0.90909090909090906</v>
      </c>
      <c r="T95" s="813">
        <v>3.5</v>
      </c>
      <c r="U95" s="769">
        <v>0.875</v>
      </c>
    </row>
    <row r="96" spans="1:21" ht="14.4" customHeight="1" x14ac:dyDescent="0.3">
      <c r="A96" s="727">
        <v>31</v>
      </c>
      <c r="B96" s="728" t="s">
        <v>1451</v>
      </c>
      <c r="C96" s="728" t="s">
        <v>1455</v>
      </c>
      <c r="D96" s="811" t="s">
        <v>2246</v>
      </c>
      <c r="E96" s="812" t="s">
        <v>1473</v>
      </c>
      <c r="F96" s="728" t="s">
        <v>1452</v>
      </c>
      <c r="G96" s="728" t="s">
        <v>1486</v>
      </c>
      <c r="H96" s="728" t="s">
        <v>610</v>
      </c>
      <c r="I96" s="728" t="s">
        <v>1516</v>
      </c>
      <c r="J96" s="728" t="s">
        <v>707</v>
      </c>
      <c r="K96" s="728" t="s">
        <v>1216</v>
      </c>
      <c r="L96" s="729">
        <v>736.33</v>
      </c>
      <c r="M96" s="729">
        <v>7363.3000000000011</v>
      </c>
      <c r="N96" s="728">
        <v>10</v>
      </c>
      <c r="O96" s="813">
        <v>3.5</v>
      </c>
      <c r="P96" s="729">
        <v>6626.9700000000012</v>
      </c>
      <c r="Q96" s="746">
        <v>0.9</v>
      </c>
      <c r="R96" s="728">
        <v>9</v>
      </c>
      <c r="S96" s="746">
        <v>0.9</v>
      </c>
      <c r="T96" s="813">
        <v>3</v>
      </c>
      <c r="U96" s="769">
        <v>0.8571428571428571</v>
      </c>
    </row>
    <row r="97" spans="1:21" ht="14.4" customHeight="1" x14ac:dyDescent="0.3">
      <c r="A97" s="727">
        <v>31</v>
      </c>
      <c r="B97" s="728" t="s">
        <v>1451</v>
      </c>
      <c r="C97" s="728" t="s">
        <v>1455</v>
      </c>
      <c r="D97" s="811" t="s">
        <v>2246</v>
      </c>
      <c r="E97" s="812" t="s">
        <v>1473</v>
      </c>
      <c r="F97" s="728" t="s">
        <v>1452</v>
      </c>
      <c r="G97" s="728" t="s">
        <v>1489</v>
      </c>
      <c r="H97" s="728" t="s">
        <v>610</v>
      </c>
      <c r="I97" s="728" t="s">
        <v>1337</v>
      </c>
      <c r="J97" s="728" t="s">
        <v>1338</v>
      </c>
      <c r="K97" s="728" t="s">
        <v>1339</v>
      </c>
      <c r="L97" s="729">
        <v>0</v>
      </c>
      <c r="M97" s="729">
        <v>0</v>
      </c>
      <c r="N97" s="728">
        <v>39</v>
      </c>
      <c r="O97" s="813">
        <v>30.5</v>
      </c>
      <c r="P97" s="729">
        <v>0</v>
      </c>
      <c r="Q97" s="746"/>
      <c r="R97" s="728">
        <v>18</v>
      </c>
      <c r="S97" s="746">
        <v>0.46153846153846156</v>
      </c>
      <c r="T97" s="813">
        <v>13</v>
      </c>
      <c r="U97" s="769">
        <v>0.42622950819672129</v>
      </c>
    </row>
    <row r="98" spans="1:21" ht="14.4" customHeight="1" x14ac:dyDescent="0.3">
      <c r="A98" s="727">
        <v>31</v>
      </c>
      <c r="B98" s="728" t="s">
        <v>1451</v>
      </c>
      <c r="C98" s="728" t="s">
        <v>1455</v>
      </c>
      <c r="D98" s="811" t="s">
        <v>2246</v>
      </c>
      <c r="E98" s="812" t="s">
        <v>1473</v>
      </c>
      <c r="F98" s="728" t="s">
        <v>1452</v>
      </c>
      <c r="G98" s="728" t="s">
        <v>1490</v>
      </c>
      <c r="H98" s="728" t="s">
        <v>563</v>
      </c>
      <c r="I98" s="728" t="s">
        <v>1491</v>
      </c>
      <c r="J98" s="728" t="s">
        <v>944</v>
      </c>
      <c r="K98" s="728" t="s">
        <v>1492</v>
      </c>
      <c r="L98" s="729">
        <v>186.27</v>
      </c>
      <c r="M98" s="729">
        <v>1303.8900000000001</v>
      </c>
      <c r="N98" s="728">
        <v>7</v>
      </c>
      <c r="O98" s="813">
        <v>2.5</v>
      </c>
      <c r="P98" s="729">
        <v>372.54</v>
      </c>
      <c r="Q98" s="746">
        <v>0.2857142857142857</v>
      </c>
      <c r="R98" s="728">
        <v>2</v>
      </c>
      <c r="S98" s="746">
        <v>0.2857142857142857</v>
      </c>
      <c r="T98" s="813">
        <v>1</v>
      </c>
      <c r="U98" s="769">
        <v>0.4</v>
      </c>
    </row>
    <row r="99" spans="1:21" ht="14.4" customHeight="1" x14ac:dyDescent="0.3">
      <c r="A99" s="727">
        <v>31</v>
      </c>
      <c r="B99" s="728" t="s">
        <v>1451</v>
      </c>
      <c r="C99" s="728" t="s">
        <v>1455</v>
      </c>
      <c r="D99" s="811" t="s">
        <v>2246</v>
      </c>
      <c r="E99" s="812" t="s">
        <v>1473</v>
      </c>
      <c r="F99" s="728" t="s">
        <v>1452</v>
      </c>
      <c r="G99" s="728" t="s">
        <v>1493</v>
      </c>
      <c r="H99" s="728" t="s">
        <v>563</v>
      </c>
      <c r="I99" s="728" t="s">
        <v>1610</v>
      </c>
      <c r="J99" s="728" t="s">
        <v>879</v>
      </c>
      <c r="K99" s="728" t="s">
        <v>1611</v>
      </c>
      <c r="L99" s="729">
        <v>33.549999999999997</v>
      </c>
      <c r="M99" s="729">
        <v>67.099999999999994</v>
      </c>
      <c r="N99" s="728">
        <v>2</v>
      </c>
      <c r="O99" s="813">
        <v>0.5</v>
      </c>
      <c r="P99" s="729">
        <v>67.099999999999994</v>
      </c>
      <c r="Q99" s="746">
        <v>1</v>
      </c>
      <c r="R99" s="728">
        <v>2</v>
      </c>
      <c r="S99" s="746">
        <v>1</v>
      </c>
      <c r="T99" s="813">
        <v>0.5</v>
      </c>
      <c r="U99" s="769">
        <v>1</v>
      </c>
    </row>
    <row r="100" spans="1:21" ht="14.4" customHeight="1" x14ac:dyDescent="0.3">
      <c r="A100" s="727">
        <v>31</v>
      </c>
      <c r="B100" s="728" t="s">
        <v>1451</v>
      </c>
      <c r="C100" s="728" t="s">
        <v>1455</v>
      </c>
      <c r="D100" s="811" t="s">
        <v>2246</v>
      </c>
      <c r="E100" s="812" t="s">
        <v>1473</v>
      </c>
      <c r="F100" s="728" t="s">
        <v>1454</v>
      </c>
      <c r="G100" s="728" t="s">
        <v>1497</v>
      </c>
      <c r="H100" s="728" t="s">
        <v>563</v>
      </c>
      <c r="I100" s="728" t="s">
        <v>1498</v>
      </c>
      <c r="J100" s="728" t="s">
        <v>1499</v>
      </c>
      <c r="K100" s="728" t="s">
        <v>1500</v>
      </c>
      <c r="L100" s="729">
        <v>35.130000000000003</v>
      </c>
      <c r="M100" s="729">
        <v>2740.1400000000021</v>
      </c>
      <c r="N100" s="728">
        <v>78</v>
      </c>
      <c r="O100" s="813">
        <v>39</v>
      </c>
      <c r="P100" s="729">
        <v>2669.8800000000019</v>
      </c>
      <c r="Q100" s="746">
        <v>0.97435897435897434</v>
      </c>
      <c r="R100" s="728">
        <v>76</v>
      </c>
      <c r="S100" s="746">
        <v>0.97435897435897434</v>
      </c>
      <c r="T100" s="813">
        <v>38</v>
      </c>
      <c r="U100" s="769">
        <v>0.97435897435897434</v>
      </c>
    </row>
    <row r="101" spans="1:21" ht="14.4" customHeight="1" x14ac:dyDescent="0.3">
      <c r="A101" s="727">
        <v>31</v>
      </c>
      <c r="B101" s="728" t="s">
        <v>1451</v>
      </c>
      <c r="C101" s="728" t="s">
        <v>1455</v>
      </c>
      <c r="D101" s="811" t="s">
        <v>2246</v>
      </c>
      <c r="E101" s="812" t="s">
        <v>1473</v>
      </c>
      <c r="F101" s="728" t="s">
        <v>1454</v>
      </c>
      <c r="G101" s="728" t="s">
        <v>1501</v>
      </c>
      <c r="H101" s="728" t="s">
        <v>563</v>
      </c>
      <c r="I101" s="728" t="s">
        <v>1502</v>
      </c>
      <c r="J101" s="728" t="s">
        <v>1503</v>
      </c>
      <c r="K101" s="728" t="s">
        <v>1504</v>
      </c>
      <c r="L101" s="729">
        <v>492.18</v>
      </c>
      <c r="M101" s="729">
        <v>1968.72</v>
      </c>
      <c r="N101" s="728">
        <v>4</v>
      </c>
      <c r="O101" s="813">
        <v>4</v>
      </c>
      <c r="P101" s="729">
        <v>1968.72</v>
      </c>
      <c r="Q101" s="746">
        <v>1</v>
      </c>
      <c r="R101" s="728">
        <v>4</v>
      </c>
      <c r="S101" s="746">
        <v>1</v>
      </c>
      <c r="T101" s="813">
        <v>4</v>
      </c>
      <c r="U101" s="769">
        <v>1</v>
      </c>
    </row>
    <row r="102" spans="1:21" ht="14.4" customHeight="1" x14ac:dyDescent="0.3">
      <c r="A102" s="727">
        <v>31</v>
      </c>
      <c r="B102" s="728" t="s">
        <v>1451</v>
      </c>
      <c r="C102" s="728" t="s">
        <v>1455</v>
      </c>
      <c r="D102" s="811" t="s">
        <v>2246</v>
      </c>
      <c r="E102" s="812" t="s">
        <v>1473</v>
      </c>
      <c r="F102" s="728" t="s">
        <v>1454</v>
      </c>
      <c r="G102" s="728" t="s">
        <v>1501</v>
      </c>
      <c r="H102" s="728" t="s">
        <v>563</v>
      </c>
      <c r="I102" s="728" t="s">
        <v>1532</v>
      </c>
      <c r="J102" s="728" t="s">
        <v>1533</v>
      </c>
      <c r="K102" s="728" t="s">
        <v>1534</v>
      </c>
      <c r="L102" s="729">
        <v>971.25</v>
      </c>
      <c r="M102" s="729">
        <v>2913.75</v>
      </c>
      <c r="N102" s="728">
        <v>3</v>
      </c>
      <c r="O102" s="813">
        <v>3</v>
      </c>
      <c r="P102" s="729">
        <v>2913.75</v>
      </c>
      <c r="Q102" s="746">
        <v>1</v>
      </c>
      <c r="R102" s="728">
        <v>3</v>
      </c>
      <c r="S102" s="746">
        <v>1</v>
      </c>
      <c r="T102" s="813">
        <v>3</v>
      </c>
      <c r="U102" s="769">
        <v>1</v>
      </c>
    </row>
    <row r="103" spans="1:21" ht="14.4" customHeight="1" x14ac:dyDescent="0.3">
      <c r="A103" s="727">
        <v>31</v>
      </c>
      <c r="B103" s="728" t="s">
        <v>1451</v>
      </c>
      <c r="C103" s="728" t="s">
        <v>1455</v>
      </c>
      <c r="D103" s="811" t="s">
        <v>2246</v>
      </c>
      <c r="E103" s="812" t="s">
        <v>1473</v>
      </c>
      <c r="F103" s="728" t="s">
        <v>1454</v>
      </c>
      <c r="G103" s="728" t="s">
        <v>1501</v>
      </c>
      <c r="H103" s="728" t="s">
        <v>563</v>
      </c>
      <c r="I103" s="728" t="s">
        <v>1572</v>
      </c>
      <c r="J103" s="728" t="s">
        <v>1573</v>
      </c>
      <c r="K103" s="728" t="s">
        <v>1574</v>
      </c>
      <c r="L103" s="729">
        <v>350</v>
      </c>
      <c r="M103" s="729">
        <v>700</v>
      </c>
      <c r="N103" s="728">
        <v>2</v>
      </c>
      <c r="O103" s="813">
        <v>2</v>
      </c>
      <c r="P103" s="729">
        <v>700</v>
      </c>
      <c r="Q103" s="746">
        <v>1</v>
      </c>
      <c r="R103" s="728">
        <v>2</v>
      </c>
      <c r="S103" s="746">
        <v>1</v>
      </c>
      <c r="T103" s="813">
        <v>2</v>
      </c>
      <c r="U103" s="769">
        <v>1</v>
      </c>
    </row>
    <row r="104" spans="1:21" ht="14.4" customHeight="1" x14ac:dyDescent="0.3">
      <c r="A104" s="727">
        <v>31</v>
      </c>
      <c r="B104" s="728" t="s">
        <v>1451</v>
      </c>
      <c r="C104" s="728" t="s">
        <v>1455</v>
      </c>
      <c r="D104" s="811" t="s">
        <v>2246</v>
      </c>
      <c r="E104" s="812" t="s">
        <v>1473</v>
      </c>
      <c r="F104" s="728" t="s">
        <v>1454</v>
      </c>
      <c r="G104" s="728" t="s">
        <v>1508</v>
      </c>
      <c r="H104" s="728" t="s">
        <v>563</v>
      </c>
      <c r="I104" s="728" t="s">
        <v>1509</v>
      </c>
      <c r="J104" s="728" t="s">
        <v>1510</v>
      </c>
      <c r="K104" s="728" t="s">
        <v>1511</v>
      </c>
      <c r="L104" s="729">
        <v>200</v>
      </c>
      <c r="M104" s="729">
        <v>2800</v>
      </c>
      <c r="N104" s="728">
        <v>14</v>
      </c>
      <c r="O104" s="813">
        <v>7</v>
      </c>
      <c r="P104" s="729">
        <v>2400</v>
      </c>
      <c r="Q104" s="746">
        <v>0.8571428571428571</v>
      </c>
      <c r="R104" s="728">
        <v>12</v>
      </c>
      <c r="S104" s="746">
        <v>0.8571428571428571</v>
      </c>
      <c r="T104" s="813">
        <v>6</v>
      </c>
      <c r="U104" s="769">
        <v>0.8571428571428571</v>
      </c>
    </row>
    <row r="105" spans="1:21" ht="14.4" customHeight="1" x14ac:dyDescent="0.3">
      <c r="A105" s="727">
        <v>31</v>
      </c>
      <c r="B105" s="728" t="s">
        <v>1451</v>
      </c>
      <c r="C105" s="728" t="s">
        <v>1455</v>
      </c>
      <c r="D105" s="811" t="s">
        <v>2246</v>
      </c>
      <c r="E105" s="812" t="s">
        <v>1475</v>
      </c>
      <c r="F105" s="728" t="s">
        <v>1452</v>
      </c>
      <c r="G105" s="728" t="s">
        <v>1535</v>
      </c>
      <c r="H105" s="728" t="s">
        <v>563</v>
      </c>
      <c r="I105" s="728" t="s">
        <v>1536</v>
      </c>
      <c r="J105" s="728" t="s">
        <v>1537</v>
      </c>
      <c r="K105" s="728" t="s">
        <v>1538</v>
      </c>
      <c r="L105" s="729">
        <v>154.36000000000001</v>
      </c>
      <c r="M105" s="729">
        <v>154.36000000000001</v>
      </c>
      <c r="N105" s="728">
        <v>1</v>
      </c>
      <c r="O105" s="813">
        <v>0.5</v>
      </c>
      <c r="P105" s="729"/>
      <c r="Q105" s="746">
        <v>0</v>
      </c>
      <c r="R105" s="728"/>
      <c r="S105" s="746">
        <v>0</v>
      </c>
      <c r="T105" s="813"/>
      <c r="U105" s="769">
        <v>0</v>
      </c>
    </row>
    <row r="106" spans="1:21" ht="14.4" customHeight="1" x14ac:dyDescent="0.3">
      <c r="A106" s="727">
        <v>31</v>
      </c>
      <c r="B106" s="728" t="s">
        <v>1451</v>
      </c>
      <c r="C106" s="728" t="s">
        <v>1455</v>
      </c>
      <c r="D106" s="811" t="s">
        <v>2246</v>
      </c>
      <c r="E106" s="812" t="s">
        <v>1475</v>
      </c>
      <c r="F106" s="728" t="s">
        <v>1452</v>
      </c>
      <c r="G106" s="728" t="s">
        <v>1535</v>
      </c>
      <c r="H106" s="728" t="s">
        <v>610</v>
      </c>
      <c r="I106" s="728" t="s">
        <v>1283</v>
      </c>
      <c r="J106" s="728" t="s">
        <v>611</v>
      </c>
      <c r="K106" s="728" t="s">
        <v>1284</v>
      </c>
      <c r="L106" s="729">
        <v>225.06</v>
      </c>
      <c r="M106" s="729">
        <v>225.06</v>
      </c>
      <c r="N106" s="728">
        <v>1</v>
      </c>
      <c r="O106" s="813">
        <v>0.5</v>
      </c>
      <c r="P106" s="729"/>
      <c r="Q106" s="746">
        <v>0</v>
      </c>
      <c r="R106" s="728"/>
      <c r="S106" s="746">
        <v>0</v>
      </c>
      <c r="T106" s="813"/>
      <c r="U106" s="769">
        <v>0</v>
      </c>
    </row>
    <row r="107" spans="1:21" ht="14.4" customHeight="1" x14ac:dyDescent="0.3">
      <c r="A107" s="727">
        <v>31</v>
      </c>
      <c r="B107" s="728" t="s">
        <v>1451</v>
      </c>
      <c r="C107" s="728" t="s">
        <v>1455</v>
      </c>
      <c r="D107" s="811" t="s">
        <v>2246</v>
      </c>
      <c r="E107" s="812" t="s">
        <v>1475</v>
      </c>
      <c r="F107" s="728" t="s">
        <v>1452</v>
      </c>
      <c r="G107" s="728" t="s">
        <v>1612</v>
      </c>
      <c r="H107" s="728" t="s">
        <v>563</v>
      </c>
      <c r="I107" s="728" t="s">
        <v>1613</v>
      </c>
      <c r="J107" s="728" t="s">
        <v>1614</v>
      </c>
      <c r="K107" s="728" t="s">
        <v>1615</v>
      </c>
      <c r="L107" s="729">
        <v>46.75</v>
      </c>
      <c r="M107" s="729">
        <v>187</v>
      </c>
      <c r="N107" s="728">
        <v>4</v>
      </c>
      <c r="O107" s="813">
        <v>0.5</v>
      </c>
      <c r="P107" s="729">
        <v>187</v>
      </c>
      <c r="Q107" s="746">
        <v>1</v>
      </c>
      <c r="R107" s="728">
        <v>4</v>
      </c>
      <c r="S107" s="746">
        <v>1</v>
      </c>
      <c r="T107" s="813">
        <v>0.5</v>
      </c>
      <c r="U107" s="769">
        <v>1</v>
      </c>
    </row>
    <row r="108" spans="1:21" ht="14.4" customHeight="1" x14ac:dyDescent="0.3">
      <c r="A108" s="727">
        <v>31</v>
      </c>
      <c r="B108" s="728" t="s">
        <v>1451</v>
      </c>
      <c r="C108" s="728" t="s">
        <v>1455</v>
      </c>
      <c r="D108" s="811" t="s">
        <v>2246</v>
      </c>
      <c r="E108" s="812" t="s">
        <v>1475</v>
      </c>
      <c r="F108" s="728" t="s">
        <v>1452</v>
      </c>
      <c r="G108" s="728" t="s">
        <v>1616</v>
      </c>
      <c r="H108" s="728" t="s">
        <v>563</v>
      </c>
      <c r="I108" s="728" t="s">
        <v>1617</v>
      </c>
      <c r="J108" s="728" t="s">
        <v>936</v>
      </c>
      <c r="K108" s="728" t="s">
        <v>1618</v>
      </c>
      <c r="L108" s="729">
        <v>61.97</v>
      </c>
      <c r="M108" s="729">
        <v>61.97</v>
      </c>
      <c r="N108" s="728">
        <v>1</v>
      </c>
      <c r="O108" s="813">
        <v>0.5</v>
      </c>
      <c r="P108" s="729"/>
      <c r="Q108" s="746">
        <v>0</v>
      </c>
      <c r="R108" s="728"/>
      <c r="S108" s="746">
        <v>0</v>
      </c>
      <c r="T108" s="813"/>
      <c r="U108" s="769">
        <v>0</v>
      </c>
    </row>
    <row r="109" spans="1:21" ht="14.4" customHeight="1" x14ac:dyDescent="0.3">
      <c r="A109" s="727">
        <v>31</v>
      </c>
      <c r="B109" s="728" t="s">
        <v>1451</v>
      </c>
      <c r="C109" s="728" t="s">
        <v>1455</v>
      </c>
      <c r="D109" s="811" t="s">
        <v>2246</v>
      </c>
      <c r="E109" s="812" t="s">
        <v>1475</v>
      </c>
      <c r="F109" s="728" t="s">
        <v>1452</v>
      </c>
      <c r="G109" s="728" t="s">
        <v>1486</v>
      </c>
      <c r="H109" s="728" t="s">
        <v>610</v>
      </c>
      <c r="I109" s="728" t="s">
        <v>1487</v>
      </c>
      <c r="J109" s="728" t="s">
        <v>707</v>
      </c>
      <c r="K109" s="728" t="s">
        <v>1218</v>
      </c>
      <c r="L109" s="729">
        <v>490.89</v>
      </c>
      <c r="M109" s="729">
        <v>15708.479999999998</v>
      </c>
      <c r="N109" s="728">
        <v>32</v>
      </c>
      <c r="O109" s="813">
        <v>5.5</v>
      </c>
      <c r="P109" s="729">
        <v>15217.589999999998</v>
      </c>
      <c r="Q109" s="746">
        <v>0.96875</v>
      </c>
      <c r="R109" s="728">
        <v>31</v>
      </c>
      <c r="S109" s="746">
        <v>0.96875</v>
      </c>
      <c r="T109" s="813">
        <v>5</v>
      </c>
      <c r="U109" s="769">
        <v>0.90909090909090906</v>
      </c>
    </row>
    <row r="110" spans="1:21" ht="14.4" customHeight="1" x14ac:dyDescent="0.3">
      <c r="A110" s="727">
        <v>31</v>
      </c>
      <c r="B110" s="728" t="s">
        <v>1451</v>
      </c>
      <c r="C110" s="728" t="s">
        <v>1455</v>
      </c>
      <c r="D110" s="811" t="s">
        <v>2246</v>
      </c>
      <c r="E110" s="812" t="s">
        <v>1475</v>
      </c>
      <c r="F110" s="728" t="s">
        <v>1452</v>
      </c>
      <c r="G110" s="728" t="s">
        <v>1489</v>
      </c>
      <c r="H110" s="728" t="s">
        <v>610</v>
      </c>
      <c r="I110" s="728" t="s">
        <v>1337</v>
      </c>
      <c r="J110" s="728" t="s">
        <v>1338</v>
      </c>
      <c r="K110" s="728" t="s">
        <v>1339</v>
      </c>
      <c r="L110" s="729">
        <v>0</v>
      </c>
      <c r="M110" s="729">
        <v>0</v>
      </c>
      <c r="N110" s="728">
        <v>23</v>
      </c>
      <c r="O110" s="813">
        <v>16</v>
      </c>
      <c r="P110" s="729">
        <v>0</v>
      </c>
      <c r="Q110" s="746"/>
      <c r="R110" s="728">
        <v>11</v>
      </c>
      <c r="S110" s="746">
        <v>0.47826086956521741</v>
      </c>
      <c r="T110" s="813">
        <v>6.5</v>
      </c>
      <c r="U110" s="769">
        <v>0.40625</v>
      </c>
    </row>
    <row r="111" spans="1:21" ht="14.4" customHeight="1" x14ac:dyDescent="0.3">
      <c r="A111" s="727">
        <v>31</v>
      </c>
      <c r="B111" s="728" t="s">
        <v>1451</v>
      </c>
      <c r="C111" s="728" t="s">
        <v>1455</v>
      </c>
      <c r="D111" s="811" t="s">
        <v>2246</v>
      </c>
      <c r="E111" s="812" t="s">
        <v>1475</v>
      </c>
      <c r="F111" s="728" t="s">
        <v>1452</v>
      </c>
      <c r="G111" s="728" t="s">
        <v>1556</v>
      </c>
      <c r="H111" s="728" t="s">
        <v>563</v>
      </c>
      <c r="I111" s="728" t="s">
        <v>1619</v>
      </c>
      <c r="J111" s="728" t="s">
        <v>1135</v>
      </c>
      <c r="K111" s="728" t="s">
        <v>1620</v>
      </c>
      <c r="L111" s="729">
        <v>59.56</v>
      </c>
      <c r="M111" s="729">
        <v>238.24</v>
      </c>
      <c r="N111" s="728">
        <v>4</v>
      </c>
      <c r="O111" s="813">
        <v>1</v>
      </c>
      <c r="P111" s="729">
        <v>238.24</v>
      </c>
      <c r="Q111" s="746">
        <v>1</v>
      </c>
      <c r="R111" s="728">
        <v>4</v>
      </c>
      <c r="S111" s="746">
        <v>1</v>
      </c>
      <c r="T111" s="813">
        <v>1</v>
      </c>
      <c r="U111" s="769">
        <v>1</v>
      </c>
    </row>
    <row r="112" spans="1:21" ht="14.4" customHeight="1" x14ac:dyDescent="0.3">
      <c r="A112" s="727">
        <v>31</v>
      </c>
      <c r="B112" s="728" t="s">
        <v>1451</v>
      </c>
      <c r="C112" s="728" t="s">
        <v>1455</v>
      </c>
      <c r="D112" s="811" t="s">
        <v>2246</v>
      </c>
      <c r="E112" s="812" t="s">
        <v>1475</v>
      </c>
      <c r="F112" s="728" t="s">
        <v>1452</v>
      </c>
      <c r="G112" s="728" t="s">
        <v>1493</v>
      </c>
      <c r="H112" s="728" t="s">
        <v>563</v>
      </c>
      <c r="I112" s="728" t="s">
        <v>1621</v>
      </c>
      <c r="J112" s="728" t="s">
        <v>1495</v>
      </c>
      <c r="K112" s="728" t="s">
        <v>1622</v>
      </c>
      <c r="L112" s="729">
        <v>99.94</v>
      </c>
      <c r="M112" s="729">
        <v>199.88</v>
      </c>
      <c r="N112" s="728">
        <v>2</v>
      </c>
      <c r="O112" s="813">
        <v>1.5</v>
      </c>
      <c r="P112" s="729"/>
      <c r="Q112" s="746">
        <v>0</v>
      </c>
      <c r="R112" s="728"/>
      <c r="S112" s="746">
        <v>0</v>
      </c>
      <c r="T112" s="813"/>
      <c r="U112" s="769">
        <v>0</v>
      </c>
    </row>
    <row r="113" spans="1:21" ht="14.4" customHeight="1" x14ac:dyDescent="0.3">
      <c r="A113" s="727">
        <v>31</v>
      </c>
      <c r="B113" s="728" t="s">
        <v>1451</v>
      </c>
      <c r="C113" s="728" t="s">
        <v>1455</v>
      </c>
      <c r="D113" s="811" t="s">
        <v>2246</v>
      </c>
      <c r="E113" s="812" t="s">
        <v>1475</v>
      </c>
      <c r="F113" s="728" t="s">
        <v>1454</v>
      </c>
      <c r="G113" s="728" t="s">
        <v>1497</v>
      </c>
      <c r="H113" s="728" t="s">
        <v>563</v>
      </c>
      <c r="I113" s="728" t="s">
        <v>1498</v>
      </c>
      <c r="J113" s="728" t="s">
        <v>1499</v>
      </c>
      <c r="K113" s="728" t="s">
        <v>1500</v>
      </c>
      <c r="L113" s="729">
        <v>35.130000000000003</v>
      </c>
      <c r="M113" s="729">
        <v>1264.68</v>
      </c>
      <c r="N113" s="728">
        <v>36</v>
      </c>
      <c r="O113" s="813">
        <v>17</v>
      </c>
      <c r="P113" s="729">
        <v>1194.42</v>
      </c>
      <c r="Q113" s="746">
        <v>0.94444444444444442</v>
      </c>
      <c r="R113" s="728">
        <v>34</v>
      </c>
      <c r="S113" s="746">
        <v>0.94444444444444442</v>
      </c>
      <c r="T113" s="813">
        <v>16</v>
      </c>
      <c r="U113" s="769">
        <v>0.94117647058823528</v>
      </c>
    </row>
    <row r="114" spans="1:21" ht="14.4" customHeight="1" x14ac:dyDescent="0.3">
      <c r="A114" s="727">
        <v>31</v>
      </c>
      <c r="B114" s="728" t="s">
        <v>1451</v>
      </c>
      <c r="C114" s="728" t="s">
        <v>1455</v>
      </c>
      <c r="D114" s="811" t="s">
        <v>2246</v>
      </c>
      <c r="E114" s="812" t="s">
        <v>1475</v>
      </c>
      <c r="F114" s="728" t="s">
        <v>1454</v>
      </c>
      <c r="G114" s="728" t="s">
        <v>1501</v>
      </c>
      <c r="H114" s="728" t="s">
        <v>563</v>
      </c>
      <c r="I114" s="728" t="s">
        <v>1526</v>
      </c>
      <c r="J114" s="728" t="s">
        <v>1527</v>
      </c>
      <c r="K114" s="728" t="s">
        <v>1528</v>
      </c>
      <c r="L114" s="729">
        <v>199.5</v>
      </c>
      <c r="M114" s="729">
        <v>199.5</v>
      </c>
      <c r="N114" s="728">
        <v>1</v>
      </c>
      <c r="O114" s="813">
        <v>1</v>
      </c>
      <c r="P114" s="729">
        <v>199.5</v>
      </c>
      <c r="Q114" s="746">
        <v>1</v>
      </c>
      <c r="R114" s="728">
        <v>1</v>
      </c>
      <c r="S114" s="746">
        <v>1</v>
      </c>
      <c r="T114" s="813">
        <v>1</v>
      </c>
      <c r="U114" s="769">
        <v>1</v>
      </c>
    </row>
    <row r="115" spans="1:21" ht="14.4" customHeight="1" x14ac:dyDescent="0.3">
      <c r="A115" s="727">
        <v>31</v>
      </c>
      <c r="B115" s="728" t="s">
        <v>1451</v>
      </c>
      <c r="C115" s="728" t="s">
        <v>1455</v>
      </c>
      <c r="D115" s="811" t="s">
        <v>2246</v>
      </c>
      <c r="E115" s="812" t="s">
        <v>1475</v>
      </c>
      <c r="F115" s="728" t="s">
        <v>1454</v>
      </c>
      <c r="G115" s="728" t="s">
        <v>1501</v>
      </c>
      <c r="H115" s="728" t="s">
        <v>563</v>
      </c>
      <c r="I115" s="728" t="s">
        <v>1502</v>
      </c>
      <c r="J115" s="728" t="s">
        <v>1503</v>
      </c>
      <c r="K115" s="728" t="s">
        <v>1504</v>
      </c>
      <c r="L115" s="729">
        <v>492.18</v>
      </c>
      <c r="M115" s="729">
        <v>1476.54</v>
      </c>
      <c r="N115" s="728">
        <v>3</v>
      </c>
      <c r="O115" s="813">
        <v>3</v>
      </c>
      <c r="P115" s="729">
        <v>1476.54</v>
      </c>
      <c r="Q115" s="746">
        <v>1</v>
      </c>
      <c r="R115" s="728">
        <v>3</v>
      </c>
      <c r="S115" s="746">
        <v>1</v>
      </c>
      <c r="T115" s="813">
        <v>3</v>
      </c>
      <c r="U115" s="769">
        <v>1</v>
      </c>
    </row>
    <row r="116" spans="1:21" ht="14.4" customHeight="1" x14ac:dyDescent="0.3">
      <c r="A116" s="727">
        <v>31</v>
      </c>
      <c r="B116" s="728" t="s">
        <v>1451</v>
      </c>
      <c r="C116" s="728" t="s">
        <v>1455</v>
      </c>
      <c r="D116" s="811" t="s">
        <v>2246</v>
      </c>
      <c r="E116" s="812" t="s">
        <v>1475</v>
      </c>
      <c r="F116" s="728" t="s">
        <v>1454</v>
      </c>
      <c r="G116" s="728" t="s">
        <v>1501</v>
      </c>
      <c r="H116" s="728" t="s">
        <v>563</v>
      </c>
      <c r="I116" s="728" t="s">
        <v>1532</v>
      </c>
      <c r="J116" s="728" t="s">
        <v>1533</v>
      </c>
      <c r="K116" s="728" t="s">
        <v>1534</v>
      </c>
      <c r="L116" s="729">
        <v>971.25</v>
      </c>
      <c r="M116" s="729">
        <v>1942.5</v>
      </c>
      <c r="N116" s="728">
        <v>2</v>
      </c>
      <c r="O116" s="813">
        <v>2</v>
      </c>
      <c r="P116" s="729">
        <v>1942.5</v>
      </c>
      <c r="Q116" s="746">
        <v>1</v>
      </c>
      <c r="R116" s="728">
        <v>2</v>
      </c>
      <c r="S116" s="746">
        <v>1</v>
      </c>
      <c r="T116" s="813">
        <v>2</v>
      </c>
      <c r="U116" s="769">
        <v>1</v>
      </c>
    </row>
    <row r="117" spans="1:21" ht="14.4" customHeight="1" x14ac:dyDescent="0.3">
      <c r="A117" s="727">
        <v>31</v>
      </c>
      <c r="B117" s="728" t="s">
        <v>1451</v>
      </c>
      <c r="C117" s="728" t="s">
        <v>1455</v>
      </c>
      <c r="D117" s="811" t="s">
        <v>2246</v>
      </c>
      <c r="E117" s="812" t="s">
        <v>1475</v>
      </c>
      <c r="F117" s="728" t="s">
        <v>1454</v>
      </c>
      <c r="G117" s="728" t="s">
        <v>1501</v>
      </c>
      <c r="H117" s="728" t="s">
        <v>563</v>
      </c>
      <c r="I117" s="728" t="s">
        <v>1623</v>
      </c>
      <c r="J117" s="728" t="s">
        <v>1624</v>
      </c>
      <c r="K117" s="728" t="s">
        <v>1625</v>
      </c>
      <c r="L117" s="729">
        <v>336.5</v>
      </c>
      <c r="M117" s="729">
        <v>336.5</v>
      </c>
      <c r="N117" s="728">
        <v>1</v>
      </c>
      <c r="O117" s="813">
        <v>1</v>
      </c>
      <c r="P117" s="729">
        <v>336.5</v>
      </c>
      <c r="Q117" s="746">
        <v>1</v>
      </c>
      <c r="R117" s="728">
        <v>1</v>
      </c>
      <c r="S117" s="746">
        <v>1</v>
      </c>
      <c r="T117" s="813">
        <v>1</v>
      </c>
      <c r="U117" s="769">
        <v>1</v>
      </c>
    </row>
    <row r="118" spans="1:21" ht="14.4" customHeight="1" x14ac:dyDescent="0.3">
      <c r="A118" s="727">
        <v>31</v>
      </c>
      <c r="B118" s="728" t="s">
        <v>1451</v>
      </c>
      <c r="C118" s="728" t="s">
        <v>1455</v>
      </c>
      <c r="D118" s="811" t="s">
        <v>2246</v>
      </c>
      <c r="E118" s="812" t="s">
        <v>1475</v>
      </c>
      <c r="F118" s="728" t="s">
        <v>1454</v>
      </c>
      <c r="G118" s="728" t="s">
        <v>1508</v>
      </c>
      <c r="H118" s="728" t="s">
        <v>563</v>
      </c>
      <c r="I118" s="728" t="s">
        <v>1509</v>
      </c>
      <c r="J118" s="728" t="s">
        <v>1510</v>
      </c>
      <c r="K118" s="728" t="s">
        <v>1511</v>
      </c>
      <c r="L118" s="729">
        <v>200</v>
      </c>
      <c r="M118" s="729">
        <v>1600</v>
      </c>
      <c r="N118" s="728">
        <v>8</v>
      </c>
      <c r="O118" s="813">
        <v>4</v>
      </c>
      <c r="P118" s="729">
        <v>1600</v>
      </c>
      <c r="Q118" s="746">
        <v>1</v>
      </c>
      <c r="R118" s="728">
        <v>8</v>
      </c>
      <c r="S118" s="746">
        <v>1</v>
      </c>
      <c r="T118" s="813">
        <v>4</v>
      </c>
      <c r="U118" s="769">
        <v>1</v>
      </c>
    </row>
    <row r="119" spans="1:21" ht="14.4" customHeight="1" x14ac:dyDescent="0.3">
      <c r="A119" s="727">
        <v>31</v>
      </c>
      <c r="B119" s="728" t="s">
        <v>1451</v>
      </c>
      <c r="C119" s="728" t="s">
        <v>1455</v>
      </c>
      <c r="D119" s="811" t="s">
        <v>2246</v>
      </c>
      <c r="E119" s="812" t="s">
        <v>1476</v>
      </c>
      <c r="F119" s="728" t="s">
        <v>1452</v>
      </c>
      <c r="G119" s="728" t="s">
        <v>1626</v>
      </c>
      <c r="H119" s="728" t="s">
        <v>563</v>
      </c>
      <c r="I119" s="728" t="s">
        <v>1627</v>
      </c>
      <c r="J119" s="728" t="s">
        <v>977</v>
      </c>
      <c r="K119" s="728" t="s">
        <v>1402</v>
      </c>
      <c r="L119" s="729">
        <v>0</v>
      </c>
      <c r="M119" s="729">
        <v>0</v>
      </c>
      <c r="N119" s="728">
        <v>1</v>
      </c>
      <c r="O119" s="813">
        <v>1</v>
      </c>
      <c r="P119" s="729">
        <v>0</v>
      </c>
      <c r="Q119" s="746"/>
      <c r="R119" s="728">
        <v>1</v>
      </c>
      <c r="S119" s="746">
        <v>1</v>
      </c>
      <c r="T119" s="813">
        <v>1</v>
      </c>
      <c r="U119" s="769">
        <v>1</v>
      </c>
    </row>
    <row r="120" spans="1:21" ht="14.4" customHeight="1" x14ac:dyDescent="0.3">
      <c r="A120" s="727">
        <v>31</v>
      </c>
      <c r="B120" s="728" t="s">
        <v>1451</v>
      </c>
      <c r="C120" s="728" t="s">
        <v>1455</v>
      </c>
      <c r="D120" s="811" t="s">
        <v>2246</v>
      </c>
      <c r="E120" s="812" t="s">
        <v>1476</v>
      </c>
      <c r="F120" s="728" t="s">
        <v>1452</v>
      </c>
      <c r="G120" s="728" t="s">
        <v>1535</v>
      </c>
      <c r="H120" s="728" t="s">
        <v>610</v>
      </c>
      <c r="I120" s="728" t="s">
        <v>1285</v>
      </c>
      <c r="J120" s="728" t="s">
        <v>611</v>
      </c>
      <c r="K120" s="728" t="s">
        <v>1286</v>
      </c>
      <c r="L120" s="729">
        <v>154.36000000000001</v>
      </c>
      <c r="M120" s="729">
        <v>308.72000000000003</v>
      </c>
      <c r="N120" s="728">
        <v>2</v>
      </c>
      <c r="O120" s="813">
        <v>1.5</v>
      </c>
      <c r="P120" s="729">
        <v>308.72000000000003</v>
      </c>
      <c r="Q120" s="746">
        <v>1</v>
      </c>
      <c r="R120" s="728">
        <v>2</v>
      </c>
      <c r="S120" s="746">
        <v>1</v>
      </c>
      <c r="T120" s="813">
        <v>1.5</v>
      </c>
      <c r="U120" s="769">
        <v>1</v>
      </c>
    </row>
    <row r="121" spans="1:21" ht="14.4" customHeight="1" x14ac:dyDescent="0.3">
      <c r="A121" s="727">
        <v>31</v>
      </c>
      <c r="B121" s="728" t="s">
        <v>1451</v>
      </c>
      <c r="C121" s="728" t="s">
        <v>1455</v>
      </c>
      <c r="D121" s="811" t="s">
        <v>2246</v>
      </c>
      <c r="E121" s="812" t="s">
        <v>1476</v>
      </c>
      <c r="F121" s="728" t="s">
        <v>1452</v>
      </c>
      <c r="G121" s="728" t="s">
        <v>1628</v>
      </c>
      <c r="H121" s="728" t="s">
        <v>563</v>
      </c>
      <c r="I121" s="728" t="s">
        <v>1629</v>
      </c>
      <c r="J121" s="728" t="s">
        <v>1630</v>
      </c>
      <c r="K121" s="728" t="s">
        <v>1631</v>
      </c>
      <c r="L121" s="729">
        <v>0</v>
      </c>
      <c r="M121" s="729">
        <v>0</v>
      </c>
      <c r="N121" s="728">
        <v>1</v>
      </c>
      <c r="O121" s="813">
        <v>0.5</v>
      </c>
      <c r="P121" s="729">
        <v>0</v>
      </c>
      <c r="Q121" s="746"/>
      <c r="R121" s="728">
        <v>1</v>
      </c>
      <c r="S121" s="746">
        <v>1</v>
      </c>
      <c r="T121" s="813">
        <v>0.5</v>
      </c>
      <c r="U121" s="769">
        <v>1</v>
      </c>
    </row>
    <row r="122" spans="1:21" ht="14.4" customHeight="1" x14ac:dyDescent="0.3">
      <c r="A122" s="727">
        <v>31</v>
      </c>
      <c r="B122" s="728" t="s">
        <v>1451</v>
      </c>
      <c r="C122" s="728" t="s">
        <v>1455</v>
      </c>
      <c r="D122" s="811" t="s">
        <v>2246</v>
      </c>
      <c r="E122" s="812" t="s">
        <v>1476</v>
      </c>
      <c r="F122" s="728" t="s">
        <v>1452</v>
      </c>
      <c r="G122" s="728" t="s">
        <v>1632</v>
      </c>
      <c r="H122" s="728" t="s">
        <v>563</v>
      </c>
      <c r="I122" s="728" t="s">
        <v>1633</v>
      </c>
      <c r="J122" s="728" t="s">
        <v>1634</v>
      </c>
      <c r="K122" s="728" t="s">
        <v>1635</v>
      </c>
      <c r="L122" s="729">
        <v>0</v>
      </c>
      <c r="M122" s="729">
        <v>0</v>
      </c>
      <c r="N122" s="728">
        <v>1</v>
      </c>
      <c r="O122" s="813">
        <v>1</v>
      </c>
      <c r="P122" s="729">
        <v>0</v>
      </c>
      <c r="Q122" s="746"/>
      <c r="R122" s="728">
        <v>1</v>
      </c>
      <c r="S122" s="746">
        <v>1</v>
      </c>
      <c r="T122" s="813">
        <v>1</v>
      </c>
      <c r="U122" s="769">
        <v>1</v>
      </c>
    </row>
    <row r="123" spans="1:21" ht="14.4" customHeight="1" x14ac:dyDescent="0.3">
      <c r="A123" s="727">
        <v>31</v>
      </c>
      <c r="B123" s="728" t="s">
        <v>1451</v>
      </c>
      <c r="C123" s="728" t="s">
        <v>1455</v>
      </c>
      <c r="D123" s="811" t="s">
        <v>2246</v>
      </c>
      <c r="E123" s="812" t="s">
        <v>1476</v>
      </c>
      <c r="F123" s="728" t="s">
        <v>1452</v>
      </c>
      <c r="G123" s="728" t="s">
        <v>1636</v>
      </c>
      <c r="H123" s="728" t="s">
        <v>563</v>
      </c>
      <c r="I123" s="728" t="s">
        <v>1637</v>
      </c>
      <c r="J123" s="728" t="s">
        <v>1638</v>
      </c>
      <c r="K123" s="728" t="s">
        <v>1639</v>
      </c>
      <c r="L123" s="729">
        <v>0</v>
      </c>
      <c r="M123" s="729">
        <v>0</v>
      </c>
      <c r="N123" s="728">
        <v>1</v>
      </c>
      <c r="O123" s="813">
        <v>0.5</v>
      </c>
      <c r="P123" s="729">
        <v>0</v>
      </c>
      <c r="Q123" s="746"/>
      <c r="R123" s="728">
        <v>1</v>
      </c>
      <c r="S123" s="746">
        <v>1</v>
      </c>
      <c r="T123" s="813">
        <v>0.5</v>
      </c>
      <c r="U123" s="769">
        <v>1</v>
      </c>
    </row>
    <row r="124" spans="1:21" ht="14.4" customHeight="1" x14ac:dyDescent="0.3">
      <c r="A124" s="727">
        <v>31</v>
      </c>
      <c r="B124" s="728" t="s">
        <v>1451</v>
      </c>
      <c r="C124" s="728" t="s">
        <v>1455</v>
      </c>
      <c r="D124" s="811" t="s">
        <v>2246</v>
      </c>
      <c r="E124" s="812" t="s">
        <v>1476</v>
      </c>
      <c r="F124" s="728" t="s">
        <v>1452</v>
      </c>
      <c r="G124" s="728" t="s">
        <v>1483</v>
      </c>
      <c r="H124" s="728" t="s">
        <v>563</v>
      </c>
      <c r="I124" s="728" t="s">
        <v>1484</v>
      </c>
      <c r="J124" s="728" t="s">
        <v>593</v>
      </c>
      <c r="K124" s="728" t="s">
        <v>1485</v>
      </c>
      <c r="L124" s="729">
        <v>0</v>
      </c>
      <c r="M124" s="729">
        <v>0</v>
      </c>
      <c r="N124" s="728">
        <v>3</v>
      </c>
      <c r="O124" s="813">
        <v>1</v>
      </c>
      <c r="P124" s="729"/>
      <c r="Q124" s="746"/>
      <c r="R124" s="728"/>
      <c r="S124" s="746">
        <v>0</v>
      </c>
      <c r="T124" s="813"/>
      <c r="U124" s="769">
        <v>0</v>
      </c>
    </row>
    <row r="125" spans="1:21" ht="14.4" customHeight="1" x14ac:dyDescent="0.3">
      <c r="A125" s="727">
        <v>31</v>
      </c>
      <c r="B125" s="728" t="s">
        <v>1451</v>
      </c>
      <c r="C125" s="728" t="s">
        <v>1455</v>
      </c>
      <c r="D125" s="811" t="s">
        <v>2246</v>
      </c>
      <c r="E125" s="812" t="s">
        <v>1476</v>
      </c>
      <c r="F125" s="728" t="s">
        <v>1452</v>
      </c>
      <c r="G125" s="728" t="s">
        <v>1544</v>
      </c>
      <c r="H125" s="728" t="s">
        <v>563</v>
      </c>
      <c r="I125" s="728" t="s">
        <v>1640</v>
      </c>
      <c r="J125" s="728" t="s">
        <v>1546</v>
      </c>
      <c r="K125" s="728" t="s">
        <v>1641</v>
      </c>
      <c r="L125" s="729">
        <v>0</v>
      </c>
      <c r="M125" s="729">
        <v>0</v>
      </c>
      <c r="N125" s="728">
        <v>1</v>
      </c>
      <c r="O125" s="813">
        <v>0.5</v>
      </c>
      <c r="P125" s="729"/>
      <c r="Q125" s="746"/>
      <c r="R125" s="728"/>
      <c r="S125" s="746">
        <v>0</v>
      </c>
      <c r="T125" s="813"/>
      <c r="U125" s="769">
        <v>0</v>
      </c>
    </row>
    <row r="126" spans="1:21" ht="14.4" customHeight="1" x14ac:dyDescent="0.3">
      <c r="A126" s="727">
        <v>31</v>
      </c>
      <c r="B126" s="728" t="s">
        <v>1451</v>
      </c>
      <c r="C126" s="728" t="s">
        <v>1455</v>
      </c>
      <c r="D126" s="811" t="s">
        <v>2246</v>
      </c>
      <c r="E126" s="812" t="s">
        <v>1476</v>
      </c>
      <c r="F126" s="728" t="s">
        <v>1452</v>
      </c>
      <c r="G126" s="728" t="s">
        <v>1486</v>
      </c>
      <c r="H126" s="728" t="s">
        <v>610</v>
      </c>
      <c r="I126" s="728" t="s">
        <v>1487</v>
      </c>
      <c r="J126" s="728" t="s">
        <v>707</v>
      </c>
      <c r="K126" s="728" t="s">
        <v>1218</v>
      </c>
      <c r="L126" s="729">
        <v>490.89</v>
      </c>
      <c r="M126" s="729">
        <v>23562.719999999998</v>
      </c>
      <c r="N126" s="728">
        <v>48</v>
      </c>
      <c r="O126" s="813">
        <v>12</v>
      </c>
      <c r="P126" s="729">
        <v>21599.159999999996</v>
      </c>
      <c r="Q126" s="746">
        <v>0.91666666666666663</v>
      </c>
      <c r="R126" s="728">
        <v>44</v>
      </c>
      <c r="S126" s="746">
        <v>0.91666666666666663</v>
      </c>
      <c r="T126" s="813">
        <v>10.5</v>
      </c>
      <c r="U126" s="769">
        <v>0.875</v>
      </c>
    </row>
    <row r="127" spans="1:21" ht="14.4" customHeight="1" x14ac:dyDescent="0.3">
      <c r="A127" s="727">
        <v>31</v>
      </c>
      <c r="B127" s="728" t="s">
        <v>1451</v>
      </c>
      <c r="C127" s="728" t="s">
        <v>1455</v>
      </c>
      <c r="D127" s="811" t="s">
        <v>2246</v>
      </c>
      <c r="E127" s="812" t="s">
        <v>1476</v>
      </c>
      <c r="F127" s="728" t="s">
        <v>1452</v>
      </c>
      <c r="G127" s="728" t="s">
        <v>1486</v>
      </c>
      <c r="H127" s="728" t="s">
        <v>610</v>
      </c>
      <c r="I127" s="728" t="s">
        <v>1516</v>
      </c>
      <c r="J127" s="728" t="s">
        <v>707</v>
      </c>
      <c r="K127" s="728" t="s">
        <v>1216</v>
      </c>
      <c r="L127" s="729">
        <v>736.33</v>
      </c>
      <c r="M127" s="729">
        <v>23562.560000000009</v>
      </c>
      <c r="N127" s="728">
        <v>32</v>
      </c>
      <c r="O127" s="813">
        <v>7</v>
      </c>
      <c r="P127" s="729">
        <v>22826.230000000007</v>
      </c>
      <c r="Q127" s="746">
        <v>0.96874999999999989</v>
      </c>
      <c r="R127" s="728">
        <v>31</v>
      </c>
      <c r="S127" s="746">
        <v>0.96875</v>
      </c>
      <c r="T127" s="813">
        <v>6.5</v>
      </c>
      <c r="U127" s="769">
        <v>0.9285714285714286</v>
      </c>
    </row>
    <row r="128" spans="1:21" ht="14.4" customHeight="1" x14ac:dyDescent="0.3">
      <c r="A128" s="727">
        <v>31</v>
      </c>
      <c r="B128" s="728" t="s">
        <v>1451</v>
      </c>
      <c r="C128" s="728" t="s">
        <v>1455</v>
      </c>
      <c r="D128" s="811" t="s">
        <v>2246</v>
      </c>
      <c r="E128" s="812" t="s">
        <v>1476</v>
      </c>
      <c r="F128" s="728" t="s">
        <v>1452</v>
      </c>
      <c r="G128" s="728" t="s">
        <v>1488</v>
      </c>
      <c r="H128" s="728" t="s">
        <v>610</v>
      </c>
      <c r="I128" s="728" t="s">
        <v>1326</v>
      </c>
      <c r="J128" s="728" t="s">
        <v>628</v>
      </c>
      <c r="K128" s="728" t="s">
        <v>1327</v>
      </c>
      <c r="L128" s="729">
        <v>48.42</v>
      </c>
      <c r="M128" s="729">
        <v>145.26</v>
      </c>
      <c r="N128" s="728">
        <v>3</v>
      </c>
      <c r="O128" s="813">
        <v>2.5</v>
      </c>
      <c r="P128" s="729">
        <v>48.42</v>
      </c>
      <c r="Q128" s="746">
        <v>0.33333333333333337</v>
      </c>
      <c r="R128" s="728">
        <v>1</v>
      </c>
      <c r="S128" s="746">
        <v>0.33333333333333331</v>
      </c>
      <c r="T128" s="813">
        <v>0.5</v>
      </c>
      <c r="U128" s="769">
        <v>0.2</v>
      </c>
    </row>
    <row r="129" spans="1:21" ht="14.4" customHeight="1" x14ac:dyDescent="0.3">
      <c r="A129" s="727">
        <v>31</v>
      </c>
      <c r="B129" s="728" t="s">
        <v>1451</v>
      </c>
      <c r="C129" s="728" t="s">
        <v>1455</v>
      </c>
      <c r="D129" s="811" t="s">
        <v>2246</v>
      </c>
      <c r="E129" s="812" t="s">
        <v>1476</v>
      </c>
      <c r="F129" s="728" t="s">
        <v>1452</v>
      </c>
      <c r="G129" s="728" t="s">
        <v>1517</v>
      </c>
      <c r="H129" s="728" t="s">
        <v>563</v>
      </c>
      <c r="I129" s="728" t="s">
        <v>1642</v>
      </c>
      <c r="J129" s="728" t="s">
        <v>1519</v>
      </c>
      <c r="K129" s="728" t="s">
        <v>1643</v>
      </c>
      <c r="L129" s="729">
        <v>34.659999999999997</v>
      </c>
      <c r="M129" s="729">
        <v>34.659999999999997</v>
      </c>
      <c r="N129" s="728">
        <v>1</v>
      </c>
      <c r="O129" s="813">
        <v>0.5</v>
      </c>
      <c r="P129" s="729">
        <v>34.659999999999997</v>
      </c>
      <c r="Q129" s="746">
        <v>1</v>
      </c>
      <c r="R129" s="728">
        <v>1</v>
      </c>
      <c r="S129" s="746">
        <v>1</v>
      </c>
      <c r="T129" s="813">
        <v>0.5</v>
      </c>
      <c r="U129" s="769">
        <v>1</v>
      </c>
    </row>
    <row r="130" spans="1:21" ht="14.4" customHeight="1" x14ac:dyDescent="0.3">
      <c r="A130" s="727">
        <v>31</v>
      </c>
      <c r="B130" s="728" t="s">
        <v>1451</v>
      </c>
      <c r="C130" s="728" t="s">
        <v>1455</v>
      </c>
      <c r="D130" s="811" t="s">
        <v>2246</v>
      </c>
      <c r="E130" s="812" t="s">
        <v>1476</v>
      </c>
      <c r="F130" s="728" t="s">
        <v>1452</v>
      </c>
      <c r="G130" s="728" t="s">
        <v>1521</v>
      </c>
      <c r="H130" s="728" t="s">
        <v>563</v>
      </c>
      <c r="I130" s="728" t="s">
        <v>1644</v>
      </c>
      <c r="J130" s="728" t="s">
        <v>830</v>
      </c>
      <c r="K130" s="728" t="s">
        <v>1523</v>
      </c>
      <c r="L130" s="729">
        <v>0</v>
      </c>
      <c r="M130" s="729">
        <v>0</v>
      </c>
      <c r="N130" s="728">
        <v>1</v>
      </c>
      <c r="O130" s="813">
        <v>1</v>
      </c>
      <c r="P130" s="729"/>
      <c r="Q130" s="746"/>
      <c r="R130" s="728"/>
      <c r="S130" s="746">
        <v>0</v>
      </c>
      <c r="T130" s="813"/>
      <c r="U130" s="769">
        <v>0</v>
      </c>
    </row>
    <row r="131" spans="1:21" ht="14.4" customHeight="1" x14ac:dyDescent="0.3">
      <c r="A131" s="727">
        <v>31</v>
      </c>
      <c r="B131" s="728" t="s">
        <v>1451</v>
      </c>
      <c r="C131" s="728" t="s">
        <v>1455</v>
      </c>
      <c r="D131" s="811" t="s">
        <v>2246</v>
      </c>
      <c r="E131" s="812" t="s">
        <v>1476</v>
      </c>
      <c r="F131" s="728" t="s">
        <v>1452</v>
      </c>
      <c r="G131" s="728" t="s">
        <v>1489</v>
      </c>
      <c r="H131" s="728" t="s">
        <v>610</v>
      </c>
      <c r="I131" s="728" t="s">
        <v>1337</v>
      </c>
      <c r="J131" s="728" t="s">
        <v>1338</v>
      </c>
      <c r="K131" s="728" t="s">
        <v>1339</v>
      </c>
      <c r="L131" s="729">
        <v>0</v>
      </c>
      <c r="M131" s="729">
        <v>0</v>
      </c>
      <c r="N131" s="728">
        <v>105</v>
      </c>
      <c r="O131" s="813">
        <v>76.5</v>
      </c>
      <c r="P131" s="729">
        <v>0</v>
      </c>
      <c r="Q131" s="746"/>
      <c r="R131" s="728">
        <v>60</v>
      </c>
      <c r="S131" s="746">
        <v>0.5714285714285714</v>
      </c>
      <c r="T131" s="813">
        <v>38.5</v>
      </c>
      <c r="U131" s="769">
        <v>0.50326797385620914</v>
      </c>
    </row>
    <row r="132" spans="1:21" ht="14.4" customHeight="1" x14ac:dyDescent="0.3">
      <c r="A132" s="727">
        <v>31</v>
      </c>
      <c r="B132" s="728" t="s">
        <v>1451</v>
      </c>
      <c r="C132" s="728" t="s">
        <v>1455</v>
      </c>
      <c r="D132" s="811" t="s">
        <v>2246</v>
      </c>
      <c r="E132" s="812" t="s">
        <v>1476</v>
      </c>
      <c r="F132" s="728" t="s">
        <v>1452</v>
      </c>
      <c r="G132" s="728" t="s">
        <v>1490</v>
      </c>
      <c r="H132" s="728" t="s">
        <v>563</v>
      </c>
      <c r="I132" s="728" t="s">
        <v>1491</v>
      </c>
      <c r="J132" s="728" t="s">
        <v>944</v>
      </c>
      <c r="K132" s="728" t="s">
        <v>1492</v>
      </c>
      <c r="L132" s="729">
        <v>186.27</v>
      </c>
      <c r="M132" s="729">
        <v>745.08</v>
      </c>
      <c r="N132" s="728">
        <v>4</v>
      </c>
      <c r="O132" s="813">
        <v>3</v>
      </c>
      <c r="P132" s="729">
        <v>558.81000000000006</v>
      </c>
      <c r="Q132" s="746">
        <v>0.75</v>
      </c>
      <c r="R132" s="728">
        <v>3</v>
      </c>
      <c r="S132" s="746">
        <v>0.75</v>
      </c>
      <c r="T132" s="813">
        <v>2.5</v>
      </c>
      <c r="U132" s="769">
        <v>0.83333333333333337</v>
      </c>
    </row>
    <row r="133" spans="1:21" ht="14.4" customHeight="1" x14ac:dyDescent="0.3">
      <c r="A133" s="727">
        <v>31</v>
      </c>
      <c r="B133" s="728" t="s">
        <v>1451</v>
      </c>
      <c r="C133" s="728" t="s">
        <v>1455</v>
      </c>
      <c r="D133" s="811" t="s">
        <v>2246</v>
      </c>
      <c r="E133" s="812" t="s">
        <v>1476</v>
      </c>
      <c r="F133" s="728" t="s">
        <v>1452</v>
      </c>
      <c r="G133" s="728" t="s">
        <v>1493</v>
      </c>
      <c r="H133" s="728" t="s">
        <v>563</v>
      </c>
      <c r="I133" s="728" t="s">
        <v>1645</v>
      </c>
      <c r="J133" s="728" t="s">
        <v>1495</v>
      </c>
      <c r="K133" s="728" t="s">
        <v>1646</v>
      </c>
      <c r="L133" s="729">
        <v>16.77</v>
      </c>
      <c r="M133" s="729">
        <v>50.31</v>
      </c>
      <c r="N133" s="728">
        <v>3</v>
      </c>
      <c r="O133" s="813">
        <v>2</v>
      </c>
      <c r="P133" s="729">
        <v>33.54</v>
      </c>
      <c r="Q133" s="746">
        <v>0.66666666666666663</v>
      </c>
      <c r="R133" s="728">
        <v>2</v>
      </c>
      <c r="S133" s="746">
        <v>0.66666666666666663</v>
      </c>
      <c r="T133" s="813">
        <v>1</v>
      </c>
      <c r="U133" s="769">
        <v>0.5</v>
      </c>
    </row>
    <row r="134" spans="1:21" ht="14.4" customHeight="1" x14ac:dyDescent="0.3">
      <c r="A134" s="727">
        <v>31</v>
      </c>
      <c r="B134" s="728" t="s">
        <v>1451</v>
      </c>
      <c r="C134" s="728" t="s">
        <v>1455</v>
      </c>
      <c r="D134" s="811" t="s">
        <v>2246</v>
      </c>
      <c r="E134" s="812" t="s">
        <v>1476</v>
      </c>
      <c r="F134" s="728" t="s">
        <v>1452</v>
      </c>
      <c r="G134" s="728" t="s">
        <v>1493</v>
      </c>
      <c r="H134" s="728" t="s">
        <v>563</v>
      </c>
      <c r="I134" s="728" t="s">
        <v>1494</v>
      </c>
      <c r="J134" s="728" t="s">
        <v>1495</v>
      </c>
      <c r="K134" s="728" t="s">
        <v>1496</v>
      </c>
      <c r="L134" s="729">
        <v>50.32</v>
      </c>
      <c r="M134" s="729">
        <v>301.92</v>
      </c>
      <c r="N134" s="728">
        <v>6</v>
      </c>
      <c r="O134" s="813">
        <v>5.5</v>
      </c>
      <c r="P134" s="729">
        <v>251.6</v>
      </c>
      <c r="Q134" s="746">
        <v>0.83333333333333326</v>
      </c>
      <c r="R134" s="728">
        <v>5</v>
      </c>
      <c r="S134" s="746">
        <v>0.83333333333333337</v>
      </c>
      <c r="T134" s="813">
        <v>4.5</v>
      </c>
      <c r="U134" s="769">
        <v>0.81818181818181823</v>
      </c>
    </row>
    <row r="135" spans="1:21" ht="14.4" customHeight="1" x14ac:dyDescent="0.3">
      <c r="A135" s="727">
        <v>31</v>
      </c>
      <c r="B135" s="728" t="s">
        <v>1451</v>
      </c>
      <c r="C135" s="728" t="s">
        <v>1455</v>
      </c>
      <c r="D135" s="811" t="s">
        <v>2246</v>
      </c>
      <c r="E135" s="812" t="s">
        <v>1476</v>
      </c>
      <c r="F135" s="728" t="s">
        <v>1452</v>
      </c>
      <c r="G135" s="728" t="s">
        <v>1493</v>
      </c>
      <c r="H135" s="728" t="s">
        <v>563</v>
      </c>
      <c r="I135" s="728" t="s">
        <v>1647</v>
      </c>
      <c r="J135" s="728" t="s">
        <v>879</v>
      </c>
      <c r="K135" s="728" t="s">
        <v>1648</v>
      </c>
      <c r="L135" s="729">
        <v>0</v>
      </c>
      <c r="M135" s="729">
        <v>0</v>
      </c>
      <c r="N135" s="728">
        <v>1</v>
      </c>
      <c r="O135" s="813">
        <v>0.5</v>
      </c>
      <c r="P135" s="729">
        <v>0</v>
      </c>
      <c r="Q135" s="746"/>
      <c r="R135" s="728">
        <v>1</v>
      </c>
      <c r="S135" s="746">
        <v>1</v>
      </c>
      <c r="T135" s="813">
        <v>0.5</v>
      </c>
      <c r="U135" s="769">
        <v>1</v>
      </c>
    </row>
    <row r="136" spans="1:21" ht="14.4" customHeight="1" x14ac:dyDescent="0.3">
      <c r="A136" s="727">
        <v>31</v>
      </c>
      <c r="B136" s="728" t="s">
        <v>1451</v>
      </c>
      <c r="C136" s="728" t="s">
        <v>1455</v>
      </c>
      <c r="D136" s="811" t="s">
        <v>2246</v>
      </c>
      <c r="E136" s="812" t="s">
        <v>1476</v>
      </c>
      <c r="F136" s="728" t="s">
        <v>1452</v>
      </c>
      <c r="G136" s="728" t="s">
        <v>1493</v>
      </c>
      <c r="H136" s="728" t="s">
        <v>563</v>
      </c>
      <c r="I136" s="728" t="s">
        <v>1610</v>
      </c>
      <c r="J136" s="728" t="s">
        <v>879</v>
      </c>
      <c r="K136" s="728" t="s">
        <v>1611</v>
      </c>
      <c r="L136" s="729">
        <v>33.549999999999997</v>
      </c>
      <c r="M136" s="729">
        <v>33.549999999999997</v>
      </c>
      <c r="N136" s="728">
        <v>1</v>
      </c>
      <c r="O136" s="813">
        <v>0.5</v>
      </c>
      <c r="P136" s="729">
        <v>33.549999999999997</v>
      </c>
      <c r="Q136" s="746">
        <v>1</v>
      </c>
      <c r="R136" s="728">
        <v>1</v>
      </c>
      <c r="S136" s="746">
        <v>1</v>
      </c>
      <c r="T136" s="813">
        <v>0.5</v>
      </c>
      <c r="U136" s="769">
        <v>1</v>
      </c>
    </row>
    <row r="137" spans="1:21" ht="14.4" customHeight="1" x14ac:dyDescent="0.3">
      <c r="A137" s="727">
        <v>31</v>
      </c>
      <c r="B137" s="728" t="s">
        <v>1451</v>
      </c>
      <c r="C137" s="728" t="s">
        <v>1455</v>
      </c>
      <c r="D137" s="811" t="s">
        <v>2246</v>
      </c>
      <c r="E137" s="812" t="s">
        <v>1476</v>
      </c>
      <c r="F137" s="728" t="s">
        <v>1454</v>
      </c>
      <c r="G137" s="728" t="s">
        <v>1497</v>
      </c>
      <c r="H137" s="728" t="s">
        <v>563</v>
      </c>
      <c r="I137" s="728" t="s">
        <v>1498</v>
      </c>
      <c r="J137" s="728" t="s">
        <v>1499</v>
      </c>
      <c r="K137" s="728" t="s">
        <v>1500</v>
      </c>
      <c r="L137" s="729">
        <v>35.130000000000003</v>
      </c>
      <c r="M137" s="729">
        <v>8923.0200000000204</v>
      </c>
      <c r="N137" s="728">
        <v>254</v>
      </c>
      <c r="O137" s="813">
        <v>122</v>
      </c>
      <c r="P137" s="729">
        <v>8923.0200000000204</v>
      </c>
      <c r="Q137" s="746">
        <v>1</v>
      </c>
      <c r="R137" s="728">
        <v>254</v>
      </c>
      <c r="S137" s="746">
        <v>1</v>
      </c>
      <c r="T137" s="813">
        <v>122</v>
      </c>
      <c r="U137" s="769">
        <v>1</v>
      </c>
    </row>
    <row r="138" spans="1:21" ht="14.4" customHeight="1" x14ac:dyDescent="0.3">
      <c r="A138" s="727">
        <v>31</v>
      </c>
      <c r="B138" s="728" t="s">
        <v>1451</v>
      </c>
      <c r="C138" s="728" t="s">
        <v>1455</v>
      </c>
      <c r="D138" s="811" t="s">
        <v>2246</v>
      </c>
      <c r="E138" s="812" t="s">
        <v>1476</v>
      </c>
      <c r="F138" s="728" t="s">
        <v>1454</v>
      </c>
      <c r="G138" s="728" t="s">
        <v>1565</v>
      </c>
      <c r="H138" s="728" t="s">
        <v>563</v>
      </c>
      <c r="I138" s="728" t="s">
        <v>1566</v>
      </c>
      <c r="J138" s="728" t="s">
        <v>1567</v>
      </c>
      <c r="K138" s="728" t="s">
        <v>1568</v>
      </c>
      <c r="L138" s="729">
        <v>410</v>
      </c>
      <c r="M138" s="729">
        <v>4100</v>
      </c>
      <c r="N138" s="728">
        <v>10</v>
      </c>
      <c r="O138" s="813">
        <v>10</v>
      </c>
      <c r="P138" s="729">
        <v>2870</v>
      </c>
      <c r="Q138" s="746">
        <v>0.7</v>
      </c>
      <c r="R138" s="728">
        <v>7</v>
      </c>
      <c r="S138" s="746">
        <v>0.7</v>
      </c>
      <c r="T138" s="813">
        <v>7</v>
      </c>
      <c r="U138" s="769">
        <v>0.7</v>
      </c>
    </row>
    <row r="139" spans="1:21" ht="14.4" customHeight="1" x14ac:dyDescent="0.3">
      <c r="A139" s="727">
        <v>31</v>
      </c>
      <c r="B139" s="728" t="s">
        <v>1451</v>
      </c>
      <c r="C139" s="728" t="s">
        <v>1455</v>
      </c>
      <c r="D139" s="811" t="s">
        <v>2246</v>
      </c>
      <c r="E139" s="812" t="s">
        <v>1476</v>
      </c>
      <c r="F139" s="728" t="s">
        <v>1454</v>
      </c>
      <c r="G139" s="728" t="s">
        <v>1501</v>
      </c>
      <c r="H139" s="728" t="s">
        <v>563</v>
      </c>
      <c r="I139" s="728" t="s">
        <v>1569</v>
      </c>
      <c r="J139" s="728" t="s">
        <v>1570</v>
      </c>
      <c r="K139" s="728" t="s">
        <v>1571</v>
      </c>
      <c r="L139" s="729">
        <v>3000</v>
      </c>
      <c r="M139" s="729">
        <v>6000</v>
      </c>
      <c r="N139" s="728">
        <v>2</v>
      </c>
      <c r="O139" s="813">
        <v>2</v>
      </c>
      <c r="P139" s="729">
        <v>6000</v>
      </c>
      <c r="Q139" s="746">
        <v>1</v>
      </c>
      <c r="R139" s="728">
        <v>2</v>
      </c>
      <c r="S139" s="746">
        <v>1</v>
      </c>
      <c r="T139" s="813">
        <v>2</v>
      </c>
      <c r="U139" s="769">
        <v>1</v>
      </c>
    </row>
    <row r="140" spans="1:21" ht="14.4" customHeight="1" x14ac:dyDescent="0.3">
      <c r="A140" s="727">
        <v>31</v>
      </c>
      <c r="B140" s="728" t="s">
        <v>1451</v>
      </c>
      <c r="C140" s="728" t="s">
        <v>1455</v>
      </c>
      <c r="D140" s="811" t="s">
        <v>2246</v>
      </c>
      <c r="E140" s="812" t="s">
        <v>1476</v>
      </c>
      <c r="F140" s="728" t="s">
        <v>1454</v>
      </c>
      <c r="G140" s="728" t="s">
        <v>1501</v>
      </c>
      <c r="H140" s="728" t="s">
        <v>563</v>
      </c>
      <c r="I140" s="728" t="s">
        <v>1526</v>
      </c>
      <c r="J140" s="728" t="s">
        <v>1527</v>
      </c>
      <c r="K140" s="728" t="s">
        <v>1528</v>
      </c>
      <c r="L140" s="729">
        <v>199.5</v>
      </c>
      <c r="M140" s="729">
        <v>199.5</v>
      </c>
      <c r="N140" s="728">
        <v>1</v>
      </c>
      <c r="O140" s="813">
        <v>1</v>
      </c>
      <c r="P140" s="729">
        <v>199.5</v>
      </c>
      <c r="Q140" s="746">
        <v>1</v>
      </c>
      <c r="R140" s="728">
        <v>1</v>
      </c>
      <c r="S140" s="746">
        <v>1</v>
      </c>
      <c r="T140" s="813">
        <v>1</v>
      </c>
      <c r="U140" s="769">
        <v>1</v>
      </c>
    </row>
    <row r="141" spans="1:21" ht="14.4" customHeight="1" x14ac:dyDescent="0.3">
      <c r="A141" s="727">
        <v>31</v>
      </c>
      <c r="B141" s="728" t="s">
        <v>1451</v>
      </c>
      <c r="C141" s="728" t="s">
        <v>1455</v>
      </c>
      <c r="D141" s="811" t="s">
        <v>2246</v>
      </c>
      <c r="E141" s="812" t="s">
        <v>1476</v>
      </c>
      <c r="F141" s="728" t="s">
        <v>1454</v>
      </c>
      <c r="G141" s="728" t="s">
        <v>1501</v>
      </c>
      <c r="H141" s="728" t="s">
        <v>563</v>
      </c>
      <c r="I141" s="728" t="s">
        <v>1502</v>
      </c>
      <c r="J141" s="728" t="s">
        <v>1503</v>
      </c>
      <c r="K141" s="728" t="s">
        <v>1504</v>
      </c>
      <c r="L141" s="729">
        <v>492.18</v>
      </c>
      <c r="M141" s="729">
        <v>4921.8</v>
      </c>
      <c r="N141" s="728">
        <v>10</v>
      </c>
      <c r="O141" s="813">
        <v>10</v>
      </c>
      <c r="P141" s="729">
        <v>4921.8</v>
      </c>
      <c r="Q141" s="746">
        <v>1</v>
      </c>
      <c r="R141" s="728">
        <v>10</v>
      </c>
      <c r="S141" s="746">
        <v>1</v>
      </c>
      <c r="T141" s="813">
        <v>10</v>
      </c>
      <c r="U141" s="769">
        <v>1</v>
      </c>
    </row>
    <row r="142" spans="1:21" ht="14.4" customHeight="1" x14ac:dyDescent="0.3">
      <c r="A142" s="727">
        <v>31</v>
      </c>
      <c r="B142" s="728" t="s">
        <v>1451</v>
      </c>
      <c r="C142" s="728" t="s">
        <v>1455</v>
      </c>
      <c r="D142" s="811" t="s">
        <v>2246</v>
      </c>
      <c r="E142" s="812" t="s">
        <v>1476</v>
      </c>
      <c r="F142" s="728" t="s">
        <v>1454</v>
      </c>
      <c r="G142" s="728" t="s">
        <v>1501</v>
      </c>
      <c r="H142" s="728" t="s">
        <v>563</v>
      </c>
      <c r="I142" s="728" t="s">
        <v>1649</v>
      </c>
      <c r="J142" s="728" t="s">
        <v>1650</v>
      </c>
      <c r="K142" s="728" t="s">
        <v>1651</v>
      </c>
      <c r="L142" s="729">
        <v>245.43</v>
      </c>
      <c r="M142" s="729">
        <v>245.43</v>
      </c>
      <c r="N142" s="728">
        <v>1</v>
      </c>
      <c r="O142" s="813">
        <v>1</v>
      </c>
      <c r="P142" s="729">
        <v>245.43</v>
      </c>
      <c r="Q142" s="746">
        <v>1</v>
      </c>
      <c r="R142" s="728">
        <v>1</v>
      </c>
      <c r="S142" s="746">
        <v>1</v>
      </c>
      <c r="T142" s="813">
        <v>1</v>
      </c>
      <c r="U142" s="769">
        <v>1</v>
      </c>
    </row>
    <row r="143" spans="1:21" ht="14.4" customHeight="1" x14ac:dyDescent="0.3">
      <c r="A143" s="727">
        <v>31</v>
      </c>
      <c r="B143" s="728" t="s">
        <v>1451</v>
      </c>
      <c r="C143" s="728" t="s">
        <v>1455</v>
      </c>
      <c r="D143" s="811" t="s">
        <v>2246</v>
      </c>
      <c r="E143" s="812" t="s">
        <v>1476</v>
      </c>
      <c r="F143" s="728" t="s">
        <v>1454</v>
      </c>
      <c r="G143" s="728" t="s">
        <v>1501</v>
      </c>
      <c r="H143" s="728" t="s">
        <v>563</v>
      </c>
      <c r="I143" s="728" t="s">
        <v>1529</v>
      </c>
      <c r="J143" s="728" t="s">
        <v>1530</v>
      </c>
      <c r="K143" s="728" t="s">
        <v>1531</v>
      </c>
      <c r="L143" s="729">
        <v>58.5</v>
      </c>
      <c r="M143" s="729">
        <v>58.5</v>
      </c>
      <c r="N143" s="728">
        <v>1</v>
      </c>
      <c r="O143" s="813">
        <v>1</v>
      </c>
      <c r="P143" s="729">
        <v>58.5</v>
      </c>
      <c r="Q143" s="746">
        <v>1</v>
      </c>
      <c r="R143" s="728">
        <v>1</v>
      </c>
      <c r="S143" s="746">
        <v>1</v>
      </c>
      <c r="T143" s="813">
        <v>1</v>
      </c>
      <c r="U143" s="769">
        <v>1</v>
      </c>
    </row>
    <row r="144" spans="1:21" ht="14.4" customHeight="1" x14ac:dyDescent="0.3">
      <c r="A144" s="727">
        <v>31</v>
      </c>
      <c r="B144" s="728" t="s">
        <v>1451</v>
      </c>
      <c r="C144" s="728" t="s">
        <v>1455</v>
      </c>
      <c r="D144" s="811" t="s">
        <v>2246</v>
      </c>
      <c r="E144" s="812" t="s">
        <v>1476</v>
      </c>
      <c r="F144" s="728" t="s">
        <v>1454</v>
      </c>
      <c r="G144" s="728" t="s">
        <v>1501</v>
      </c>
      <c r="H144" s="728" t="s">
        <v>563</v>
      </c>
      <c r="I144" s="728" t="s">
        <v>1532</v>
      </c>
      <c r="J144" s="728" t="s">
        <v>1533</v>
      </c>
      <c r="K144" s="728" t="s">
        <v>1534</v>
      </c>
      <c r="L144" s="729">
        <v>971.25</v>
      </c>
      <c r="M144" s="729">
        <v>2913.75</v>
      </c>
      <c r="N144" s="728">
        <v>3</v>
      </c>
      <c r="O144" s="813">
        <v>3</v>
      </c>
      <c r="P144" s="729">
        <v>2913.75</v>
      </c>
      <c r="Q144" s="746">
        <v>1</v>
      </c>
      <c r="R144" s="728">
        <v>3</v>
      </c>
      <c r="S144" s="746">
        <v>1</v>
      </c>
      <c r="T144" s="813">
        <v>3</v>
      </c>
      <c r="U144" s="769">
        <v>1</v>
      </c>
    </row>
    <row r="145" spans="1:21" ht="14.4" customHeight="1" x14ac:dyDescent="0.3">
      <c r="A145" s="727">
        <v>31</v>
      </c>
      <c r="B145" s="728" t="s">
        <v>1451</v>
      </c>
      <c r="C145" s="728" t="s">
        <v>1455</v>
      </c>
      <c r="D145" s="811" t="s">
        <v>2246</v>
      </c>
      <c r="E145" s="812" t="s">
        <v>1476</v>
      </c>
      <c r="F145" s="728" t="s">
        <v>1454</v>
      </c>
      <c r="G145" s="728" t="s">
        <v>1501</v>
      </c>
      <c r="H145" s="728" t="s">
        <v>563</v>
      </c>
      <c r="I145" s="728" t="s">
        <v>1652</v>
      </c>
      <c r="J145" s="728" t="s">
        <v>1653</v>
      </c>
      <c r="K145" s="728" t="s">
        <v>1654</v>
      </c>
      <c r="L145" s="729">
        <v>1978.94</v>
      </c>
      <c r="M145" s="729">
        <v>1978.94</v>
      </c>
      <c r="N145" s="728">
        <v>1</v>
      </c>
      <c r="O145" s="813">
        <v>1</v>
      </c>
      <c r="P145" s="729">
        <v>1978.94</v>
      </c>
      <c r="Q145" s="746">
        <v>1</v>
      </c>
      <c r="R145" s="728">
        <v>1</v>
      </c>
      <c r="S145" s="746">
        <v>1</v>
      </c>
      <c r="T145" s="813">
        <v>1</v>
      </c>
      <c r="U145" s="769">
        <v>1</v>
      </c>
    </row>
    <row r="146" spans="1:21" ht="14.4" customHeight="1" x14ac:dyDescent="0.3">
      <c r="A146" s="727">
        <v>31</v>
      </c>
      <c r="B146" s="728" t="s">
        <v>1451</v>
      </c>
      <c r="C146" s="728" t="s">
        <v>1455</v>
      </c>
      <c r="D146" s="811" t="s">
        <v>2246</v>
      </c>
      <c r="E146" s="812" t="s">
        <v>1476</v>
      </c>
      <c r="F146" s="728" t="s">
        <v>1454</v>
      </c>
      <c r="G146" s="728" t="s">
        <v>1501</v>
      </c>
      <c r="H146" s="728" t="s">
        <v>563</v>
      </c>
      <c r="I146" s="728" t="s">
        <v>1655</v>
      </c>
      <c r="J146" s="728" t="s">
        <v>1530</v>
      </c>
      <c r="K146" s="728" t="s">
        <v>1656</v>
      </c>
      <c r="L146" s="729">
        <v>58.5</v>
      </c>
      <c r="M146" s="729">
        <v>58.5</v>
      </c>
      <c r="N146" s="728">
        <v>1</v>
      </c>
      <c r="O146" s="813">
        <v>1</v>
      </c>
      <c r="P146" s="729">
        <v>58.5</v>
      </c>
      <c r="Q146" s="746">
        <v>1</v>
      </c>
      <c r="R146" s="728">
        <v>1</v>
      </c>
      <c r="S146" s="746">
        <v>1</v>
      </c>
      <c r="T146" s="813">
        <v>1</v>
      </c>
      <c r="U146" s="769">
        <v>1</v>
      </c>
    </row>
    <row r="147" spans="1:21" ht="14.4" customHeight="1" x14ac:dyDescent="0.3">
      <c r="A147" s="727">
        <v>31</v>
      </c>
      <c r="B147" s="728" t="s">
        <v>1451</v>
      </c>
      <c r="C147" s="728" t="s">
        <v>1455</v>
      </c>
      <c r="D147" s="811" t="s">
        <v>2246</v>
      </c>
      <c r="E147" s="812" t="s">
        <v>1476</v>
      </c>
      <c r="F147" s="728" t="s">
        <v>1454</v>
      </c>
      <c r="G147" s="728" t="s">
        <v>1501</v>
      </c>
      <c r="H147" s="728" t="s">
        <v>563</v>
      </c>
      <c r="I147" s="728" t="s">
        <v>1575</v>
      </c>
      <c r="J147" s="728" t="s">
        <v>1576</v>
      </c>
      <c r="K147" s="728" t="s">
        <v>1577</v>
      </c>
      <c r="L147" s="729">
        <v>1000</v>
      </c>
      <c r="M147" s="729">
        <v>2000</v>
      </c>
      <c r="N147" s="728">
        <v>2</v>
      </c>
      <c r="O147" s="813">
        <v>2</v>
      </c>
      <c r="P147" s="729">
        <v>2000</v>
      </c>
      <c r="Q147" s="746">
        <v>1</v>
      </c>
      <c r="R147" s="728">
        <v>2</v>
      </c>
      <c r="S147" s="746">
        <v>1</v>
      </c>
      <c r="T147" s="813">
        <v>2</v>
      </c>
      <c r="U147" s="769">
        <v>1</v>
      </c>
    </row>
    <row r="148" spans="1:21" ht="14.4" customHeight="1" x14ac:dyDescent="0.3">
      <c r="A148" s="727">
        <v>31</v>
      </c>
      <c r="B148" s="728" t="s">
        <v>1451</v>
      </c>
      <c r="C148" s="728" t="s">
        <v>1455</v>
      </c>
      <c r="D148" s="811" t="s">
        <v>2246</v>
      </c>
      <c r="E148" s="812" t="s">
        <v>1476</v>
      </c>
      <c r="F148" s="728" t="s">
        <v>1454</v>
      </c>
      <c r="G148" s="728" t="s">
        <v>1501</v>
      </c>
      <c r="H148" s="728" t="s">
        <v>563</v>
      </c>
      <c r="I148" s="728" t="s">
        <v>1657</v>
      </c>
      <c r="J148" s="728" t="s">
        <v>1658</v>
      </c>
      <c r="K148" s="728" t="s">
        <v>1659</v>
      </c>
      <c r="L148" s="729">
        <v>775</v>
      </c>
      <c r="M148" s="729">
        <v>775</v>
      </c>
      <c r="N148" s="728">
        <v>1</v>
      </c>
      <c r="O148" s="813">
        <v>1</v>
      </c>
      <c r="P148" s="729">
        <v>775</v>
      </c>
      <c r="Q148" s="746">
        <v>1</v>
      </c>
      <c r="R148" s="728">
        <v>1</v>
      </c>
      <c r="S148" s="746">
        <v>1</v>
      </c>
      <c r="T148" s="813">
        <v>1</v>
      </c>
      <c r="U148" s="769">
        <v>1</v>
      </c>
    </row>
    <row r="149" spans="1:21" ht="14.4" customHeight="1" x14ac:dyDescent="0.3">
      <c r="A149" s="727">
        <v>31</v>
      </c>
      <c r="B149" s="728" t="s">
        <v>1451</v>
      </c>
      <c r="C149" s="728" t="s">
        <v>1455</v>
      </c>
      <c r="D149" s="811" t="s">
        <v>2246</v>
      </c>
      <c r="E149" s="812" t="s">
        <v>1476</v>
      </c>
      <c r="F149" s="728" t="s">
        <v>1454</v>
      </c>
      <c r="G149" s="728" t="s">
        <v>1501</v>
      </c>
      <c r="H149" s="728" t="s">
        <v>563</v>
      </c>
      <c r="I149" s="728" t="s">
        <v>1660</v>
      </c>
      <c r="J149" s="728" t="s">
        <v>1661</v>
      </c>
      <c r="K149" s="728" t="s">
        <v>1662</v>
      </c>
      <c r="L149" s="729">
        <v>1000</v>
      </c>
      <c r="M149" s="729">
        <v>1000</v>
      </c>
      <c r="N149" s="728">
        <v>1</v>
      </c>
      <c r="O149" s="813">
        <v>1</v>
      </c>
      <c r="P149" s="729">
        <v>1000</v>
      </c>
      <c r="Q149" s="746">
        <v>1</v>
      </c>
      <c r="R149" s="728">
        <v>1</v>
      </c>
      <c r="S149" s="746">
        <v>1</v>
      </c>
      <c r="T149" s="813">
        <v>1</v>
      </c>
      <c r="U149" s="769">
        <v>1</v>
      </c>
    </row>
    <row r="150" spans="1:21" ht="14.4" customHeight="1" x14ac:dyDescent="0.3">
      <c r="A150" s="727">
        <v>31</v>
      </c>
      <c r="B150" s="728" t="s">
        <v>1451</v>
      </c>
      <c r="C150" s="728" t="s">
        <v>1455</v>
      </c>
      <c r="D150" s="811" t="s">
        <v>2246</v>
      </c>
      <c r="E150" s="812" t="s">
        <v>1476</v>
      </c>
      <c r="F150" s="728" t="s">
        <v>1454</v>
      </c>
      <c r="G150" s="728" t="s">
        <v>1508</v>
      </c>
      <c r="H150" s="728" t="s">
        <v>563</v>
      </c>
      <c r="I150" s="728" t="s">
        <v>1584</v>
      </c>
      <c r="J150" s="728" t="s">
        <v>1585</v>
      </c>
      <c r="K150" s="728" t="s">
        <v>1586</v>
      </c>
      <c r="L150" s="729">
        <v>260</v>
      </c>
      <c r="M150" s="729">
        <v>1300</v>
      </c>
      <c r="N150" s="728">
        <v>5</v>
      </c>
      <c r="O150" s="813">
        <v>4</v>
      </c>
      <c r="P150" s="729">
        <v>1300</v>
      </c>
      <c r="Q150" s="746">
        <v>1</v>
      </c>
      <c r="R150" s="728">
        <v>5</v>
      </c>
      <c r="S150" s="746">
        <v>1</v>
      </c>
      <c r="T150" s="813">
        <v>4</v>
      </c>
      <c r="U150" s="769">
        <v>1</v>
      </c>
    </row>
    <row r="151" spans="1:21" ht="14.4" customHeight="1" x14ac:dyDescent="0.3">
      <c r="A151" s="727">
        <v>31</v>
      </c>
      <c r="B151" s="728" t="s">
        <v>1451</v>
      </c>
      <c r="C151" s="728" t="s">
        <v>1455</v>
      </c>
      <c r="D151" s="811" t="s">
        <v>2246</v>
      </c>
      <c r="E151" s="812" t="s">
        <v>1476</v>
      </c>
      <c r="F151" s="728" t="s">
        <v>1454</v>
      </c>
      <c r="G151" s="728" t="s">
        <v>1508</v>
      </c>
      <c r="H151" s="728" t="s">
        <v>563</v>
      </c>
      <c r="I151" s="728" t="s">
        <v>1509</v>
      </c>
      <c r="J151" s="728" t="s">
        <v>1510</v>
      </c>
      <c r="K151" s="728" t="s">
        <v>1511</v>
      </c>
      <c r="L151" s="729">
        <v>200</v>
      </c>
      <c r="M151" s="729">
        <v>12800</v>
      </c>
      <c r="N151" s="728">
        <v>64</v>
      </c>
      <c r="O151" s="813">
        <v>32</v>
      </c>
      <c r="P151" s="729">
        <v>12800</v>
      </c>
      <c r="Q151" s="746">
        <v>1</v>
      </c>
      <c r="R151" s="728">
        <v>64</v>
      </c>
      <c r="S151" s="746">
        <v>1</v>
      </c>
      <c r="T151" s="813">
        <v>32</v>
      </c>
      <c r="U151" s="769">
        <v>1</v>
      </c>
    </row>
    <row r="152" spans="1:21" ht="14.4" customHeight="1" x14ac:dyDescent="0.3">
      <c r="A152" s="727">
        <v>31</v>
      </c>
      <c r="B152" s="728" t="s">
        <v>1451</v>
      </c>
      <c r="C152" s="728" t="s">
        <v>1455</v>
      </c>
      <c r="D152" s="811" t="s">
        <v>2246</v>
      </c>
      <c r="E152" s="812" t="s">
        <v>1476</v>
      </c>
      <c r="F152" s="728" t="s">
        <v>1454</v>
      </c>
      <c r="G152" s="728" t="s">
        <v>1508</v>
      </c>
      <c r="H152" s="728" t="s">
        <v>563</v>
      </c>
      <c r="I152" s="728" t="s">
        <v>1587</v>
      </c>
      <c r="J152" s="728" t="s">
        <v>1588</v>
      </c>
      <c r="K152" s="728" t="s">
        <v>1589</v>
      </c>
      <c r="L152" s="729">
        <v>1200</v>
      </c>
      <c r="M152" s="729">
        <v>1200</v>
      </c>
      <c r="N152" s="728">
        <v>1</v>
      </c>
      <c r="O152" s="813">
        <v>1</v>
      </c>
      <c r="P152" s="729">
        <v>1200</v>
      </c>
      <c r="Q152" s="746">
        <v>1</v>
      </c>
      <c r="R152" s="728">
        <v>1</v>
      </c>
      <c r="S152" s="746">
        <v>1</v>
      </c>
      <c r="T152" s="813">
        <v>1</v>
      </c>
      <c r="U152" s="769">
        <v>1</v>
      </c>
    </row>
    <row r="153" spans="1:21" ht="14.4" customHeight="1" x14ac:dyDescent="0.3">
      <c r="A153" s="727">
        <v>31</v>
      </c>
      <c r="B153" s="728" t="s">
        <v>1451</v>
      </c>
      <c r="C153" s="728" t="s">
        <v>1455</v>
      </c>
      <c r="D153" s="811" t="s">
        <v>2246</v>
      </c>
      <c r="E153" s="812" t="s">
        <v>1477</v>
      </c>
      <c r="F153" s="728" t="s">
        <v>1452</v>
      </c>
      <c r="G153" s="728" t="s">
        <v>1535</v>
      </c>
      <c r="H153" s="728" t="s">
        <v>610</v>
      </c>
      <c r="I153" s="728" t="s">
        <v>1287</v>
      </c>
      <c r="J153" s="728" t="s">
        <v>1288</v>
      </c>
      <c r="K153" s="728" t="s">
        <v>1289</v>
      </c>
      <c r="L153" s="729">
        <v>149.52000000000001</v>
      </c>
      <c r="M153" s="729">
        <v>149.52000000000001</v>
      </c>
      <c r="N153" s="728">
        <v>1</v>
      </c>
      <c r="O153" s="813">
        <v>0.5</v>
      </c>
      <c r="P153" s="729">
        <v>149.52000000000001</v>
      </c>
      <c r="Q153" s="746">
        <v>1</v>
      </c>
      <c r="R153" s="728">
        <v>1</v>
      </c>
      <c r="S153" s="746">
        <v>1</v>
      </c>
      <c r="T153" s="813">
        <v>0.5</v>
      </c>
      <c r="U153" s="769">
        <v>1</v>
      </c>
    </row>
    <row r="154" spans="1:21" ht="14.4" customHeight="1" x14ac:dyDescent="0.3">
      <c r="A154" s="727">
        <v>31</v>
      </c>
      <c r="B154" s="728" t="s">
        <v>1451</v>
      </c>
      <c r="C154" s="728" t="s">
        <v>1455</v>
      </c>
      <c r="D154" s="811" t="s">
        <v>2246</v>
      </c>
      <c r="E154" s="812" t="s">
        <v>1477</v>
      </c>
      <c r="F154" s="728" t="s">
        <v>1452</v>
      </c>
      <c r="G154" s="728" t="s">
        <v>1486</v>
      </c>
      <c r="H154" s="728" t="s">
        <v>610</v>
      </c>
      <c r="I154" s="728" t="s">
        <v>1516</v>
      </c>
      <c r="J154" s="728" t="s">
        <v>707</v>
      </c>
      <c r="K154" s="728" t="s">
        <v>1216</v>
      </c>
      <c r="L154" s="729">
        <v>736.33</v>
      </c>
      <c r="M154" s="729">
        <v>5890.64</v>
      </c>
      <c r="N154" s="728">
        <v>8</v>
      </c>
      <c r="O154" s="813">
        <v>1</v>
      </c>
      <c r="P154" s="729">
        <v>5890.64</v>
      </c>
      <c r="Q154" s="746">
        <v>1</v>
      </c>
      <c r="R154" s="728">
        <v>8</v>
      </c>
      <c r="S154" s="746">
        <v>1</v>
      </c>
      <c r="T154" s="813">
        <v>1</v>
      </c>
      <c r="U154" s="769">
        <v>1</v>
      </c>
    </row>
    <row r="155" spans="1:21" ht="14.4" customHeight="1" x14ac:dyDescent="0.3">
      <c r="A155" s="727">
        <v>31</v>
      </c>
      <c r="B155" s="728" t="s">
        <v>1451</v>
      </c>
      <c r="C155" s="728" t="s">
        <v>1455</v>
      </c>
      <c r="D155" s="811" t="s">
        <v>2246</v>
      </c>
      <c r="E155" s="812" t="s">
        <v>1477</v>
      </c>
      <c r="F155" s="728" t="s">
        <v>1452</v>
      </c>
      <c r="G155" s="728" t="s">
        <v>1489</v>
      </c>
      <c r="H155" s="728" t="s">
        <v>610</v>
      </c>
      <c r="I155" s="728" t="s">
        <v>1337</v>
      </c>
      <c r="J155" s="728" t="s">
        <v>1338</v>
      </c>
      <c r="K155" s="728" t="s">
        <v>1339</v>
      </c>
      <c r="L155" s="729">
        <v>0</v>
      </c>
      <c r="M155" s="729">
        <v>0</v>
      </c>
      <c r="N155" s="728">
        <v>14</v>
      </c>
      <c r="O155" s="813">
        <v>5.5</v>
      </c>
      <c r="P155" s="729">
        <v>0</v>
      </c>
      <c r="Q155" s="746"/>
      <c r="R155" s="728">
        <v>6</v>
      </c>
      <c r="S155" s="746">
        <v>0.42857142857142855</v>
      </c>
      <c r="T155" s="813">
        <v>1.5</v>
      </c>
      <c r="U155" s="769">
        <v>0.27272727272727271</v>
      </c>
    </row>
    <row r="156" spans="1:21" ht="14.4" customHeight="1" x14ac:dyDescent="0.3">
      <c r="A156" s="727">
        <v>31</v>
      </c>
      <c r="B156" s="728" t="s">
        <v>1451</v>
      </c>
      <c r="C156" s="728" t="s">
        <v>1455</v>
      </c>
      <c r="D156" s="811" t="s">
        <v>2246</v>
      </c>
      <c r="E156" s="812" t="s">
        <v>1477</v>
      </c>
      <c r="F156" s="728" t="s">
        <v>1452</v>
      </c>
      <c r="G156" s="728" t="s">
        <v>1490</v>
      </c>
      <c r="H156" s="728" t="s">
        <v>563</v>
      </c>
      <c r="I156" s="728" t="s">
        <v>1491</v>
      </c>
      <c r="J156" s="728" t="s">
        <v>944</v>
      </c>
      <c r="K156" s="728" t="s">
        <v>1492</v>
      </c>
      <c r="L156" s="729">
        <v>186.27</v>
      </c>
      <c r="M156" s="729">
        <v>186.27</v>
      </c>
      <c r="N156" s="728">
        <v>1</v>
      </c>
      <c r="O156" s="813">
        <v>1</v>
      </c>
      <c r="P156" s="729">
        <v>186.27</v>
      </c>
      <c r="Q156" s="746">
        <v>1</v>
      </c>
      <c r="R156" s="728">
        <v>1</v>
      </c>
      <c r="S156" s="746">
        <v>1</v>
      </c>
      <c r="T156" s="813">
        <v>1</v>
      </c>
      <c r="U156" s="769">
        <v>1</v>
      </c>
    </row>
    <row r="157" spans="1:21" ht="14.4" customHeight="1" x14ac:dyDescent="0.3">
      <c r="A157" s="727">
        <v>31</v>
      </c>
      <c r="B157" s="728" t="s">
        <v>1451</v>
      </c>
      <c r="C157" s="728" t="s">
        <v>1455</v>
      </c>
      <c r="D157" s="811" t="s">
        <v>2246</v>
      </c>
      <c r="E157" s="812" t="s">
        <v>1477</v>
      </c>
      <c r="F157" s="728" t="s">
        <v>1454</v>
      </c>
      <c r="G157" s="728" t="s">
        <v>1497</v>
      </c>
      <c r="H157" s="728" t="s">
        <v>563</v>
      </c>
      <c r="I157" s="728" t="s">
        <v>1498</v>
      </c>
      <c r="J157" s="728" t="s">
        <v>1499</v>
      </c>
      <c r="K157" s="728" t="s">
        <v>1500</v>
      </c>
      <c r="L157" s="729">
        <v>35.130000000000003</v>
      </c>
      <c r="M157" s="729">
        <v>702.6</v>
      </c>
      <c r="N157" s="728">
        <v>20</v>
      </c>
      <c r="O157" s="813">
        <v>6</v>
      </c>
      <c r="P157" s="729">
        <v>351.3</v>
      </c>
      <c r="Q157" s="746">
        <v>0.5</v>
      </c>
      <c r="R157" s="728">
        <v>10</v>
      </c>
      <c r="S157" s="746">
        <v>0.5</v>
      </c>
      <c r="T157" s="813">
        <v>5</v>
      </c>
      <c r="U157" s="769">
        <v>0.83333333333333337</v>
      </c>
    </row>
    <row r="158" spans="1:21" ht="14.4" customHeight="1" x14ac:dyDescent="0.3">
      <c r="A158" s="727">
        <v>31</v>
      </c>
      <c r="B158" s="728" t="s">
        <v>1451</v>
      </c>
      <c r="C158" s="728" t="s">
        <v>1455</v>
      </c>
      <c r="D158" s="811" t="s">
        <v>2246</v>
      </c>
      <c r="E158" s="812" t="s">
        <v>1477</v>
      </c>
      <c r="F158" s="728" t="s">
        <v>1454</v>
      </c>
      <c r="G158" s="728" t="s">
        <v>1565</v>
      </c>
      <c r="H158" s="728" t="s">
        <v>563</v>
      </c>
      <c r="I158" s="728" t="s">
        <v>1566</v>
      </c>
      <c r="J158" s="728" t="s">
        <v>1567</v>
      </c>
      <c r="K158" s="728" t="s">
        <v>1568</v>
      </c>
      <c r="L158" s="729">
        <v>410</v>
      </c>
      <c r="M158" s="729">
        <v>1230</v>
      </c>
      <c r="N158" s="728">
        <v>3</v>
      </c>
      <c r="O158" s="813">
        <v>3</v>
      </c>
      <c r="P158" s="729">
        <v>820</v>
      </c>
      <c r="Q158" s="746">
        <v>0.66666666666666663</v>
      </c>
      <c r="R158" s="728">
        <v>2</v>
      </c>
      <c r="S158" s="746">
        <v>0.66666666666666663</v>
      </c>
      <c r="T158" s="813">
        <v>2</v>
      </c>
      <c r="U158" s="769">
        <v>0.66666666666666663</v>
      </c>
    </row>
    <row r="159" spans="1:21" ht="14.4" customHeight="1" x14ac:dyDescent="0.3">
      <c r="A159" s="727">
        <v>31</v>
      </c>
      <c r="B159" s="728" t="s">
        <v>1451</v>
      </c>
      <c r="C159" s="728" t="s">
        <v>1455</v>
      </c>
      <c r="D159" s="811" t="s">
        <v>2246</v>
      </c>
      <c r="E159" s="812" t="s">
        <v>1477</v>
      </c>
      <c r="F159" s="728" t="s">
        <v>1454</v>
      </c>
      <c r="G159" s="728" t="s">
        <v>1501</v>
      </c>
      <c r="H159" s="728" t="s">
        <v>563</v>
      </c>
      <c r="I159" s="728" t="s">
        <v>1502</v>
      </c>
      <c r="J159" s="728" t="s">
        <v>1503</v>
      </c>
      <c r="K159" s="728" t="s">
        <v>1504</v>
      </c>
      <c r="L159" s="729">
        <v>492.18</v>
      </c>
      <c r="M159" s="729">
        <v>492.18</v>
      </c>
      <c r="N159" s="728">
        <v>1</v>
      </c>
      <c r="O159" s="813">
        <v>1</v>
      </c>
      <c r="P159" s="729">
        <v>492.18</v>
      </c>
      <c r="Q159" s="746">
        <v>1</v>
      </c>
      <c r="R159" s="728">
        <v>1</v>
      </c>
      <c r="S159" s="746">
        <v>1</v>
      </c>
      <c r="T159" s="813">
        <v>1</v>
      </c>
      <c r="U159" s="769">
        <v>1</v>
      </c>
    </row>
    <row r="160" spans="1:21" ht="14.4" customHeight="1" x14ac:dyDescent="0.3">
      <c r="A160" s="727">
        <v>31</v>
      </c>
      <c r="B160" s="728" t="s">
        <v>1451</v>
      </c>
      <c r="C160" s="728" t="s">
        <v>1455</v>
      </c>
      <c r="D160" s="811" t="s">
        <v>2246</v>
      </c>
      <c r="E160" s="812" t="s">
        <v>1477</v>
      </c>
      <c r="F160" s="728" t="s">
        <v>1454</v>
      </c>
      <c r="G160" s="728" t="s">
        <v>1508</v>
      </c>
      <c r="H160" s="728" t="s">
        <v>563</v>
      </c>
      <c r="I160" s="728" t="s">
        <v>1509</v>
      </c>
      <c r="J160" s="728" t="s">
        <v>1510</v>
      </c>
      <c r="K160" s="728" t="s">
        <v>1511</v>
      </c>
      <c r="L160" s="729">
        <v>200</v>
      </c>
      <c r="M160" s="729">
        <v>800</v>
      </c>
      <c r="N160" s="728">
        <v>4</v>
      </c>
      <c r="O160" s="813">
        <v>2</v>
      </c>
      <c r="P160" s="729">
        <v>800</v>
      </c>
      <c r="Q160" s="746">
        <v>1</v>
      </c>
      <c r="R160" s="728">
        <v>4</v>
      </c>
      <c r="S160" s="746">
        <v>1</v>
      </c>
      <c r="T160" s="813">
        <v>2</v>
      </c>
      <c r="U160" s="769">
        <v>1</v>
      </c>
    </row>
    <row r="161" spans="1:21" ht="14.4" customHeight="1" x14ac:dyDescent="0.3">
      <c r="A161" s="727">
        <v>31</v>
      </c>
      <c r="B161" s="728" t="s">
        <v>1451</v>
      </c>
      <c r="C161" s="728" t="s">
        <v>1455</v>
      </c>
      <c r="D161" s="811" t="s">
        <v>2246</v>
      </c>
      <c r="E161" s="812" t="s">
        <v>1478</v>
      </c>
      <c r="F161" s="728" t="s">
        <v>1452</v>
      </c>
      <c r="G161" s="728" t="s">
        <v>1535</v>
      </c>
      <c r="H161" s="728" t="s">
        <v>610</v>
      </c>
      <c r="I161" s="728" t="s">
        <v>1285</v>
      </c>
      <c r="J161" s="728" t="s">
        <v>611</v>
      </c>
      <c r="K161" s="728" t="s">
        <v>1286</v>
      </c>
      <c r="L161" s="729">
        <v>154.36000000000001</v>
      </c>
      <c r="M161" s="729">
        <v>154.36000000000001</v>
      </c>
      <c r="N161" s="728">
        <v>1</v>
      </c>
      <c r="O161" s="813">
        <v>1</v>
      </c>
      <c r="P161" s="729"/>
      <c r="Q161" s="746">
        <v>0</v>
      </c>
      <c r="R161" s="728"/>
      <c r="S161" s="746">
        <v>0</v>
      </c>
      <c r="T161" s="813"/>
      <c r="U161" s="769">
        <v>0</v>
      </c>
    </row>
    <row r="162" spans="1:21" ht="14.4" customHeight="1" x14ac:dyDescent="0.3">
      <c r="A162" s="727">
        <v>31</v>
      </c>
      <c r="B162" s="728" t="s">
        <v>1451</v>
      </c>
      <c r="C162" s="728" t="s">
        <v>1455</v>
      </c>
      <c r="D162" s="811" t="s">
        <v>2246</v>
      </c>
      <c r="E162" s="812" t="s">
        <v>1478</v>
      </c>
      <c r="F162" s="728" t="s">
        <v>1452</v>
      </c>
      <c r="G162" s="728" t="s">
        <v>1486</v>
      </c>
      <c r="H162" s="728" t="s">
        <v>610</v>
      </c>
      <c r="I162" s="728" t="s">
        <v>1487</v>
      </c>
      <c r="J162" s="728" t="s">
        <v>707</v>
      </c>
      <c r="K162" s="728" t="s">
        <v>1218</v>
      </c>
      <c r="L162" s="729">
        <v>490.89</v>
      </c>
      <c r="M162" s="729">
        <v>1963.56</v>
      </c>
      <c r="N162" s="728">
        <v>4</v>
      </c>
      <c r="O162" s="813">
        <v>1</v>
      </c>
      <c r="P162" s="729">
        <v>1963.56</v>
      </c>
      <c r="Q162" s="746">
        <v>1</v>
      </c>
      <c r="R162" s="728">
        <v>4</v>
      </c>
      <c r="S162" s="746">
        <v>1</v>
      </c>
      <c r="T162" s="813">
        <v>1</v>
      </c>
      <c r="U162" s="769">
        <v>1</v>
      </c>
    </row>
    <row r="163" spans="1:21" ht="14.4" customHeight="1" x14ac:dyDescent="0.3">
      <c r="A163" s="727">
        <v>31</v>
      </c>
      <c r="B163" s="728" t="s">
        <v>1451</v>
      </c>
      <c r="C163" s="728" t="s">
        <v>1455</v>
      </c>
      <c r="D163" s="811" t="s">
        <v>2246</v>
      </c>
      <c r="E163" s="812" t="s">
        <v>1478</v>
      </c>
      <c r="F163" s="728" t="s">
        <v>1452</v>
      </c>
      <c r="G163" s="728" t="s">
        <v>1488</v>
      </c>
      <c r="H163" s="728" t="s">
        <v>563</v>
      </c>
      <c r="I163" s="728" t="s">
        <v>1663</v>
      </c>
      <c r="J163" s="728" t="s">
        <v>628</v>
      </c>
      <c r="K163" s="728" t="s">
        <v>1327</v>
      </c>
      <c r="L163" s="729">
        <v>48.42</v>
      </c>
      <c r="M163" s="729">
        <v>48.42</v>
      </c>
      <c r="N163" s="728">
        <v>1</v>
      </c>
      <c r="O163" s="813">
        <v>1</v>
      </c>
      <c r="P163" s="729"/>
      <c r="Q163" s="746">
        <v>0</v>
      </c>
      <c r="R163" s="728"/>
      <c r="S163" s="746">
        <v>0</v>
      </c>
      <c r="T163" s="813"/>
      <c r="U163" s="769">
        <v>0</v>
      </c>
    </row>
    <row r="164" spans="1:21" ht="14.4" customHeight="1" x14ac:dyDescent="0.3">
      <c r="A164" s="727">
        <v>31</v>
      </c>
      <c r="B164" s="728" t="s">
        <v>1451</v>
      </c>
      <c r="C164" s="728" t="s">
        <v>1455</v>
      </c>
      <c r="D164" s="811" t="s">
        <v>2246</v>
      </c>
      <c r="E164" s="812" t="s">
        <v>1478</v>
      </c>
      <c r="F164" s="728" t="s">
        <v>1452</v>
      </c>
      <c r="G164" s="728" t="s">
        <v>1489</v>
      </c>
      <c r="H164" s="728" t="s">
        <v>610</v>
      </c>
      <c r="I164" s="728" t="s">
        <v>1337</v>
      </c>
      <c r="J164" s="728" t="s">
        <v>1338</v>
      </c>
      <c r="K164" s="728" t="s">
        <v>1339</v>
      </c>
      <c r="L164" s="729">
        <v>0</v>
      </c>
      <c r="M164" s="729">
        <v>0</v>
      </c>
      <c r="N164" s="728">
        <v>11</v>
      </c>
      <c r="O164" s="813">
        <v>9.5</v>
      </c>
      <c r="P164" s="729">
        <v>0</v>
      </c>
      <c r="Q164" s="746"/>
      <c r="R164" s="728">
        <v>5</v>
      </c>
      <c r="S164" s="746">
        <v>0.45454545454545453</v>
      </c>
      <c r="T164" s="813">
        <v>3.5</v>
      </c>
      <c r="U164" s="769">
        <v>0.36842105263157893</v>
      </c>
    </row>
    <row r="165" spans="1:21" ht="14.4" customHeight="1" x14ac:dyDescent="0.3">
      <c r="A165" s="727">
        <v>31</v>
      </c>
      <c r="B165" s="728" t="s">
        <v>1451</v>
      </c>
      <c r="C165" s="728" t="s">
        <v>1455</v>
      </c>
      <c r="D165" s="811" t="s">
        <v>2246</v>
      </c>
      <c r="E165" s="812" t="s">
        <v>1478</v>
      </c>
      <c r="F165" s="728" t="s">
        <v>1452</v>
      </c>
      <c r="G165" s="728" t="s">
        <v>1490</v>
      </c>
      <c r="H165" s="728" t="s">
        <v>563</v>
      </c>
      <c r="I165" s="728" t="s">
        <v>1491</v>
      </c>
      <c r="J165" s="728" t="s">
        <v>944</v>
      </c>
      <c r="K165" s="728" t="s">
        <v>1492</v>
      </c>
      <c r="L165" s="729">
        <v>186.27</v>
      </c>
      <c r="M165" s="729">
        <v>558.81000000000006</v>
      </c>
      <c r="N165" s="728">
        <v>3</v>
      </c>
      <c r="O165" s="813">
        <v>0.5</v>
      </c>
      <c r="P165" s="729">
        <v>558.81000000000006</v>
      </c>
      <c r="Q165" s="746">
        <v>1</v>
      </c>
      <c r="R165" s="728">
        <v>3</v>
      </c>
      <c r="S165" s="746">
        <v>1</v>
      </c>
      <c r="T165" s="813">
        <v>0.5</v>
      </c>
      <c r="U165" s="769">
        <v>1</v>
      </c>
    </row>
    <row r="166" spans="1:21" ht="14.4" customHeight="1" x14ac:dyDescent="0.3">
      <c r="A166" s="727">
        <v>31</v>
      </c>
      <c r="B166" s="728" t="s">
        <v>1451</v>
      </c>
      <c r="C166" s="728" t="s">
        <v>1455</v>
      </c>
      <c r="D166" s="811" t="s">
        <v>2246</v>
      </c>
      <c r="E166" s="812" t="s">
        <v>1478</v>
      </c>
      <c r="F166" s="728" t="s">
        <v>1454</v>
      </c>
      <c r="G166" s="728" t="s">
        <v>1497</v>
      </c>
      <c r="H166" s="728" t="s">
        <v>563</v>
      </c>
      <c r="I166" s="728" t="s">
        <v>1498</v>
      </c>
      <c r="J166" s="728" t="s">
        <v>1499</v>
      </c>
      <c r="K166" s="728" t="s">
        <v>1500</v>
      </c>
      <c r="L166" s="729">
        <v>35.130000000000003</v>
      </c>
      <c r="M166" s="729">
        <v>351.3</v>
      </c>
      <c r="N166" s="728">
        <v>10</v>
      </c>
      <c r="O166" s="813">
        <v>5</v>
      </c>
      <c r="P166" s="729">
        <v>351.3</v>
      </c>
      <c r="Q166" s="746">
        <v>1</v>
      </c>
      <c r="R166" s="728">
        <v>10</v>
      </c>
      <c r="S166" s="746">
        <v>1</v>
      </c>
      <c r="T166" s="813">
        <v>5</v>
      </c>
      <c r="U166" s="769">
        <v>1</v>
      </c>
    </row>
    <row r="167" spans="1:21" ht="14.4" customHeight="1" x14ac:dyDescent="0.3">
      <c r="A167" s="727">
        <v>31</v>
      </c>
      <c r="B167" s="728" t="s">
        <v>1451</v>
      </c>
      <c r="C167" s="728" t="s">
        <v>1455</v>
      </c>
      <c r="D167" s="811" t="s">
        <v>2246</v>
      </c>
      <c r="E167" s="812" t="s">
        <v>1478</v>
      </c>
      <c r="F167" s="728" t="s">
        <v>1454</v>
      </c>
      <c r="G167" s="728" t="s">
        <v>1501</v>
      </c>
      <c r="H167" s="728" t="s">
        <v>563</v>
      </c>
      <c r="I167" s="728" t="s">
        <v>1502</v>
      </c>
      <c r="J167" s="728" t="s">
        <v>1503</v>
      </c>
      <c r="K167" s="728" t="s">
        <v>1504</v>
      </c>
      <c r="L167" s="729">
        <v>492.18</v>
      </c>
      <c r="M167" s="729">
        <v>984.36</v>
      </c>
      <c r="N167" s="728">
        <v>2</v>
      </c>
      <c r="O167" s="813">
        <v>2</v>
      </c>
      <c r="P167" s="729">
        <v>984.36</v>
      </c>
      <c r="Q167" s="746">
        <v>1</v>
      </c>
      <c r="R167" s="728">
        <v>2</v>
      </c>
      <c r="S167" s="746">
        <v>1</v>
      </c>
      <c r="T167" s="813">
        <v>2</v>
      </c>
      <c r="U167" s="769">
        <v>1</v>
      </c>
    </row>
    <row r="168" spans="1:21" ht="14.4" customHeight="1" x14ac:dyDescent="0.3">
      <c r="A168" s="727">
        <v>31</v>
      </c>
      <c r="B168" s="728" t="s">
        <v>1451</v>
      </c>
      <c r="C168" s="728" t="s">
        <v>1455</v>
      </c>
      <c r="D168" s="811" t="s">
        <v>2246</v>
      </c>
      <c r="E168" s="812" t="s">
        <v>1478</v>
      </c>
      <c r="F168" s="728" t="s">
        <v>1454</v>
      </c>
      <c r="G168" s="728" t="s">
        <v>1501</v>
      </c>
      <c r="H168" s="728" t="s">
        <v>563</v>
      </c>
      <c r="I168" s="728" t="s">
        <v>1664</v>
      </c>
      <c r="J168" s="728" t="s">
        <v>1658</v>
      </c>
      <c r="K168" s="728" t="s">
        <v>1665</v>
      </c>
      <c r="L168" s="729">
        <v>2260</v>
      </c>
      <c r="M168" s="729">
        <v>2260</v>
      </c>
      <c r="N168" s="728">
        <v>1</v>
      </c>
      <c r="O168" s="813">
        <v>1</v>
      </c>
      <c r="P168" s="729"/>
      <c r="Q168" s="746">
        <v>0</v>
      </c>
      <c r="R168" s="728"/>
      <c r="S168" s="746">
        <v>0</v>
      </c>
      <c r="T168" s="813"/>
      <c r="U168" s="769">
        <v>0</v>
      </c>
    </row>
    <row r="169" spans="1:21" ht="14.4" customHeight="1" x14ac:dyDescent="0.3">
      <c r="A169" s="727">
        <v>31</v>
      </c>
      <c r="B169" s="728" t="s">
        <v>1451</v>
      </c>
      <c r="C169" s="728" t="s">
        <v>1455</v>
      </c>
      <c r="D169" s="811" t="s">
        <v>2246</v>
      </c>
      <c r="E169" s="812" t="s">
        <v>1478</v>
      </c>
      <c r="F169" s="728" t="s">
        <v>1454</v>
      </c>
      <c r="G169" s="728" t="s">
        <v>1508</v>
      </c>
      <c r="H169" s="728" t="s">
        <v>563</v>
      </c>
      <c r="I169" s="728" t="s">
        <v>1509</v>
      </c>
      <c r="J169" s="728" t="s">
        <v>1510</v>
      </c>
      <c r="K169" s="728" t="s">
        <v>1511</v>
      </c>
      <c r="L169" s="729">
        <v>200</v>
      </c>
      <c r="M169" s="729">
        <v>800</v>
      </c>
      <c r="N169" s="728">
        <v>4</v>
      </c>
      <c r="O169" s="813">
        <v>2</v>
      </c>
      <c r="P169" s="729">
        <v>400</v>
      </c>
      <c r="Q169" s="746">
        <v>0.5</v>
      </c>
      <c r="R169" s="728">
        <v>2</v>
      </c>
      <c r="S169" s="746">
        <v>0.5</v>
      </c>
      <c r="T169" s="813">
        <v>1</v>
      </c>
      <c r="U169" s="769">
        <v>0.5</v>
      </c>
    </row>
    <row r="170" spans="1:21" ht="14.4" customHeight="1" x14ac:dyDescent="0.3">
      <c r="A170" s="727">
        <v>31</v>
      </c>
      <c r="B170" s="728" t="s">
        <v>1451</v>
      </c>
      <c r="C170" s="728" t="s">
        <v>1455</v>
      </c>
      <c r="D170" s="811" t="s">
        <v>2246</v>
      </c>
      <c r="E170" s="812" t="s">
        <v>1480</v>
      </c>
      <c r="F170" s="728" t="s">
        <v>1452</v>
      </c>
      <c r="G170" s="728" t="s">
        <v>1539</v>
      </c>
      <c r="H170" s="728" t="s">
        <v>563</v>
      </c>
      <c r="I170" s="728" t="s">
        <v>1540</v>
      </c>
      <c r="J170" s="728" t="s">
        <v>910</v>
      </c>
      <c r="K170" s="728" t="s">
        <v>1297</v>
      </c>
      <c r="L170" s="729">
        <v>78.33</v>
      </c>
      <c r="M170" s="729">
        <v>78.33</v>
      </c>
      <c r="N170" s="728">
        <v>1</v>
      </c>
      <c r="O170" s="813">
        <v>1</v>
      </c>
      <c r="P170" s="729"/>
      <c r="Q170" s="746">
        <v>0</v>
      </c>
      <c r="R170" s="728"/>
      <c r="S170" s="746">
        <v>0</v>
      </c>
      <c r="T170" s="813"/>
      <c r="U170" s="769">
        <v>0</v>
      </c>
    </row>
    <row r="171" spans="1:21" ht="14.4" customHeight="1" x14ac:dyDescent="0.3">
      <c r="A171" s="727">
        <v>31</v>
      </c>
      <c r="B171" s="728" t="s">
        <v>1451</v>
      </c>
      <c r="C171" s="728" t="s">
        <v>1455</v>
      </c>
      <c r="D171" s="811" t="s">
        <v>2246</v>
      </c>
      <c r="E171" s="812" t="s">
        <v>1480</v>
      </c>
      <c r="F171" s="728" t="s">
        <v>1452</v>
      </c>
      <c r="G171" s="728" t="s">
        <v>1483</v>
      </c>
      <c r="H171" s="728" t="s">
        <v>563</v>
      </c>
      <c r="I171" s="728" t="s">
        <v>1484</v>
      </c>
      <c r="J171" s="728" t="s">
        <v>593</v>
      </c>
      <c r="K171" s="728" t="s">
        <v>1485</v>
      </c>
      <c r="L171" s="729">
        <v>0</v>
      </c>
      <c r="M171" s="729">
        <v>0</v>
      </c>
      <c r="N171" s="728">
        <v>2</v>
      </c>
      <c r="O171" s="813">
        <v>0.5</v>
      </c>
      <c r="P171" s="729">
        <v>0</v>
      </c>
      <c r="Q171" s="746"/>
      <c r="R171" s="728">
        <v>2</v>
      </c>
      <c r="S171" s="746">
        <v>1</v>
      </c>
      <c r="T171" s="813">
        <v>0.5</v>
      </c>
      <c r="U171" s="769">
        <v>1</v>
      </c>
    </row>
    <row r="172" spans="1:21" ht="14.4" customHeight="1" x14ac:dyDescent="0.3">
      <c r="A172" s="727">
        <v>31</v>
      </c>
      <c r="B172" s="728" t="s">
        <v>1451</v>
      </c>
      <c r="C172" s="728" t="s">
        <v>1455</v>
      </c>
      <c r="D172" s="811" t="s">
        <v>2246</v>
      </c>
      <c r="E172" s="812" t="s">
        <v>1480</v>
      </c>
      <c r="F172" s="728" t="s">
        <v>1452</v>
      </c>
      <c r="G172" s="728" t="s">
        <v>1483</v>
      </c>
      <c r="H172" s="728" t="s">
        <v>563</v>
      </c>
      <c r="I172" s="728" t="s">
        <v>1666</v>
      </c>
      <c r="J172" s="728" t="s">
        <v>593</v>
      </c>
      <c r="K172" s="728" t="s">
        <v>1667</v>
      </c>
      <c r="L172" s="729">
        <v>0</v>
      </c>
      <c r="M172" s="729">
        <v>0</v>
      </c>
      <c r="N172" s="728">
        <v>2</v>
      </c>
      <c r="O172" s="813">
        <v>1</v>
      </c>
      <c r="P172" s="729">
        <v>0</v>
      </c>
      <c r="Q172" s="746"/>
      <c r="R172" s="728">
        <v>2</v>
      </c>
      <c r="S172" s="746">
        <v>1</v>
      </c>
      <c r="T172" s="813">
        <v>1</v>
      </c>
      <c r="U172" s="769">
        <v>1</v>
      </c>
    </row>
    <row r="173" spans="1:21" ht="14.4" customHeight="1" x14ac:dyDescent="0.3">
      <c r="A173" s="727">
        <v>31</v>
      </c>
      <c r="B173" s="728" t="s">
        <v>1451</v>
      </c>
      <c r="C173" s="728" t="s">
        <v>1455</v>
      </c>
      <c r="D173" s="811" t="s">
        <v>2246</v>
      </c>
      <c r="E173" s="812" t="s">
        <v>1480</v>
      </c>
      <c r="F173" s="728" t="s">
        <v>1452</v>
      </c>
      <c r="G173" s="728" t="s">
        <v>1486</v>
      </c>
      <c r="H173" s="728" t="s">
        <v>610</v>
      </c>
      <c r="I173" s="728" t="s">
        <v>1487</v>
      </c>
      <c r="J173" s="728" t="s">
        <v>707</v>
      </c>
      <c r="K173" s="728" t="s">
        <v>1218</v>
      </c>
      <c r="L173" s="729">
        <v>490.89</v>
      </c>
      <c r="M173" s="729">
        <v>9817.7999999999993</v>
      </c>
      <c r="N173" s="728">
        <v>20</v>
      </c>
      <c r="O173" s="813">
        <v>4.5</v>
      </c>
      <c r="P173" s="729">
        <v>9326.91</v>
      </c>
      <c r="Q173" s="746">
        <v>0.95000000000000007</v>
      </c>
      <c r="R173" s="728">
        <v>19</v>
      </c>
      <c r="S173" s="746">
        <v>0.95</v>
      </c>
      <c r="T173" s="813">
        <v>4</v>
      </c>
      <c r="U173" s="769">
        <v>0.88888888888888884</v>
      </c>
    </row>
    <row r="174" spans="1:21" ht="14.4" customHeight="1" x14ac:dyDescent="0.3">
      <c r="A174" s="727">
        <v>31</v>
      </c>
      <c r="B174" s="728" t="s">
        <v>1451</v>
      </c>
      <c r="C174" s="728" t="s">
        <v>1455</v>
      </c>
      <c r="D174" s="811" t="s">
        <v>2246</v>
      </c>
      <c r="E174" s="812" t="s">
        <v>1480</v>
      </c>
      <c r="F174" s="728" t="s">
        <v>1452</v>
      </c>
      <c r="G174" s="728" t="s">
        <v>1486</v>
      </c>
      <c r="H174" s="728" t="s">
        <v>610</v>
      </c>
      <c r="I174" s="728" t="s">
        <v>1516</v>
      </c>
      <c r="J174" s="728" t="s">
        <v>707</v>
      </c>
      <c r="K174" s="728" t="s">
        <v>1216</v>
      </c>
      <c r="L174" s="729">
        <v>736.33</v>
      </c>
      <c r="M174" s="729">
        <v>8835.9600000000009</v>
      </c>
      <c r="N174" s="728">
        <v>12</v>
      </c>
      <c r="O174" s="813">
        <v>2</v>
      </c>
      <c r="P174" s="729">
        <v>6626.9700000000012</v>
      </c>
      <c r="Q174" s="746">
        <v>0.75</v>
      </c>
      <c r="R174" s="728">
        <v>9</v>
      </c>
      <c r="S174" s="746">
        <v>0.75</v>
      </c>
      <c r="T174" s="813">
        <v>1.5</v>
      </c>
      <c r="U174" s="769">
        <v>0.75</v>
      </c>
    </row>
    <row r="175" spans="1:21" ht="14.4" customHeight="1" x14ac:dyDescent="0.3">
      <c r="A175" s="727">
        <v>31</v>
      </c>
      <c r="B175" s="728" t="s">
        <v>1451</v>
      </c>
      <c r="C175" s="728" t="s">
        <v>1455</v>
      </c>
      <c r="D175" s="811" t="s">
        <v>2246</v>
      </c>
      <c r="E175" s="812" t="s">
        <v>1480</v>
      </c>
      <c r="F175" s="728" t="s">
        <v>1452</v>
      </c>
      <c r="G175" s="728" t="s">
        <v>1486</v>
      </c>
      <c r="H175" s="728" t="s">
        <v>610</v>
      </c>
      <c r="I175" s="728" t="s">
        <v>1554</v>
      </c>
      <c r="J175" s="728" t="s">
        <v>707</v>
      </c>
      <c r="K175" s="728" t="s">
        <v>1555</v>
      </c>
      <c r="L175" s="729">
        <v>923.74</v>
      </c>
      <c r="M175" s="729">
        <v>2771.2200000000003</v>
      </c>
      <c r="N175" s="728">
        <v>3</v>
      </c>
      <c r="O175" s="813">
        <v>0.5</v>
      </c>
      <c r="P175" s="729">
        <v>2771.2200000000003</v>
      </c>
      <c r="Q175" s="746">
        <v>1</v>
      </c>
      <c r="R175" s="728">
        <v>3</v>
      </c>
      <c r="S175" s="746">
        <v>1</v>
      </c>
      <c r="T175" s="813">
        <v>0.5</v>
      </c>
      <c r="U175" s="769">
        <v>1</v>
      </c>
    </row>
    <row r="176" spans="1:21" ht="14.4" customHeight="1" x14ac:dyDescent="0.3">
      <c r="A176" s="727">
        <v>31</v>
      </c>
      <c r="B176" s="728" t="s">
        <v>1451</v>
      </c>
      <c r="C176" s="728" t="s">
        <v>1455</v>
      </c>
      <c r="D176" s="811" t="s">
        <v>2246</v>
      </c>
      <c r="E176" s="812" t="s">
        <v>1480</v>
      </c>
      <c r="F176" s="728" t="s">
        <v>1452</v>
      </c>
      <c r="G176" s="728" t="s">
        <v>1488</v>
      </c>
      <c r="H176" s="728" t="s">
        <v>610</v>
      </c>
      <c r="I176" s="728" t="s">
        <v>1324</v>
      </c>
      <c r="J176" s="728" t="s">
        <v>628</v>
      </c>
      <c r="K176" s="728" t="s">
        <v>1325</v>
      </c>
      <c r="L176" s="729">
        <v>24.22</v>
      </c>
      <c r="M176" s="729">
        <v>48.44</v>
      </c>
      <c r="N176" s="728">
        <v>2</v>
      </c>
      <c r="O176" s="813">
        <v>2</v>
      </c>
      <c r="P176" s="729"/>
      <c r="Q176" s="746">
        <v>0</v>
      </c>
      <c r="R176" s="728"/>
      <c r="S176" s="746">
        <v>0</v>
      </c>
      <c r="T176" s="813"/>
      <c r="U176" s="769">
        <v>0</v>
      </c>
    </row>
    <row r="177" spans="1:21" ht="14.4" customHeight="1" x14ac:dyDescent="0.3">
      <c r="A177" s="727">
        <v>31</v>
      </c>
      <c r="B177" s="728" t="s">
        <v>1451</v>
      </c>
      <c r="C177" s="728" t="s">
        <v>1455</v>
      </c>
      <c r="D177" s="811" t="s">
        <v>2246</v>
      </c>
      <c r="E177" s="812" t="s">
        <v>1480</v>
      </c>
      <c r="F177" s="728" t="s">
        <v>1452</v>
      </c>
      <c r="G177" s="728" t="s">
        <v>1488</v>
      </c>
      <c r="H177" s="728" t="s">
        <v>610</v>
      </c>
      <c r="I177" s="728" t="s">
        <v>1326</v>
      </c>
      <c r="J177" s="728" t="s">
        <v>628</v>
      </c>
      <c r="K177" s="728" t="s">
        <v>1327</v>
      </c>
      <c r="L177" s="729">
        <v>48.42</v>
      </c>
      <c r="M177" s="729">
        <v>193.68</v>
      </c>
      <c r="N177" s="728">
        <v>4</v>
      </c>
      <c r="O177" s="813">
        <v>3.5</v>
      </c>
      <c r="P177" s="729">
        <v>48.42</v>
      </c>
      <c r="Q177" s="746">
        <v>0.25</v>
      </c>
      <c r="R177" s="728">
        <v>1</v>
      </c>
      <c r="S177" s="746">
        <v>0.25</v>
      </c>
      <c r="T177" s="813">
        <v>0.5</v>
      </c>
      <c r="U177" s="769">
        <v>0.14285714285714285</v>
      </c>
    </row>
    <row r="178" spans="1:21" ht="14.4" customHeight="1" x14ac:dyDescent="0.3">
      <c r="A178" s="727">
        <v>31</v>
      </c>
      <c r="B178" s="728" t="s">
        <v>1451</v>
      </c>
      <c r="C178" s="728" t="s">
        <v>1455</v>
      </c>
      <c r="D178" s="811" t="s">
        <v>2246</v>
      </c>
      <c r="E178" s="812" t="s">
        <v>1480</v>
      </c>
      <c r="F178" s="728" t="s">
        <v>1452</v>
      </c>
      <c r="G178" s="728" t="s">
        <v>1489</v>
      </c>
      <c r="H178" s="728" t="s">
        <v>610</v>
      </c>
      <c r="I178" s="728" t="s">
        <v>1337</v>
      </c>
      <c r="J178" s="728" t="s">
        <v>1338</v>
      </c>
      <c r="K178" s="728" t="s">
        <v>1339</v>
      </c>
      <c r="L178" s="729">
        <v>0</v>
      </c>
      <c r="M178" s="729">
        <v>0</v>
      </c>
      <c r="N178" s="728">
        <v>30</v>
      </c>
      <c r="O178" s="813">
        <v>22</v>
      </c>
      <c r="P178" s="729">
        <v>0</v>
      </c>
      <c r="Q178" s="746"/>
      <c r="R178" s="728">
        <v>20</v>
      </c>
      <c r="S178" s="746">
        <v>0.66666666666666663</v>
      </c>
      <c r="T178" s="813">
        <v>13</v>
      </c>
      <c r="U178" s="769">
        <v>0.59090909090909094</v>
      </c>
    </row>
    <row r="179" spans="1:21" ht="14.4" customHeight="1" x14ac:dyDescent="0.3">
      <c r="A179" s="727">
        <v>31</v>
      </c>
      <c r="B179" s="728" t="s">
        <v>1451</v>
      </c>
      <c r="C179" s="728" t="s">
        <v>1455</v>
      </c>
      <c r="D179" s="811" t="s">
        <v>2246</v>
      </c>
      <c r="E179" s="812" t="s">
        <v>1480</v>
      </c>
      <c r="F179" s="728" t="s">
        <v>1452</v>
      </c>
      <c r="G179" s="728" t="s">
        <v>1493</v>
      </c>
      <c r="H179" s="728" t="s">
        <v>563</v>
      </c>
      <c r="I179" s="728" t="s">
        <v>1621</v>
      </c>
      <c r="J179" s="728" t="s">
        <v>1495</v>
      </c>
      <c r="K179" s="728" t="s">
        <v>1622</v>
      </c>
      <c r="L179" s="729">
        <v>99.94</v>
      </c>
      <c r="M179" s="729">
        <v>199.88</v>
      </c>
      <c r="N179" s="728">
        <v>2</v>
      </c>
      <c r="O179" s="813">
        <v>2</v>
      </c>
      <c r="P179" s="729"/>
      <c r="Q179" s="746">
        <v>0</v>
      </c>
      <c r="R179" s="728"/>
      <c r="S179" s="746">
        <v>0</v>
      </c>
      <c r="T179" s="813"/>
      <c r="U179" s="769">
        <v>0</v>
      </c>
    </row>
    <row r="180" spans="1:21" ht="14.4" customHeight="1" x14ac:dyDescent="0.3">
      <c r="A180" s="727">
        <v>31</v>
      </c>
      <c r="B180" s="728" t="s">
        <v>1451</v>
      </c>
      <c r="C180" s="728" t="s">
        <v>1455</v>
      </c>
      <c r="D180" s="811" t="s">
        <v>2246</v>
      </c>
      <c r="E180" s="812" t="s">
        <v>1480</v>
      </c>
      <c r="F180" s="728" t="s">
        <v>1454</v>
      </c>
      <c r="G180" s="728" t="s">
        <v>1497</v>
      </c>
      <c r="H180" s="728" t="s">
        <v>563</v>
      </c>
      <c r="I180" s="728" t="s">
        <v>1498</v>
      </c>
      <c r="J180" s="728" t="s">
        <v>1499</v>
      </c>
      <c r="K180" s="728" t="s">
        <v>1500</v>
      </c>
      <c r="L180" s="729">
        <v>35.130000000000003</v>
      </c>
      <c r="M180" s="729">
        <v>3583.2600000000039</v>
      </c>
      <c r="N180" s="728">
        <v>102</v>
      </c>
      <c r="O180" s="813">
        <v>46</v>
      </c>
      <c r="P180" s="729">
        <v>3442.7400000000039</v>
      </c>
      <c r="Q180" s="746">
        <v>0.96078431372549022</v>
      </c>
      <c r="R180" s="728">
        <v>98</v>
      </c>
      <c r="S180" s="746">
        <v>0.96078431372549022</v>
      </c>
      <c r="T180" s="813">
        <v>45</v>
      </c>
      <c r="U180" s="769">
        <v>0.97826086956521741</v>
      </c>
    </row>
    <row r="181" spans="1:21" ht="14.4" customHeight="1" x14ac:dyDescent="0.3">
      <c r="A181" s="727">
        <v>31</v>
      </c>
      <c r="B181" s="728" t="s">
        <v>1451</v>
      </c>
      <c r="C181" s="728" t="s">
        <v>1455</v>
      </c>
      <c r="D181" s="811" t="s">
        <v>2246</v>
      </c>
      <c r="E181" s="812" t="s">
        <v>1480</v>
      </c>
      <c r="F181" s="728" t="s">
        <v>1454</v>
      </c>
      <c r="G181" s="728" t="s">
        <v>1501</v>
      </c>
      <c r="H181" s="728" t="s">
        <v>563</v>
      </c>
      <c r="I181" s="728" t="s">
        <v>1526</v>
      </c>
      <c r="J181" s="728" t="s">
        <v>1527</v>
      </c>
      <c r="K181" s="728" t="s">
        <v>1528</v>
      </c>
      <c r="L181" s="729">
        <v>199.5</v>
      </c>
      <c r="M181" s="729">
        <v>399</v>
      </c>
      <c r="N181" s="728">
        <v>2</v>
      </c>
      <c r="O181" s="813">
        <v>2</v>
      </c>
      <c r="P181" s="729">
        <v>399</v>
      </c>
      <c r="Q181" s="746">
        <v>1</v>
      </c>
      <c r="R181" s="728">
        <v>2</v>
      </c>
      <c r="S181" s="746">
        <v>1</v>
      </c>
      <c r="T181" s="813">
        <v>2</v>
      </c>
      <c r="U181" s="769">
        <v>1</v>
      </c>
    </row>
    <row r="182" spans="1:21" ht="14.4" customHeight="1" x14ac:dyDescent="0.3">
      <c r="A182" s="727">
        <v>31</v>
      </c>
      <c r="B182" s="728" t="s">
        <v>1451</v>
      </c>
      <c r="C182" s="728" t="s">
        <v>1455</v>
      </c>
      <c r="D182" s="811" t="s">
        <v>2246</v>
      </c>
      <c r="E182" s="812" t="s">
        <v>1480</v>
      </c>
      <c r="F182" s="728" t="s">
        <v>1454</v>
      </c>
      <c r="G182" s="728" t="s">
        <v>1501</v>
      </c>
      <c r="H182" s="728" t="s">
        <v>563</v>
      </c>
      <c r="I182" s="728" t="s">
        <v>1502</v>
      </c>
      <c r="J182" s="728" t="s">
        <v>1503</v>
      </c>
      <c r="K182" s="728" t="s">
        <v>1504</v>
      </c>
      <c r="L182" s="729">
        <v>492.18</v>
      </c>
      <c r="M182" s="729">
        <v>1968.72</v>
      </c>
      <c r="N182" s="728">
        <v>4</v>
      </c>
      <c r="O182" s="813">
        <v>4</v>
      </c>
      <c r="P182" s="729">
        <v>1968.72</v>
      </c>
      <c r="Q182" s="746">
        <v>1</v>
      </c>
      <c r="R182" s="728">
        <v>4</v>
      </c>
      <c r="S182" s="746">
        <v>1</v>
      </c>
      <c r="T182" s="813">
        <v>4</v>
      </c>
      <c r="U182" s="769">
        <v>1</v>
      </c>
    </row>
    <row r="183" spans="1:21" ht="14.4" customHeight="1" x14ac:dyDescent="0.3">
      <c r="A183" s="727">
        <v>31</v>
      </c>
      <c r="B183" s="728" t="s">
        <v>1451</v>
      </c>
      <c r="C183" s="728" t="s">
        <v>1455</v>
      </c>
      <c r="D183" s="811" t="s">
        <v>2246</v>
      </c>
      <c r="E183" s="812" t="s">
        <v>1480</v>
      </c>
      <c r="F183" s="728" t="s">
        <v>1454</v>
      </c>
      <c r="G183" s="728" t="s">
        <v>1501</v>
      </c>
      <c r="H183" s="728" t="s">
        <v>563</v>
      </c>
      <c r="I183" s="728" t="s">
        <v>1505</v>
      </c>
      <c r="J183" s="728" t="s">
        <v>1506</v>
      </c>
      <c r="K183" s="728" t="s">
        <v>1507</v>
      </c>
      <c r="L183" s="729">
        <v>347.81</v>
      </c>
      <c r="M183" s="729">
        <v>695.62</v>
      </c>
      <c r="N183" s="728">
        <v>2</v>
      </c>
      <c r="O183" s="813">
        <v>2</v>
      </c>
      <c r="P183" s="729">
        <v>695.62</v>
      </c>
      <c r="Q183" s="746">
        <v>1</v>
      </c>
      <c r="R183" s="728">
        <v>2</v>
      </c>
      <c r="S183" s="746">
        <v>1</v>
      </c>
      <c r="T183" s="813">
        <v>2</v>
      </c>
      <c r="U183" s="769">
        <v>1</v>
      </c>
    </row>
    <row r="184" spans="1:21" ht="14.4" customHeight="1" x14ac:dyDescent="0.3">
      <c r="A184" s="727">
        <v>31</v>
      </c>
      <c r="B184" s="728" t="s">
        <v>1451</v>
      </c>
      <c r="C184" s="728" t="s">
        <v>1455</v>
      </c>
      <c r="D184" s="811" t="s">
        <v>2246</v>
      </c>
      <c r="E184" s="812" t="s">
        <v>1480</v>
      </c>
      <c r="F184" s="728" t="s">
        <v>1454</v>
      </c>
      <c r="G184" s="728" t="s">
        <v>1501</v>
      </c>
      <c r="H184" s="728" t="s">
        <v>563</v>
      </c>
      <c r="I184" s="728" t="s">
        <v>1602</v>
      </c>
      <c r="J184" s="728" t="s">
        <v>1603</v>
      </c>
      <c r="K184" s="728" t="s">
        <v>1604</v>
      </c>
      <c r="L184" s="729">
        <v>2296.87</v>
      </c>
      <c r="M184" s="729">
        <v>2296.87</v>
      </c>
      <c r="N184" s="728">
        <v>1</v>
      </c>
      <c r="O184" s="813">
        <v>1</v>
      </c>
      <c r="P184" s="729">
        <v>2296.87</v>
      </c>
      <c r="Q184" s="746">
        <v>1</v>
      </c>
      <c r="R184" s="728">
        <v>1</v>
      </c>
      <c r="S184" s="746">
        <v>1</v>
      </c>
      <c r="T184" s="813">
        <v>1</v>
      </c>
      <c r="U184" s="769">
        <v>1</v>
      </c>
    </row>
    <row r="185" spans="1:21" ht="14.4" customHeight="1" x14ac:dyDescent="0.3">
      <c r="A185" s="727">
        <v>31</v>
      </c>
      <c r="B185" s="728" t="s">
        <v>1451</v>
      </c>
      <c r="C185" s="728" t="s">
        <v>1455</v>
      </c>
      <c r="D185" s="811" t="s">
        <v>2246</v>
      </c>
      <c r="E185" s="812" t="s">
        <v>1480</v>
      </c>
      <c r="F185" s="728" t="s">
        <v>1454</v>
      </c>
      <c r="G185" s="728" t="s">
        <v>1501</v>
      </c>
      <c r="H185" s="728" t="s">
        <v>563</v>
      </c>
      <c r="I185" s="728" t="s">
        <v>1532</v>
      </c>
      <c r="J185" s="728" t="s">
        <v>1533</v>
      </c>
      <c r="K185" s="728" t="s">
        <v>1534</v>
      </c>
      <c r="L185" s="729">
        <v>971.25</v>
      </c>
      <c r="M185" s="729">
        <v>971.25</v>
      </c>
      <c r="N185" s="728">
        <v>1</v>
      </c>
      <c r="O185" s="813">
        <v>1</v>
      </c>
      <c r="P185" s="729">
        <v>971.25</v>
      </c>
      <c r="Q185" s="746">
        <v>1</v>
      </c>
      <c r="R185" s="728">
        <v>1</v>
      </c>
      <c r="S185" s="746">
        <v>1</v>
      </c>
      <c r="T185" s="813">
        <v>1</v>
      </c>
      <c r="U185" s="769">
        <v>1</v>
      </c>
    </row>
    <row r="186" spans="1:21" ht="14.4" customHeight="1" x14ac:dyDescent="0.3">
      <c r="A186" s="727">
        <v>31</v>
      </c>
      <c r="B186" s="728" t="s">
        <v>1451</v>
      </c>
      <c r="C186" s="728" t="s">
        <v>1455</v>
      </c>
      <c r="D186" s="811" t="s">
        <v>2246</v>
      </c>
      <c r="E186" s="812" t="s">
        <v>1480</v>
      </c>
      <c r="F186" s="728" t="s">
        <v>1454</v>
      </c>
      <c r="G186" s="728" t="s">
        <v>1501</v>
      </c>
      <c r="H186" s="728" t="s">
        <v>563</v>
      </c>
      <c r="I186" s="728" t="s">
        <v>1575</v>
      </c>
      <c r="J186" s="728" t="s">
        <v>1576</v>
      </c>
      <c r="K186" s="728" t="s">
        <v>1577</v>
      </c>
      <c r="L186" s="729">
        <v>1000</v>
      </c>
      <c r="M186" s="729">
        <v>1000</v>
      </c>
      <c r="N186" s="728">
        <v>1</v>
      </c>
      <c r="O186" s="813">
        <v>1</v>
      </c>
      <c r="P186" s="729"/>
      <c r="Q186" s="746">
        <v>0</v>
      </c>
      <c r="R186" s="728"/>
      <c r="S186" s="746">
        <v>0</v>
      </c>
      <c r="T186" s="813"/>
      <c r="U186" s="769">
        <v>0</v>
      </c>
    </row>
    <row r="187" spans="1:21" ht="14.4" customHeight="1" x14ac:dyDescent="0.3">
      <c r="A187" s="727">
        <v>31</v>
      </c>
      <c r="B187" s="728" t="s">
        <v>1451</v>
      </c>
      <c r="C187" s="728" t="s">
        <v>1455</v>
      </c>
      <c r="D187" s="811" t="s">
        <v>2246</v>
      </c>
      <c r="E187" s="812" t="s">
        <v>1480</v>
      </c>
      <c r="F187" s="728" t="s">
        <v>1454</v>
      </c>
      <c r="G187" s="728" t="s">
        <v>1501</v>
      </c>
      <c r="H187" s="728" t="s">
        <v>563</v>
      </c>
      <c r="I187" s="728" t="s">
        <v>1581</v>
      </c>
      <c r="J187" s="728" t="s">
        <v>1582</v>
      </c>
      <c r="K187" s="728" t="s">
        <v>1583</v>
      </c>
      <c r="L187" s="729">
        <v>1690</v>
      </c>
      <c r="M187" s="729">
        <v>1690</v>
      </c>
      <c r="N187" s="728">
        <v>1</v>
      </c>
      <c r="O187" s="813">
        <v>1</v>
      </c>
      <c r="P187" s="729">
        <v>1690</v>
      </c>
      <c r="Q187" s="746">
        <v>1</v>
      </c>
      <c r="R187" s="728">
        <v>1</v>
      </c>
      <c r="S187" s="746">
        <v>1</v>
      </c>
      <c r="T187" s="813">
        <v>1</v>
      </c>
      <c r="U187" s="769">
        <v>1</v>
      </c>
    </row>
    <row r="188" spans="1:21" ht="14.4" customHeight="1" x14ac:dyDescent="0.3">
      <c r="A188" s="727">
        <v>31</v>
      </c>
      <c r="B188" s="728" t="s">
        <v>1451</v>
      </c>
      <c r="C188" s="728" t="s">
        <v>1455</v>
      </c>
      <c r="D188" s="811" t="s">
        <v>2246</v>
      </c>
      <c r="E188" s="812" t="s">
        <v>1480</v>
      </c>
      <c r="F188" s="728" t="s">
        <v>1454</v>
      </c>
      <c r="G188" s="728" t="s">
        <v>1508</v>
      </c>
      <c r="H188" s="728" t="s">
        <v>563</v>
      </c>
      <c r="I188" s="728" t="s">
        <v>1509</v>
      </c>
      <c r="J188" s="728" t="s">
        <v>1510</v>
      </c>
      <c r="K188" s="728" t="s">
        <v>1511</v>
      </c>
      <c r="L188" s="729">
        <v>200</v>
      </c>
      <c r="M188" s="729">
        <v>4400</v>
      </c>
      <c r="N188" s="728">
        <v>22</v>
      </c>
      <c r="O188" s="813">
        <v>11</v>
      </c>
      <c r="P188" s="729">
        <v>4000</v>
      </c>
      <c r="Q188" s="746">
        <v>0.90909090909090906</v>
      </c>
      <c r="R188" s="728">
        <v>20</v>
      </c>
      <c r="S188" s="746">
        <v>0.90909090909090906</v>
      </c>
      <c r="T188" s="813">
        <v>10</v>
      </c>
      <c r="U188" s="769">
        <v>0.90909090909090906</v>
      </c>
    </row>
    <row r="189" spans="1:21" ht="14.4" customHeight="1" x14ac:dyDescent="0.3">
      <c r="A189" s="727">
        <v>31</v>
      </c>
      <c r="B189" s="728" t="s">
        <v>1451</v>
      </c>
      <c r="C189" s="728" t="s">
        <v>1455</v>
      </c>
      <c r="D189" s="811" t="s">
        <v>2246</v>
      </c>
      <c r="E189" s="812" t="s">
        <v>1480</v>
      </c>
      <c r="F189" s="728" t="s">
        <v>1454</v>
      </c>
      <c r="G189" s="728" t="s">
        <v>1508</v>
      </c>
      <c r="H189" s="728" t="s">
        <v>563</v>
      </c>
      <c r="I189" s="728" t="s">
        <v>1587</v>
      </c>
      <c r="J189" s="728" t="s">
        <v>1588</v>
      </c>
      <c r="K189" s="728" t="s">
        <v>1589</v>
      </c>
      <c r="L189" s="729">
        <v>1200</v>
      </c>
      <c r="M189" s="729">
        <v>1200</v>
      </c>
      <c r="N189" s="728">
        <v>1</v>
      </c>
      <c r="O189" s="813">
        <v>1</v>
      </c>
      <c r="P189" s="729">
        <v>1200</v>
      </c>
      <c r="Q189" s="746">
        <v>1</v>
      </c>
      <c r="R189" s="728">
        <v>1</v>
      </c>
      <c r="S189" s="746">
        <v>1</v>
      </c>
      <c r="T189" s="813">
        <v>1</v>
      </c>
      <c r="U189" s="769">
        <v>1</v>
      </c>
    </row>
    <row r="190" spans="1:21" ht="14.4" customHeight="1" x14ac:dyDescent="0.3">
      <c r="A190" s="727">
        <v>31</v>
      </c>
      <c r="B190" s="728" t="s">
        <v>1451</v>
      </c>
      <c r="C190" s="728" t="s">
        <v>1455</v>
      </c>
      <c r="D190" s="811" t="s">
        <v>2246</v>
      </c>
      <c r="E190" s="812" t="s">
        <v>1481</v>
      </c>
      <c r="F190" s="728" t="s">
        <v>1452</v>
      </c>
      <c r="G190" s="728" t="s">
        <v>1632</v>
      </c>
      <c r="H190" s="728" t="s">
        <v>563</v>
      </c>
      <c r="I190" s="728" t="s">
        <v>1633</v>
      </c>
      <c r="J190" s="728" t="s">
        <v>1634</v>
      </c>
      <c r="K190" s="728" t="s">
        <v>1635</v>
      </c>
      <c r="L190" s="729">
        <v>0</v>
      </c>
      <c r="M190" s="729">
        <v>0</v>
      </c>
      <c r="N190" s="728">
        <v>1</v>
      </c>
      <c r="O190" s="813">
        <v>1</v>
      </c>
      <c r="P190" s="729"/>
      <c r="Q190" s="746"/>
      <c r="R190" s="728"/>
      <c r="S190" s="746">
        <v>0</v>
      </c>
      <c r="T190" s="813"/>
      <c r="U190" s="769">
        <v>0</v>
      </c>
    </row>
    <row r="191" spans="1:21" ht="14.4" customHeight="1" x14ac:dyDescent="0.3">
      <c r="A191" s="727">
        <v>31</v>
      </c>
      <c r="B191" s="728" t="s">
        <v>1451</v>
      </c>
      <c r="C191" s="728" t="s">
        <v>1455</v>
      </c>
      <c r="D191" s="811" t="s">
        <v>2246</v>
      </c>
      <c r="E191" s="812" t="s">
        <v>1481</v>
      </c>
      <c r="F191" s="728" t="s">
        <v>1452</v>
      </c>
      <c r="G191" s="728" t="s">
        <v>1486</v>
      </c>
      <c r="H191" s="728" t="s">
        <v>610</v>
      </c>
      <c r="I191" s="728" t="s">
        <v>1668</v>
      </c>
      <c r="J191" s="728" t="s">
        <v>707</v>
      </c>
      <c r="K191" s="728" t="s">
        <v>1669</v>
      </c>
      <c r="L191" s="729">
        <v>368.16</v>
      </c>
      <c r="M191" s="729">
        <v>1840.8000000000002</v>
      </c>
      <c r="N191" s="728">
        <v>5</v>
      </c>
      <c r="O191" s="813">
        <v>1</v>
      </c>
      <c r="P191" s="729">
        <v>736.32</v>
      </c>
      <c r="Q191" s="746">
        <v>0.39999999999999997</v>
      </c>
      <c r="R191" s="728">
        <v>2</v>
      </c>
      <c r="S191" s="746">
        <v>0.4</v>
      </c>
      <c r="T191" s="813">
        <v>0.5</v>
      </c>
      <c r="U191" s="769">
        <v>0.5</v>
      </c>
    </row>
    <row r="192" spans="1:21" ht="14.4" customHeight="1" x14ac:dyDescent="0.3">
      <c r="A192" s="727">
        <v>31</v>
      </c>
      <c r="B192" s="728" t="s">
        <v>1451</v>
      </c>
      <c r="C192" s="728" t="s">
        <v>1455</v>
      </c>
      <c r="D192" s="811" t="s">
        <v>2246</v>
      </c>
      <c r="E192" s="812" t="s">
        <v>1481</v>
      </c>
      <c r="F192" s="728" t="s">
        <v>1452</v>
      </c>
      <c r="G192" s="728" t="s">
        <v>1486</v>
      </c>
      <c r="H192" s="728" t="s">
        <v>610</v>
      </c>
      <c r="I192" s="728" t="s">
        <v>1487</v>
      </c>
      <c r="J192" s="728" t="s">
        <v>707</v>
      </c>
      <c r="K192" s="728" t="s">
        <v>1218</v>
      </c>
      <c r="L192" s="729">
        <v>490.89</v>
      </c>
      <c r="M192" s="729">
        <v>9326.91</v>
      </c>
      <c r="N192" s="728">
        <v>19</v>
      </c>
      <c r="O192" s="813">
        <v>7</v>
      </c>
      <c r="P192" s="729">
        <v>7363.35</v>
      </c>
      <c r="Q192" s="746">
        <v>0.78947368421052633</v>
      </c>
      <c r="R192" s="728">
        <v>15</v>
      </c>
      <c r="S192" s="746">
        <v>0.78947368421052633</v>
      </c>
      <c r="T192" s="813">
        <v>5.5</v>
      </c>
      <c r="U192" s="769">
        <v>0.7857142857142857</v>
      </c>
    </row>
    <row r="193" spans="1:21" ht="14.4" customHeight="1" x14ac:dyDescent="0.3">
      <c r="A193" s="727">
        <v>31</v>
      </c>
      <c r="B193" s="728" t="s">
        <v>1451</v>
      </c>
      <c r="C193" s="728" t="s">
        <v>1455</v>
      </c>
      <c r="D193" s="811" t="s">
        <v>2246</v>
      </c>
      <c r="E193" s="812" t="s">
        <v>1481</v>
      </c>
      <c r="F193" s="728" t="s">
        <v>1452</v>
      </c>
      <c r="G193" s="728" t="s">
        <v>1486</v>
      </c>
      <c r="H193" s="728" t="s">
        <v>610</v>
      </c>
      <c r="I193" s="728" t="s">
        <v>1516</v>
      </c>
      <c r="J193" s="728" t="s">
        <v>707</v>
      </c>
      <c r="K193" s="728" t="s">
        <v>1216</v>
      </c>
      <c r="L193" s="729">
        <v>736.33</v>
      </c>
      <c r="M193" s="729">
        <v>4417.9800000000005</v>
      </c>
      <c r="N193" s="728">
        <v>6</v>
      </c>
      <c r="O193" s="813">
        <v>1.5</v>
      </c>
      <c r="P193" s="729">
        <v>4417.9800000000005</v>
      </c>
      <c r="Q193" s="746">
        <v>1</v>
      </c>
      <c r="R193" s="728">
        <v>6</v>
      </c>
      <c r="S193" s="746">
        <v>1</v>
      </c>
      <c r="T193" s="813">
        <v>1.5</v>
      </c>
      <c r="U193" s="769">
        <v>1</v>
      </c>
    </row>
    <row r="194" spans="1:21" ht="14.4" customHeight="1" x14ac:dyDescent="0.3">
      <c r="A194" s="727">
        <v>31</v>
      </c>
      <c r="B194" s="728" t="s">
        <v>1451</v>
      </c>
      <c r="C194" s="728" t="s">
        <v>1455</v>
      </c>
      <c r="D194" s="811" t="s">
        <v>2246</v>
      </c>
      <c r="E194" s="812" t="s">
        <v>1481</v>
      </c>
      <c r="F194" s="728" t="s">
        <v>1452</v>
      </c>
      <c r="G194" s="728" t="s">
        <v>1489</v>
      </c>
      <c r="H194" s="728" t="s">
        <v>610</v>
      </c>
      <c r="I194" s="728" t="s">
        <v>1337</v>
      </c>
      <c r="J194" s="728" t="s">
        <v>1338</v>
      </c>
      <c r="K194" s="728" t="s">
        <v>1339</v>
      </c>
      <c r="L194" s="729">
        <v>0</v>
      </c>
      <c r="M194" s="729">
        <v>0</v>
      </c>
      <c r="N194" s="728">
        <v>41</v>
      </c>
      <c r="O194" s="813">
        <v>27.5</v>
      </c>
      <c r="P194" s="729">
        <v>0</v>
      </c>
      <c r="Q194" s="746"/>
      <c r="R194" s="728">
        <v>24</v>
      </c>
      <c r="S194" s="746">
        <v>0.58536585365853655</v>
      </c>
      <c r="T194" s="813">
        <v>14.5</v>
      </c>
      <c r="U194" s="769">
        <v>0.52727272727272723</v>
      </c>
    </row>
    <row r="195" spans="1:21" ht="14.4" customHeight="1" x14ac:dyDescent="0.3">
      <c r="A195" s="727">
        <v>31</v>
      </c>
      <c r="B195" s="728" t="s">
        <v>1451</v>
      </c>
      <c r="C195" s="728" t="s">
        <v>1455</v>
      </c>
      <c r="D195" s="811" t="s">
        <v>2246</v>
      </c>
      <c r="E195" s="812" t="s">
        <v>1482</v>
      </c>
      <c r="F195" s="728" t="s">
        <v>1452</v>
      </c>
      <c r="G195" s="728" t="s">
        <v>1535</v>
      </c>
      <c r="H195" s="728" t="s">
        <v>610</v>
      </c>
      <c r="I195" s="728" t="s">
        <v>1285</v>
      </c>
      <c r="J195" s="728" t="s">
        <v>611</v>
      </c>
      <c r="K195" s="728" t="s">
        <v>1286</v>
      </c>
      <c r="L195" s="729">
        <v>154.36000000000001</v>
      </c>
      <c r="M195" s="729">
        <v>154.36000000000001</v>
      </c>
      <c r="N195" s="728">
        <v>1</v>
      </c>
      <c r="O195" s="813">
        <v>0.5</v>
      </c>
      <c r="P195" s="729"/>
      <c r="Q195" s="746">
        <v>0</v>
      </c>
      <c r="R195" s="728"/>
      <c r="S195" s="746">
        <v>0</v>
      </c>
      <c r="T195" s="813"/>
      <c r="U195" s="769">
        <v>0</v>
      </c>
    </row>
    <row r="196" spans="1:21" ht="14.4" customHeight="1" x14ac:dyDescent="0.3">
      <c r="A196" s="727">
        <v>31</v>
      </c>
      <c r="B196" s="728" t="s">
        <v>1451</v>
      </c>
      <c r="C196" s="728" t="s">
        <v>1455</v>
      </c>
      <c r="D196" s="811" t="s">
        <v>2246</v>
      </c>
      <c r="E196" s="812" t="s">
        <v>1482</v>
      </c>
      <c r="F196" s="728" t="s">
        <v>1452</v>
      </c>
      <c r="G196" s="728" t="s">
        <v>1535</v>
      </c>
      <c r="H196" s="728" t="s">
        <v>610</v>
      </c>
      <c r="I196" s="728" t="s">
        <v>1670</v>
      </c>
      <c r="J196" s="728" t="s">
        <v>1671</v>
      </c>
      <c r="K196" s="728" t="s">
        <v>1672</v>
      </c>
      <c r="L196" s="729">
        <v>111.22</v>
      </c>
      <c r="M196" s="729">
        <v>111.22</v>
      </c>
      <c r="N196" s="728">
        <v>1</v>
      </c>
      <c r="O196" s="813">
        <v>1</v>
      </c>
      <c r="P196" s="729">
        <v>111.22</v>
      </c>
      <c r="Q196" s="746">
        <v>1</v>
      </c>
      <c r="R196" s="728">
        <v>1</v>
      </c>
      <c r="S196" s="746">
        <v>1</v>
      </c>
      <c r="T196" s="813">
        <v>1</v>
      </c>
      <c r="U196" s="769">
        <v>1</v>
      </c>
    </row>
    <row r="197" spans="1:21" ht="14.4" customHeight="1" x14ac:dyDescent="0.3">
      <c r="A197" s="727">
        <v>31</v>
      </c>
      <c r="B197" s="728" t="s">
        <v>1451</v>
      </c>
      <c r="C197" s="728" t="s">
        <v>1455</v>
      </c>
      <c r="D197" s="811" t="s">
        <v>2246</v>
      </c>
      <c r="E197" s="812" t="s">
        <v>1482</v>
      </c>
      <c r="F197" s="728" t="s">
        <v>1452</v>
      </c>
      <c r="G197" s="728" t="s">
        <v>1535</v>
      </c>
      <c r="H197" s="728" t="s">
        <v>610</v>
      </c>
      <c r="I197" s="728" t="s">
        <v>1283</v>
      </c>
      <c r="J197" s="728" t="s">
        <v>611</v>
      </c>
      <c r="K197" s="728" t="s">
        <v>1284</v>
      </c>
      <c r="L197" s="729">
        <v>225.06</v>
      </c>
      <c r="M197" s="729">
        <v>450.12</v>
      </c>
      <c r="N197" s="728">
        <v>2</v>
      </c>
      <c r="O197" s="813">
        <v>1</v>
      </c>
      <c r="P197" s="729">
        <v>225.06</v>
      </c>
      <c r="Q197" s="746">
        <v>0.5</v>
      </c>
      <c r="R197" s="728">
        <v>1</v>
      </c>
      <c r="S197" s="746">
        <v>0.5</v>
      </c>
      <c r="T197" s="813">
        <v>0.5</v>
      </c>
      <c r="U197" s="769">
        <v>0.5</v>
      </c>
    </row>
    <row r="198" spans="1:21" ht="14.4" customHeight="1" x14ac:dyDescent="0.3">
      <c r="A198" s="727">
        <v>31</v>
      </c>
      <c r="B198" s="728" t="s">
        <v>1451</v>
      </c>
      <c r="C198" s="728" t="s">
        <v>1455</v>
      </c>
      <c r="D198" s="811" t="s">
        <v>2246</v>
      </c>
      <c r="E198" s="812" t="s">
        <v>1482</v>
      </c>
      <c r="F198" s="728" t="s">
        <v>1452</v>
      </c>
      <c r="G198" s="728" t="s">
        <v>1539</v>
      </c>
      <c r="H198" s="728" t="s">
        <v>563</v>
      </c>
      <c r="I198" s="728" t="s">
        <v>1540</v>
      </c>
      <c r="J198" s="728" t="s">
        <v>910</v>
      </c>
      <c r="K198" s="728" t="s">
        <v>1297</v>
      </c>
      <c r="L198" s="729">
        <v>78.33</v>
      </c>
      <c r="M198" s="729">
        <v>313.32</v>
      </c>
      <c r="N198" s="728">
        <v>4</v>
      </c>
      <c r="O198" s="813">
        <v>2.5</v>
      </c>
      <c r="P198" s="729">
        <v>313.32</v>
      </c>
      <c r="Q198" s="746">
        <v>1</v>
      </c>
      <c r="R198" s="728">
        <v>4</v>
      </c>
      <c r="S198" s="746">
        <v>1</v>
      </c>
      <c r="T198" s="813">
        <v>2.5</v>
      </c>
      <c r="U198" s="769">
        <v>1</v>
      </c>
    </row>
    <row r="199" spans="1:21" ht="14.4" customHeight="1" x14ac:dyDescent="0.3">
      <c r="A199" s="727">
        <v>31</v>
      </c>
      <c r="B199" s="728" t="s">
        <v>1451</v>
      </c>
      <c r="C199" s="728" t="s">
        <v>1455</v>
      </c>
      <c r="D199" s="811" t="s">
        <v>2246</v>
      </c>
      <c r="E199" s="812" t="s">
        <v>1482</v>
      </c>
      <c r="F199" s="728" t="s">
        <v>1452</v>
      </c>
      <c r="G199" s="728" t="s">
        <v>1539</v>
      </c>
      <c r="H199" s="728" t="s">
        <v>563</v>
      </c>
      <c r="I199" s="728" t="s">
        <v>1673</v>
      </c>
      <c r="J199" s="728" t="s">
        <v>910</v>
      </c>
      <c r="K199" s="728" t="s">
        <v>1674</v>
      </c>
      <c r="L199" s="729">
        <v>391.67</v>
      </c>
      <c r="M199" s="729">
        <v>391.67</v>
      </c>
      <c r="N199" s="728">
        <v>1</v>
      </c>
      <c r="O199" s="813">
        <v>1</v>
      </c>
      <c r="P199" s="729">
        <v>391.67</v>
      </c>
      <c r="Q199" s="746">
        <v>1</v>
      </c>
      <c r="R199" s="728">
        <v>1</v>
      </c>
      <c r="S199" s="746">
        <v>1</v>
      </c>
      <c r="T199" s="813">
        <v>1</v>
      </c>
      <c r="U199" s="769">
        <v>1</v>
      </c>
    </row>
    <row r="200" spans="1:21" ht="14.4" customHeight="1" x14ac:dyDescent="0.3">
      <c r="A200" s="727">
        <v>31</v>
      </c>
      <c r="B200" s="728" t="s">
        <v>1451</v>
      </c>
      <c r="C200" s="728" t="s">
        <v>1455</v>
      </c>
      <c r="D200" s="811" t="s">
        <v>2246</v>
      </c>
      <c r="E200" s="812" t="s">
        <v>1482</v>
      </c>
      <c r="F200" s="728" t="s">
        <v>1452</v>
      </c>
      <c r="G200" s="728" t="s">
        <v>1539</v>
      </c>
      <c r="H200" s="728" t="s">
        <v>563</v>
      </c>
      <c r="I200" s="728" t="s">
        <v>1675</v>
      </c>
      <c r="J200" s="728" t="s">
        <v>1676</v>
      </c>
      <c r="K200" s="728" t="s">
        <v>1677</v>
      </c>
      <c r="L200" s="729">
        <v>39.17</v>
      </c>
      <c r="M200" s="729">
        <v>39.17</v>
      </c>
      <c r="N200" s="728">
        <v>1</v>
      </c>
      <c r="O200" s="813">
        <v>0.5</v>
      </c>
      <c r="P200" s="729"/>
      <c r="Q200" s="746">
        <v>0</v>
      </c>
      <c r="R200" s="728"/>
      <c r="S200" s="746">
        <v>0</v>
      </c>
      <c r="T200" s="813"/>
      <c r="U200" s="769">
        <v>0</v>
      </c>
    </row>
    <row r="201" spans="1:21" ht="14.4" customHeight="1" x14ac:dyDescent="0.3">
      <c r="A201" s="727">
        <v>31</v>
      </c>
      <c r="B201" s="728" t="s">
        <v>1451</v>
      </c>
      <c r="C201" s="728" t="s">
        <v>1455</v>
      </c>
      <c r="D201" s="811" t="s">
        <v>2246</v>
      </c>
      <c r="E201" s="812" t="s">
        <v>1482</v>
      </c>
      <c r="F201" s="728" t="s">
        <v>1452</v>
      </c>
      <c r="G201" s="728" t="s">
        <v>1678</v>
      </c>
      <c r="H201" s="728" t="s">
        <v>563</v>
      </c>
      <c r="I201" s="728" t="s">
        <v>1679</v>
      </c>
      <c r="J201" s="728" t="s">
        <v>1680</v>
      </c>
      <c r="K201" s="728" t="s">
        <v>1681</v>
      </c>
      <c r="L201" s="729">
        <v>344</v>
      </c>
      <c r="M201" s="729">
        <v>344</v>
      </c>
      <c r="N201" s="728">
        <v>1</v>
      </c>
      <c r="O201" s="813">
        <v>1</v>
      </c>
      <c r="P201" s="729">
        <v>344</v>
      </c>
      <c r="Q201" s="746">
        <v>1</v>
      </c>
      <c r="R201" s="728">
        <v>1</v>
      </c>
      <c r="S201" s="746">
        <v>1</v>
      </c>
      <c r="T201" s="813">
        <v>1</v>
      </c>
      <c r="U201" s="769">
        <v>1</v>
      </c>
    </row>
    <row r="202" spans="1:21" ht="14.4" customHeight="1" x14ac:dyDescent="0.3">
      <c r="A202" s="727">
        <v>31</v>
      </c>
      <c r="B202" s="728" t="s">
        <v>1451</v>
      </c>
      <c r="C202" s="728" t="s">
        <v>1455</v>
      </c>
      <c r="D202" s="811" t="s">
        <v>2246</v>
      </c>
      <c r="E202" s="812" t="s">
        <v>1482</v>
      </c>
      <c r="F202" s="728" t="s">
        <v>1452</v>
      </c>
      <c r="G202" s="728" t="s">
        <v>1682</v>
      </c>
      <c r="H202" s="728" t="s">
        <v>563</v>
      </c>
      <c r="I202" s="728" t="s">
        <v>1683</v>
      </c>
      <c r="J202" s="728" t="s">
        <v>1684</v>
      </c>
      <c r="K202" s="728" t="s">
        <v>1685</v>
      </c>
      <c r="L202" s="729">
        <v>42.51</v>
      </c>
      <c r="M202" s="729">
        <v>42.51</v>
      </c>
      <c r="N202" s="728">
        <v>1</v>
      </c>
      <c r="O202" s="813">
        <v>0.5</v>
      </c>
      <c r="P202" s="729">
        <v>42.51</v>
      </c>
      <c r="Q202" s="746">
        <v>1</v>
      </c>
      <c r="R202" s="728">
        <v>1</v>
      </c>
      <c r="S202" s="746">
        <v>1</v>
      </c>
      <c r="T202" s="813">
        <v>0.5</v>
      </c>
      <c r="U202" s="769">
        <v>1</v>
      </c>
    </row>
    <row r="203" spans="1:21" ht="14.4" customHeight="1" x14ac:dyDescent="0.3">
      <c r="A203" s="727">
        <v>31</v>
      </c>
      <c r="B203" s="728" t="s">
        <v>1451</v>
      </c>
      <c r="C203" s="728" t="s">
        <v>1455</v>
      </c>
      <c r="D203" s="811" t="s">
        <v>2246</v>
      </c>
      <c r="E203" s="812" t="s">
        <v>1482</v>
      </c>
      <c r="F203" s="728" t="s">
        <v>1452</v>
      </c>
      <c r="G203" s="728" t="s">
        <v>1541</v>
      </c>
      <c r="H203" s="728" t="s">
        <v>563</v>
      </c>
      <c r="I203" s="728" t="s">
        <v>1542</v>
      </c>
      <c r="J203" s="728" t="s">
        <v>744</v>
      </c>
      <c r="K203" s="728" t="s">
        <v>1543</v>
      </c>
      <c r="L203" s="729">
        <v>55.01</v>
      </c>
      <c r="M203" s="729">
        <v>55.01</v>
      </c>
      <c r="N203" s="728">
        <v>1</v>
      </c>
      <c r="O203" s="813">
        <v>0.5</v>
      </c>
      <c r="P203" s="729">
        <v>55.01</v>
      </c>
      <c r="Q203" s="746">
        <v>1</v>
      </c>
      <c r="R203" s="728">
        <v>1</v>
      </c>
      <c r="S203" s="746">
        <v>1</v>
      </c>
      <c r="T203" s="813">
        <v>0.5</v>
      </c>
      <c r="U203" s="769">
        <v>1</v>
      </c>
    </row>
    <row r="204" spans="1:21" ht="14.4" customHeight="1" x14ac:dyDescent="0.3">
      <c r="A204" s="727">
        <v>31</v>
      </c>
      <c r="B204" s="728" t="s">
        <v>1451</v>
      </c>
      <c r="C204" s="728" t="s">
        <v>1455</v>
      </c>
      <c r="D204" s="811" t="s">
        <v>2246</v>
      </c>
      <c r="E204" s="812" t="s">
        <v>1482</v>
      </c>
      <c r="F204" s="728" t="s">
        <v>1452</v>
      </c>
      <c r="G204" s="728" t="s">
        <v>1483</v>
      </c>
      <c r="H204" s="728" t="s">
        <v>563</v>
      </c>
      <c r="I204" s="728" t="s">
        <v>1484</v>
      </c>
      <c r="J204" s="728" t="s">
        <v>593</v>
      </c>
      <c r="K204" s="728" t="s">
        <v>1485</v>
      </c>
      <c r="L204" s="729">
        <v>0</v>
      </c>
      <c r="M204" s="729">
        <v>0</v>
      </c>
      <c r="N204" s="728">
        <v>6</v>
      </c>
      <c r="O204" s="813">
        <v>3</v>
      </c>
      <c r="P204" s="729">
        <v>0</v>
      </c>
      <c r="Q204" s="746"/>
      <c r="R204" s="728">
        <v>3</v>
      </c>
      <c r="S204" s="746">
        <v>0.5</v>
      </c>
      <c r="T204" s="813">
        <v>1.5</v>
      </c>
      <c r="U204" s="769">
        <v>0.5</v>
      </c>
    </row>
    <row r="205" spans="1:21" ht="14.4" customHeight="1" x14ac:dyDescent="0.3">
      <c r="A205" s="727">
        <v>31</v>
      </c>
      <c r="B205" s="728" t="s">
        <v>1451</v>
      </c>
      <c r="C205" s="728" t="s">
        <v>1455</v>
      </c>
      <c r="D205" s="811" t="s">
        <v>2246</v>
      </c>
      <c r="E205" s="812" t="s">
        <v>1482</v>
      </c>
      <c r="F205" s="728" t="s">
        <v>1452</v>
      </c>
      <c r="G205" s="728" t="s">
        <v>1483</v>
      </c>
      <c r="H205" s="728" t="s">
        <v>563</v>
      </c>
      <c r="I205" s="728" t="s">
        <v>1686</v>
      </c>
      <c r="J205" s="728" t="s">
        <v>593</v>
      </c>
      <c r="K205" s="728" t="s">
        <v>1687</v>
      </c>
      <c r="L205" s="729">
        <v>0</v>
      </c>
      <c r="M205" s="729">
        <v>0</v>
      </c>
      <c r="N205" s="728">
        <v>1</v>
      </c>
      <c r="O205" s="813">
        <v>0.5</v>
      </c>
      <c r="P205" s="729">
        <v>0</v>
      </c>
      <c r="Q205" s="746"/>
      <c r="R205" s="728">
        <v>1</v>
      </c>
      <c r="S205" s="746">
        <v>1</v>
      </c>
      <c r="T205" s="813">
        <v>0.5</v>
      </c>
      <c r="U205" s="769">
        <v>1</v>
      </c>
    </row>
    <row r="206" spans="1:21" ht="14.4" customHeight="1" x14ac:dyDescent="0.3">
      <c r="A206" s="727">
        <v>31</v>
      </c>
      <c r="B206" s="728" t="s">
        <v>1451</v>
      </c>
      <c r="C206" s="728" t="s">
        <v>1455</v>
      </c>
      <c r="D206" s="811" t="s">
        <v>2246</v>
      </c>
      <c r="E206" s="812" t="s">
        <v>1482</v>
      </c>
      <c r="F206" s="728" t="s">
        <v>1452</v>
      </c>
      <c r="G206" s="728" t="s">
        <v>1544</v>
      </c>
      <c r="H206" s="728" t="s">
        <v>563</v>
      </c>
      <c r="I206" s="728" t="s">
        <v>1609</v>
      </c>
      <c r="J206" s="728" t="s">
        <v>1546</v>
      </c>
      <c r="K206" s="728" t="s">
        <v>1549</v>
      </c>
      <c r="L206" s="729">
        <v>132.97999999999999</v>
      </c>
      <c r="M206" s="729">
        <v>265.95999999999998</v>
      </c>
      <c r="N206" s="728">
        <v>2</v>
      </c>
      <c r="O206" s="813">
        <v>1</v>
      </c>
      <c r="P206" s="729">
        <v>265.95999999999998</v>
      </c>
      <c r="Q206" s="746">
        <v>1</v>
      </c>
      <c r="R206" s="728">
        <v>2</v>
      </c>
      <c r="S206" s="746">
        <v>1</v>
      </c>
      <c r="T206" s="813">
        <v>1</v>
      </c>
      <c r="U206" s="769">
        <v>1</v>
      </c>
    </row>
    <row r="207" spans="1:21" ht="14.4" customHeight="1" x14ac:dyDescent="0.3">
      <c r="A207" s="727">
        <v>31</v>
      </c>
      <c r="B207" s="728" t="s">
        <v>1451</v>
      </c>
      <c r="C207" s="728" t="s">
        <v>1455</v>
      </c>
      <c r="D207" s="811" t="s">
        <v>2246</v>
      </c>
      <c r="E207" s="812" t="s">
        <v>1482</v>
      </c>
      <c r="F207" s="728" t="s">
        <v>1452</v>
      </c>
      <c r="G207" s="728" t="s">
        <v>1544</v>
      </c>
      <c r="H207" s="728" t="s">
        <v>563</v>
      </c>
      <c r="I207" s="728" t="s">
        <v>1545</v>
      </c>
      <c r="J207" s="728" t="s">
        <v>1546</v>
      </c>
      <c r="K207" s="728" t="s">
        <v>1547</v>
      </c>
      <c r="L207" s="729">
        <v>77.52</v>
      </c>
      <c r="M207" s="729">
        <v>77.52</v>
      </c>
      <c r="N207" s="728">
        <v>1</v>
      </c>
      <c r="O207" s="813">
        <v>0.5</v>
      </c>
      <c r="P207" s="729">
        <v>77.52</v>
      </c>
      <c r="Q207" s="746">
        <v>1</v>
      </c>
      <c r="R207" s="728">
        <v>1</v>
      </c>
      <c r="S207" s="746">
        <v>1</v>
      </c>
      <c r="T207" s="813">
        <v>0.5</v>
      </c>
      <c r="U207" s="769">
        <v>1</v>
      </c>
    </row>
    <row r="208" spans="1:21" ht="14.4" customHeight="1" x14ac:dyDescent="0.3">
      <c r="A208" s="727">
        <v>31</v>
      </c>
      <c r="B208" s="728" t="s">
        <v>1451</v>
      </c>
      <c r="C208" s="728" t="s">
        <v>1455</v>
      </c>
      <c r="D208" s="811" t="s">
        <v>2246</v>
      </c>
      <c r="E208" s="812" t="s">
        <v>1482</v>
      </c>
      <c r="F208" s="728" t="s">
        <v>1452</v>
      </c>
      <c r="G208" s="728" t="s">
        <v>1688</v>
      </c>
      <c r="H208" s="728" t="s">
        <v>563</v>
      </c>
      <c r="I208" s="728" t="s">
        <v>1689</v>
      </c>
      <c r="J208" s="728" t="s">
        <v>1690</v>
      </c>
      <c r="K208" s="728" t="s">
        <v>1691</v>
      </c>
      <c r="L208" s="729">
        <v>35.11</v>
      </c>
      <c r="M208" s="729">
        <v>35.11</v>
      </c>
      <c r="N208" s="728">
        <v>1</v>
      </c>
      <c r="O208" s="813">
        <v>0.5</v>
      </c>
      <c r="P208" s="729">
        <v>35.11</v>
      </c>
      <c r="Q208" s="746">
        <v>1</v>
      </c>
      <c r="R208" s="728">
        <v>1</v>
      </c>
      <c r="S208" s="746">
        <v>1</v>
      </c>
      <c r="T208" s="813">
        <v>0.5</v>
      </c>
      <c r="U208" s="769">
        <v>1</v>
      </c>
    </row>
    <row r="209" spans="1:21" ht="14.4" customHeight="1" x14ac:dyDescent="0.3">
      <c r="A209" s="727">
        <v>31</v>
      </c>
      <c r="B209" s="728" t="s">
        <v>1451</v>
      </c>
      <c r="C209" s="728" t="s">
        <v>1455</v>
      </c>
      <c r="D209" s="811" t="s">
        <v>2246</v>
      </c>
      <c r="E209" s="812" t="s">
        <v>1482</v>
      </c>
      <c r="F209" s="728" t="s">
        <v>1452</v>
      </c>
      <c r="G209" s="728" t="s">
        <v>1486</v>
      </c>
      <c r="H209" s="728" t="s">
        <v>610</v>
      </c>
      <c r="I209" s="728" t="s">
        <v>1487</v>
      </c>
      <c r="J209" s="728" t="s">
        <v>707</v>
      </c>
      <c r="K209" s="728" t="s">
        <v>1218</v>
      </c>
      <c r="L209" s="729">
        <v>490.89</v>
      </c>
      <c r="M209" s="729">
        <v>13254.03</v>
      </c>
      <c r="N209" s="728">
        <v>27</v>
      </c>
      <c r="O209" s="813">
        <v>5.5</v>
      </c>
      <c r="P209" s="729">
        <v>12763.140000000001</v>
      </c>
      <c r="Q209" s="746">
        <v>0.96296296296296302</v>
      </c>
      <c r="R209" s="728">
        <v>26</v>
      </c>
      <c r="S209" s="746">
        <v>0.96296296296296291</v>
      </c>
      <c r="T209" s="813">
        <v>5</v>
      </c>
      <c r="U209" s="769">
        <v>0.90909090909090906</v>
      </c>
    </row>
    <row r="210" spans="1:21" ht="14.4" customHeight="1" x14ac:dyDescent="0.3">
      <c r="A210" s="727">
        <v>31</v>
      </c>
      <c r="B210" s="728" t="s">
        <v>1451</v>
      </c>
      <c r="C210" s="728" t="s">
        <v>1455</v>
      </c>
      <c r="D210" s="811" t="s">
        <v>2246</v>
      </c>
      <c r="E210" s="812" t="s">
        <v>1482</v>
      </c>
      <c r="F210" s="728" t="s">
        <v>1452</v>
      </c>
      <c r="G210" s="728" t="s">
        <v>1486</v>
      </c>
      <c r="H210" s="728" t="s">
        <v>610</v>
      </c>
      <c r="I210" s="728" t="s">
        <v>1516</v>
      </c>
      <c r="J210" s="728" t="s">
        <v>707</v>
      </c>
      <c r="K210" s="728" t="s">
        <v>1216</v>
      </c>
      <c r="L210" s="729">
        <v>736.33</v>
      </c>
      <c r="M210" s="729">
        <v>30925.860000000008</v>
      </c>
      <c r="N210" s="728">
        <v>42</v>
      </c>
      <c r="O210" s="813">
        <v>10.5</v>
      </c>
      <c r="P210" s="729">
        <v>27244.210000000006</v>
      </c>
      <c r="Q210" s="746">
        <v>0.88095238095238093</v>
      </c>
      <c r="R210" s="728">
        <v>37</v>
      </c>
      <c r="S210" s="746">
        <v>0.88095238095238093</v>
      </c>
      <c r="T210" s="813">
        <v>9</v>
      </c>
      <c r="U210" s="769">
        <v>0.8571428571428571</v>
      </c>
    </row>
    <row r="211" spans="1:21" ht="14.4" customHeight="1" x14ac:dyDescent="0.3">
      <c r="A211" s="727">
        <v>31</v>
      </c>
      <c r="B211" s="728" t="s">
        <v>1451</v>
      </c>
      <c r="C211" s="728" t="s">
        <v>1455</v>
      </c>
      <c r="D211" s="811" t="s">
        <v>2246</v>
      </c>
      <c r="E211" s="812" t="s">
        <v>1482</v>
      </c>
      <c r="F211" s="728" t="s">
        <v>1452</v>
      </c>
      <c r="G211" s="728" t="s">
        <v>1486</v>
      </c>
      <c r="H211" s="728" t="s">
        <v>610</v>
      </c>
      <c r="I211" s="728" t="s">
        <v>1554</v>
      </c>
      <c r="J211" s="728" t="s">
        <v>707</v>
      </c>
      <c r="K211" s="728" t="s">
        <v>1555</v>
      </c>
      <c r="L211" s="729">
        <v>923.74</v>
      </c>
      <c r="M211" s="729">
        <v>923.74</v>
      </c>
      <c r="N211" s="728">
        <v>1</v>
      </c>
      <c r="O211" s="813">
        <v>1</v>
      </c>
      <c r="P211" s="729">
        <v>923.74</v>
      </c>
      <c r="Q211" s="746">
        <v>1</v>
      </c>
      <c r="R211" s="728">
        <v>1</v>
      </c>
      <c r="S211" s="746">
        <v>1</v>
      </c>
      <c r="T211" s="813">
        <v>1</v>
      </c>
      <c r="U211" s="769">
        <v>1</v>
      </c>
    </row>
    <row r="212" spans="1:21" ht="14.4" customHeight="1" x14ac:dyDescent="0.3">
      <c r="A212" s="727">
        <v>31</v>
      </c>
      <c r="B212" s="728" t="s">
        <v>1451</v>
      </c>
      <c r="C212" s="728" t="s">
        <v>1455</v>
      </c>
      <c r="D212" s="811" t="s">
        <v>2246</v>
      </c>
      <c r="E212" s="812" t="s">
        <v>1482</v>
      </c>
      <c r="F212" s="728" t="s">
        <v>1452</v>
      </c>
      <c r="G212" s="728" t="s">
        <v>1486</v>
      </c>
      <c r="H212" s="728" t="s">
        <v>610</v>
      </c>
      <c r="I212" s="728" t="s">
        <v>1692</v>
      </c>
      <c r="J212" s="728" t="s">
        <v>707</v>
      </c>
      <c r="K212" s="728" t="s">
        <v>1693</v>
      </c>
      <c r="L212" s="729">
        <v>1154.68</v>
      </c>
      <c r="M212" s="729">
        <v>2309.36</v>
      </c>
      <c r="N212" s="728">
        <v>2</v>
      </c>
      <c r="O212" s="813">
        <v>0.5</v>
      </c>
      <c r="P212" s="729">
        <v>2309.36</v>
      </c>
      <c r="Q212" s="746">
        <v>1</v>
      </c>
      <c r="R212" s="728">
        <v>2</v>
      </c>
      <c r="S212" s="746">
        <v>1</v>
      </c>
      <c r="T212" s="813">
        <v>0.5</v>
      </c>
      <c r="U212" s="769">
        <v>1</v>
      </c>
    </row>
    <row r="213" spans="1:21" ht="14.4" customHeight="1" x14ac:dyDescent="0.3">
      <c r="A213" s="727">
        <v>31</v>
      </c>
      <c r="B213" s="728" t="s">
        <v>1451</v>
      </c>
      <c r="C213" s="728" t="s">
        <v>1455</v>
      </c>
      <c r="D213" s="811" t="s">
        <v>2246</v>
      </c>
      <c r="E213" s="812" t="s">
        <v>1482</v>
      </c>
      <c r="F213" s="728" t="s">
        <v>1452</v>
      </c>
      <c r="G213" s="728" t="s">
        <v>1488</v>
      </c>
      <c r="H213" s="728" t="s">
        <v>610</v>
      </c>
      <c r="I213" s="728" t="s">
        <v>1326</v>
      </c>
      <c r="J213" s="728" t="s">
        <v>628</v>
      </c>
      <c r="K213" s="728" t="s">
        <v>1327</v>
      </c>
      <c r="L213" s="729">
        <v>48.42</v>
      </c>
      <c r="M213" s="729">
        <v>193.68</v>
      </c>
      <c r="N213" s="728">
        <v>4</v>
      </c>
      <c r="O213" s="813">
        <v>3.5</v>
      </c>
      <c r="P213" s="729">
        <v>48.42</v>
      </c>
      <c r="Q213" s="746">
        <v>0.25</v>
      </c>
      <c r="R213" s="728">
        <v>1</v>
      </c>
      <c r="S213" s="746">
        <v>0.25</v>
      </c>
      <c r="T213" s="813">
        <v>0.5</v>
      </c>
      <c r="U213" s="769">
        <v>0.14285714285714285</v>
      </c>
    </row>
    <row r="214" spans="1:21" ht="14.4" customHeight="1" x14ac:dyDescent="0.3">
      <c r="A214" s="727">
        <v>31</v>
      </c>
      <c r="B214" s="728" t="s">
        <v>1451</v>
      </c>
      <c r="C214" s="728" t="s">
        <v>1455</v>
      </c>
      <c r="D214" s="811" t="s">
        <v>2246</v>
      </c>
      <c r="E214" s="812" t="s">
        <v>1482</v>
      </c>
      <c r="F214" s="728" t="s">
        <v>1452</v>
      </c>
      <c r="G214" s="728" t="s">
        <v>1489</v>
      </c>
      <c r="H214" s="728" t="s">
        <v>610</v>
      </c>
      <c r="I214" s="728" t="s">
        <v>1337</v>
      </c>
      <c r="J214" s="728" t="s">
        <v>1338</v>
      </c>
      <c r="K214" s="728" t="s">
        <v>1339</v>
      </c>
      <c r="L214" s="729">
        <v>0</v>
      </c>
      <c r="M214" s="729">
        <v>0</v>
      </c>
      <c r="N214" s="728">
        <v>85</v>
      </c>
      <c r="O214" s="813">
        <v>65.5</v>
      </c>
      <c r="P214" s="729">
        <v>0</v>
      </c>
      <c r="Q214" s="746"/>
      <c r="R214" s="728">
        <v>39</v>
      </c>
      <c r="S214" s="746">
        <v>0.45882352941176469</v>
      </c>
      <c r="T214" s="813">
        <v>25</v>
      </c>
      <c r="U214" s="769">
        <v>0.38167938931297712</v>
      </c>
    </row>
    <row r="215" spans="1:21" ht="14.4" customHeight="1" x14ac:dyDescent="0.3">
      <c r="A215" s="727">
        <v>31</v>
      </c>
      <c r="B215" s="728" t="s">
        <v>1451</v>
      </c>
      <c r="C215" s="728" t="s">
        <v>1455</v>
      </c>
      <c r="D215" s="811" t="s">
        <v>2246</v>
      </c>
      <c r="E215" s="812" t="s">
        <v>1482</v>
      </c>
      <c r="F215" s="728" t="s">
        <v>1452</v>
      </c>
      <c r="G215" s="728" t="s">
        <v>1490</v>
      </c>
      <c r="H215" s="728" t="s">
        <v>563</v>
      </c>
      <c r="I215" s="728" t="s">
        <v>1491</v>
      </c>
      <c r="J215" s="728" t="s">
        <v>944</v>
      </c>
      <c r="K215" s="728" t="s">
        <v>1492</v>
      </c>
      <c r="L215" s="729">
        <v>186.27</v>
      </c>
      <c r="M215" s="729">
        <v>1862.7000000000003</v>
      </c>
      <c r="N215" s="728">
        <v>10</v>
      </c>
      <c r="O215" s="813">
        <v>2.5</v>
      </c>
      <c r="P215" s="729">
        <v>745.08</v>
      </c>
      <c r="Q215" s="746">
        <v>0.39999999999999997</v>
      </c>
      <c r="R215" s="728">
        <v>4</v>
      </c>
      <c r="S215" s="746">
        <v>0.4</v>
      </c>
      <c r="T215" s="813">
        <v>1</v>
      </c>
      <c r="U215" s="769">
        <v>0.4</v>
      </c>
    </row>
    <row r="216" spans="1:21" ht="14.4" customHeight="1" x14ac:dyDescent="0.3">
      <c r="A216" s="727">
        <v>31</v>
      </c>
      <c r="B216" s="728" t="s">
        <v>1451</v>
      </c>
      <c r="C216" s="728" t="s">
        <v>1455</v>
      </c>
      <c r="D216" s="811" t="s">
        <v>2246</v>
      </c>
      <c r="E216" s="812" t="s">
        <v>1482</v>
      </c>
      <c r="F216" s="728" t="s">
        <v>1452</v>
      </c>
      <c r="G216" s="728" t="s">
        <v>1694</v>
      </c>
      <c r="H216" s="728" t="s">
        <v>563</v>
      </c>
      <c r="I216" s="728" t="s">
        <v>1695</v>
      </c>
      <c r="J216" s="728" t="s">
        <v>1696</v>
      </c>
      <c r="K216" s="728" t="s">
        <v>1691</v>
      </c>
      <c r="L216" s="729">
        <v>93.96</v>
      </c>
      <c r="M216" s="729">
        <v>93.96</v>
      </c>
      <c r="N216" s="728">
        <v>1</v>
      </c>
      <c r="O216" s="813">
        <v>0.5</v>
      </c>
      <c r="P216" s="729">
        <v>93.96</v>
      </c>
      <c r="Q216" s="746">
        <v>1</v>
      </c>
      <c r="R216" s="728">
        <v>1</v>
      </c>
      <c r="S216" s="746">
        <v>1</v>
      </c>
      <c r="T216" s="813">
        <v>0.5</v>
      </c>
      <c r="U216" s="769">
        <v>1</v>
      </c>
    </row>
    <row r="217" spans="1:21" ht="14.4" customHeight="1" x14ac:dyDescent="0.3">
      <c r="A217" s="727">
        <v>31</v>
      </c>
      <c r="B217" s="728" t="s">
        <v>1451</v>
      </c>
      <c r="C217" s="728" t="s">
        <v>1455</v>
      </c>
      <c r="D217" s="811" t="s">
        <v>2246</v>
      </c>
      <c r="E217" s="812" t="s">
        <v>1482</v>
      </c>
      <c r="F217" s="728" t="s">
        <v>1452</v>
      </c>
      <c r="G217" s="728" t="s">
        <v>1493</v>
      </c>
      <c r="H217" s="728" t="s">
        <v>563</v>
      </c>
      <c r="I217" s="728" t="s">
        <v>1494</v>
      </c>
      <c r="J217" s="728" t="s">
        <v>1495</v>
      </c>
      <c r="K217" s="728" t="s">
        <v>1496</v>
      </c>
      <c r="L217" s="729">
        <v>50.32</v>
      </c>
      <c r="M217" s="729">
        <v>50.32</v>
      </c>
      <c r="N217" s="728">
        <v>1</v>
      </c>
      <c r="O217" s="813">
        <v>0.5</v>
      </c>
      <c r="P217" s="729">
        <v>50.32</v>
      </c>
      <c r="Q217" s="746">
        <v>1</v>
      </c>
      <c r="R217" s="728">
        <v>1</v>
      </c>
      <c r="S217" s="746">
        <v>1</v>
      </c>
      <c r="T217" s="813">
        <v>0.5</v>
      </c>
      <c r="U217" s="769">
        <v>1</v>
      </c>
    </row>
    <row r="218" spans="1:21" ht="14.4" customHeight="1" x14ac:dyDescent="0.3">
      <c r="A218" s="727">
        <v>31</v>
      </c>
      <c r="B218" s="728" t="s">
        <v>1451</v>
      </c>
      <c r="C218" s="728" t="s">
        <v>1455</v>
      </c>
      <c r="D218" s="811" t="s">
        <v>2246</v>
      </c>
      <c r="E218" s="812" t="s">
        <v>1482</v>
      </c>
      <c r="F218" s="728" t="s">
        <v>1452</v>
      </c>
      <c r="G218" s="728" t="s">
        <v>1493</v>
      </c>
      <c r="H218" s="728" t="s">
        <v>563</v>
      </c>
      <c r="I218" s="728" t="s">
        <v>1697</v>
      </c>
      <c r="J218" s="728" t="s">
        <v>879</v>
      </c>
      <c r="K218" s="728" t="s">
        <v>1698</v>
      </c>
      <c r="L218" s="729">
        <v>33.549999999999997</v>
      </c>
      <c r="M218" s="729">
        <v>67.099999999999994</v>
      </c>
      <c r="N218" s="728">
        <v>2</v>
      </c>
      <c r="O218" s="813">
        <v>2</v>
      </c>
      <c r="P218" s="729">
        <v>67.099999999999994</v>
      </c>
      <c r="Q218" s="746">
        <v>1</v>
      </c>
      <c r="R218" s="728">
        <v>2</v>
      </c>
      <c r="S218" s="746">
        <v>1</v>
      </c>
      <c r="T218" s="813">
        <v>2</v>
      </c>
      <c r="U218" s="769">
        <v>1</v>
      </c>
    </row>
    <row r="219" spans="1:21" ht="14.4" customHeight="1" x14ac:dyDescent="0.3">
      <c r="A219" s="727">
        <v>31</v>
      </c>
      <c r="B219" s="728" t="s">
        <v>1451</v>
      </c>
      <c r="C219" s="728" t="s">
        <v>1455</v>
      </c>
      <c r="D219" s="811" t="s">
        <v>2246</v>
      </c>
      <c r="E219" s="812" t="s">
        <v>1482</v>
      </c>
      <c r="F219" s="728" t="s">
        <v>1452</v>
      </c>
      <c r="G219" s="728" t="s">
        <v>1493</v>
      </c>
      <c r="H219" s="728" t="s">
        <v>563</v>
      </c>
      <c r="I219" s="728" t="s">
        <v>1524</v>
      </c>
      <c r="J219" s="728" t="s">
        <v>879</v>
      </c>
      <c r="K219" s="728" t="s">
        <v>1525</v>
      </c>
      <c r="L219" s="729">
        <v>50.32</v>
      </c>
      <c r="M219" s="729">
        <v>201.28</v>
      </c>
      <c r="N219" s="728">
        <v>4</v>
      </c>
      <c r="O219" s="813">
        <v>2.5</v>
      </c>
      <c r="P219" s="729">
        <v>201.28</v>
      </c>
      <c r="Q219" s="746">
        <v>1</v>
      </c>
      <c r="R219" s="728">
        <v>4</v>
      </c>
      <c r="S219" s="746">
        <v>1</v>
      </c>
      <c r="T219" s="813">
        <v>2.5</v>
      </c>
      <c r="U219" s="769">
        <v>1</v>
      </c>
    </row>
    <row r="220" spans="1:21" ht="14.4" customHeight="1" x14ac:dyDescent="0.3">
      <c r="A220" s="727">
        <v>31</v>
      </c>
      <c r="B220" s="728" t="s">
        <v>1451</v>
      </c>
      <c r="C220" s="728" t="s">
        <v>1455</v>
      </c>
      <c r="D220" s="811" t="s">
        <v>2246</v>
      </c>
      <c r="E220" s="812" t="s">
        <v>1482</v>
      </c>
      <c r="F220" s="728" t="s">
        <v>1452</v>
      </c>
      <c r="G220" s="728" t="s">
        <v>1493</v>
      </c>
      <c r="H220" s="728" t="s">
        <v>563</v>
      </c>
      <c r="I220" s="728" t="s">
        <v>1621</v>
      </c>
      <c r="J220" s="728" t="s">
        <v>1495</v>
      </c>
      <c r="K220" s="728" t="s">
        <v>1622</v>
      </c>
      <c r="L220" s="729">
        <v>99.94</v>
      </c>
      <c r="M220" s="729">
        <v>99.94</v>
      </c>
      <c r="N220" s="728">
        <v>1</v>
      </c>
      <c r="O220" s="813">
        <v>1</v>
      </c>
      <c r="P220" s="729"/>
      <c r="Q220" s="746">
        <v>0</v>
      </c>
      <c r="R220" s="728"/>
      <c r="S220" s="746">
        <v>0</v>
      </c>
      <c r="T220" s="813"/>
      <c r="U220" s="769">
        <v>0</v>
      </c>
    </row>
    <row r="221" spans="1:21" ht="14.4" customHeight="1" x14ac:dyDescent="0.3">
      <c r="A221" s="727">
        <v>31</v>
      </c>
      <c r="B221" s="728" t="s">
        <v>1451</v>
      </c>
      <c r="C221" s="728" t="s">
        <v>1455</v>
      </c>
      <c r="D221" s="811" t="s">
        <v>2246</v>
      </c>
      <c r="E221" s="812" t="s">
        <v>1482</v>
      </c>
      <c r="F221" s="728" t="s">
        <v>1452</v>
      </c>
      <c r="G221" s="728" t="s">
        <v>1493</v>
      </c>
      <c r="H221" s="728" t="s">
        <v>563</v>
      </c>
      <c r="I221" s="728" t="s">
        <v>1699</v>
      </c>
      <c r="J221" s="728" t="s">
        <v>879</v>
      </c>
      <c r="K221" s="728" t="s">
        <v>1700</v>
      </c>
      <c r="L221" s="729">
        <v>50.32</v>
      </c>
      <c r="M221" s="729">
        <v>100.64</v>
      </c>
      <c r="N221" s="728">
        <v>2</v>
      </c>
      <c r="O221" s="813">
        <v>1.5</v>
      </c>
      <c r="P221" s="729">
        <v>50.32</v>
      </c>
      <c r="Q221" s="746">
        <v>0.5</v>
      </c>
      <c r="R221" s="728">
        <v>1</v>
      </c>
      <c r="S221" s="746">
        <v>0.5</v>
      </c>
      <c r="T221" s="813">
        <v>0.5</v>
      </c>
      <c r="U221" s="769">
        <v>0.33333333333333331</v>
      </c>
    </row>
    <row r="222" spans="1:21" ht="14.4" customHeight="1" x14ac:dyDescent="0.3">
      <c r="A222" s="727">
        <v>31</v>
      </c>
      <c r="B222" s="728" t="s">
        <v>1451</v>
      </c>
      <c r="C222" s="728" t="s">
        <v>1455</v>
      </c>
      <c r="D222" s="811" t="s">
        <v>2246</v>
      </c>
      <c r="E222" s="812" t="s">
        <v>1482</v>
      </c>
      <c r="F222" s="728" t="s">
        <v>1452</v>
      </c>
      <c r="G222" s="728" t="s">
        <v>1493</v>
      </c>
      <c r="H222" s="728" t="s">
        <v>563</v>
      </c>
      <c r="I222" s="728" t="s">
        <v>1701</v>
      </c>
      <c r="J222" s="728" t="s">
        <v>1495</v>
      </c>
      <c r="K222" s="728" t="s">
        <v>1702</v>
      </c>
      <c r="L222" s="729">
        <v>66.63</v>
      </c>
      <c r="M222" s="729">
        <v>66.63</v>
      </c>
      <c r="N222" s="728">
        <v>1</v>
      </c>
      <c r="O222" s="813">
        <v>1</v>
      </c>
      <c r="P222" s="729"/>
      <c r="Q222" s="746">
        <v>0</v>
      </c>
      <c r="R222" s="728"/>
      <c r="S222" s="746">
        <v>0</v>
      </c>
      <c r="T222" s="813"/>
      <c r="U222" s="769">
        <v>0</v>
      </c>
    </row>
    <row r="223" spans="1:21" ht="14.4" customHeight="1" x14ac:dyDescent="0.3">
      <c r="A223" s="727">
        <v>31</v>
      </c>
      <c r="B223" s="728" t="s">
        <v>1451</v>
      </c>
      <c r="C223" s="728" t="s">
        <v>1455</v>
      </c>
      <c r="D223" s="811" t="s">
        <v>2246</v>
      </c>
      <c r="E223" s="812" t="s">
        <v>1482</v>
      </c>
      <c r="F223" s="728" t="s">
        <v>1454</v>
      </c>
      <c r="G223" s="728" t="s">
        <v>1497</v>
      </c>
      <c r="H223" s="728" t="s">
        <v>563</v>
      </c>
      <c r="I223" s="728" t="s">
        <v>1498</v>
      </c>
      <c r="J223" s="728" t="s">
        <v>1499</v>
      </c>
      <c r="K223" s="728" t="s">
        <v>1500</v>
      </c>
      <c r="L223" s="729">
        <v>35.130000000000003</v>
      </c>
      <c r="M223" s="729">
        <v>7728.6000000000158</v>
      </c>
      <c r="N223" s="728">
        <v>220</v>
      </c>
      <c r="O223" s="813">
        <v>102</v>
      </c>
      <c r="P223" s="729">
        <v>7307.0400000000154</v>
      </c>
      <c r="Q223" s="746">
        <v>0.94545454545454555</v>
      </c>
      <c r="R223" s="728">
        <v>208</v>
      </c>
      <c r="S223" s="746">
        <v>0.94545454545454544</v>
      </c>
      <c r="T223" s="813">
        <v>99</v>
      </c>
      <c r="U223" s="769">
        <v>0.97058823529411764</v>
      </c>
    </row>
    <row r="224" spans="1:21" ht="14.4" customHeight="1" x14ac:dyDescent="0.3">
      <c r="A224" s="727">
        <v>31</v>
      </c>
      <c r="B224" s="728" t="s">
        <v>1451</v>
      </c>
      <c r="C224" s="728" t="s">
        <v>1455</v>
      </c>
      <c r="D224" s="811" t="s">
        <v>2246</v>
      </c>
      <c r="E224" s="812" t="s">
        <v>1482</v>
      </c>
      <c r="F224" s="728" t="s">
        <v>1454</v>
      </c>
      <c r="G224" s="728" t="s">
        <v>1501</v>
      </c>
      <c r="H224" s="728" t="s">
        <v>563</v>
      </c>
      <c r="I224" s="728" t="s">
        <v>1526</v>
      </c>
      <c r="J224" s="728" t="s">
        <v>1527</v>
      </c>
      <c r="K224" s="728" t="s">
        <v>1528</v>
      </c>
      <c r="L224" s="729">
        <v>199.5</v>
      </c>
      <c r="M224" s="729">
        <v>798</v>
      </c>
      <c r="N224" s="728">
        <v>4</v>
      </c>
      <c r="O224" s="813">
        <v>4</v>
      </c>
      <c r="P224" s="729">
        <v>798</v>
      </c>
      <c r="Q224" s="746">
        <v>1</v>
      </c>
      <c r="R224" s="728">
        <v>4</v>
      </c>
      <c r="S224" s="746">
        <v>1</v>
      </c>
      <c r="T224" s="813">
        <v>4</v>
      </c>
      <c r="U224" s="769">
        <v>1</v>
      </c>
    </row>
    <row r="225" spans="1:21" ht="14.4" customHeight="1" x14ac:dyDescent="0.3">
      <c r="A225" s="727">
        <v>31</v>
      </c>
      <c r="B225" s="728" t="s">
        <v>1451</v>
      </c>
      <c r="C225" s="728" t="s">
        <v>1455</v>
      </c>
      <c r="D225" s="811" t="s">
        <v>2246</v>
      </c>
      <c r="E225" s="812" t="s">
        <v>1482</v>
      </c>
      <c r="F225" s="728" t="s">
        <v>1454</v>
      </c>
      <c r="G225" s="728" t="s">
        <v>1501</v>
      </c>
      <c r="H225" s="728" t="s">
        <v>563</v>
      </c>
      <c r="I225" s="728" t="s">
        <v>1502</v>
      </c>
      <c r="J225" s="728" t="s">
        <v>1503</v>
      </c>
      <c r="K225" s="728" t="s">
        <v>1504</v>
      </c>
      <c r="L225" s="729">
        <v>492.18</v>
      </c>
      <c r="M225" s="729">
        <v>5906.16</v>
      </c>
      <c r="N225" s="728">
        <v>12</v>
      </c>
      <c r="O225" s="813">
        <v>12</v>
      </c>
      <c r="P225" s="729">
        <v>4921.8</v>
      </c>
      <c r="Q225" s="746">
        <v>0.83333333333333337</v>
      </c>
      <c r="R225" s="728">
        <v>10</v>
      </c>
      <c r="S225" s="746">
        <v>0.83333333333333337</v>
      </c>
      <c r="T225" s="813">
        <v>10</v>
      </c>
      <c r="U225" s="769">
        <v>0.83333333333333337</v>
      </c>
    </row>
    <row r="226" spans="1:21" ht="14.4" customHeight="1" x14ac:dyDescent="0.3">
      <c r="A226" s="727">
        <v>31</v>
      </c>
      <c r="B226" s="728" t="s">
        <v>1451</v>
      </c>
      <c r="C226" s="728" t="s">
        <v>1455</v>
      </c>
      <c r="D226" s="811" t="s">
        <v>2246</v>
      </c>
      <c r="E226" s="812" t="s">
        <v>1482</v>
      </c>
      <c r="F226" s="728" t="s">
        <v>1454</v>
      </c>
      <c r="G226" s="728" t="s">
        <v>1501</v>
      </c>
      <c r="H226" s="728" t="s">
        <v>563</v>
      </c>
      <c r="I226" s="728" t="s">
        <v>1532</v>
      </c>
      <c r="J226" s="728" t="s">
        <v>1533</v>
      </c>
      <c r="K226" s="728" t="s">
        <v>1534</v>
      </c>
      <c r="L226" s="729">
        <v>971.25</v>
      </c>
      <c r="M226" s="729">
        <v>2913.75</v>
      </c>
      <c r="N226" s="728">
        <v>3</v>
      </c>
      <c r="O226" s="813">
        <v>3</v>
      </c>
      <c r="P226" s="729">
        <v>2913.75</v>
      </c>
      <c r="Q226" s="746">
        <v>1</v>
      </c>
      <c r="R226" s="728">
        <v>3</v>
      </c>
      <c r="S226" s="746">
        <v>1</v>
      </c>
      <c r="T226" s="813">
        <v>3</v>
      </c>
      <c r="U226" s="769">
        <v>1</v>
      </c>
    </row>
    <row r="227" spans="1:21" ht="14.4" customHeight="1" x14ac:dyDescent="0.3">
      <c r="A227" s="727">
        <v>31</v>
      </c>
      <c r="B227" s="728" t="s">
        <v>1451</v>
      </c>
      <c r="C227" s="728" t="s">
        <v>1455</v>
      </c>
      <c r="D227" s="811" t="s">
        <v>2246</v>
      </c>
      <c r="E227" s="812" t="s">
        <v>1482</v>
      </c>
      <c r="F227" s="728" t="s">
        <v>1454</v>
      </c>
      <c r="G227" s="728" t="s">
        <v>1501</v>
      </c>
      <c r="H227" s="728" t="s">
        <v>563</v>
      </c>
      <c r="I227" s="728" t="s">
        <v>1703</v>
      </c>
      <c r="J227" s="728" t="s">
        <v>1704</v>
      </c>
      <c r="K227" s="728" t="s">
        <v>1705</v>
      </c>
      <c r="L227" s="729">
        <v>349.12</v>
      </c>
      <c r="M227" s="729">
        <v>349.12</v>
      </c>
      <c r="N227" s="728">
        <v>1</v>
      </c>
      <c r="O227" s="813">
        <v>1</v>
      </c>
      <c r="P227" s="729">
        <v>349.12</v>
      </c>
      <c r="Q227" s="746">
        <v>1</v>
      </c>
      <c r="R227" s="728">
        <v>1</v>
      </c>
      <c r="S227" s="746">
        <v>1</v>
      </c>
      <c r="T227" s="813">
        <v>1</v>
      </c>
      <c r="U227" s="769">
        <v>1</v>
      </c>
    </row>
    <row r="228" spans="1:21" ht="14.4" customHeight="1" x14ac:dyDescent="0.3">
      <c r="A228" s="727">
        <v>31</v>
      </c>
      <c r="B228" s="728" t="s">
        <v>1451</v>
      </c>
      <c r="C228" s="728" t="s">
        <v>1455</v>
      </c>
      <c r="D228" s="811" t="s">
        <v>2246</v>
      </c>
      <c r="E228" s="812" t="s">
        <v>1482</v>
      </c>
      <c r="F228" s="728" t="s">
        <v>1454</v>
      </c>
      <c r="G228" s="728" t="s">
        <v>1501</v>
      </c>
      <c r="H228" s="728" t="s">
        <v>563</v>
      </c>
      <c r="I228" s="728" t="s">
        <v>1572</v>
      </c>
      <c r="J228" s="728" t="s">
        <v>1573</v>
      </c>
      <c r="K228" s="728" t="s">
        <v>1574</v>
      </c>
      <c r="L228" s="729">
        <v>350</v>
      </c>
      <c r="M228" s="729">
        <v>350</v>
      </c>
      <c r="N228" s="728">
        <v>1</v>
      </c>
      <c r="O228" s="813">
        <v>1</v>
      </c>
      <c r="P228" s="729">
        <v>350</v>
      </c>
      <c r="Q228" s="746">
        <v>1</v>
      </c>
      <c r="R228" s="728">
        <v>1</v>
      </c>
      <c r="S228" s="746">
        <v>1</v>
      </c>
      <c r="T228" s="813">
        <v>1</v>
      </c>
      <c r="U228" s="769">
        <v>1</v>
      </c>
    </row>
    <row r="229" spans="1:21" ht="14.4" customHeight="1" x14ac:dyDescent="0.3">
      <c r="A229" s="727">
        <v>31</v>
      </c>
      <c r="B229" s="728" t="s">
        <v>1451</v>
      </c>
      <c r="C229" s="728" t="s">
        <v>1455</v>
      </c>
      <c r="D229" s="811" t="s">
        <v>2246</v>
      </c>
      <c r="E229" s="812" t="s">
        <v>1482</v>
      </c>
      <c r="F229" s="728" t="s">
        <v>1454</v>
      </c>
      <c r="G229" s="728" t="s">
        <v>1501</v>
      </c>
      <c r="H229" s="728" t="s">
        <v>563</v>
      </c>
      <c r="I229" s="728" t="s">
        <v>1655</v>
      </c>
      <c r="J229" s="728" t="s">
        <v>1530</v>
      </c>
      <c r="K229" s="728" t="s">
        <v>1656</v>
      </c>
      <c r="L229" s="729">
        <v>58.5</v>
      </c>
      <c r="M229" s="729">
        <v>117</v>
      </c>
      <c r="N229" s="728">
        <v>2</v>
      </c>
      <c r="O229" s="813">
        <v>2</v>
      </c>
      <c r="P229" s="729">
        <v>117</v>
      </c>
      <c r="Q229" s="746">
        <v>1</v>
      </c>
      <c r="R229" s="728">
        <v>2</v>
      </c>
      <c r="S229" s="746">
        <v>1</v>
      </c>
      <c r="T229" s="813">
        <v>2</v>
      </c>
      <c r="U229" s="769">
        <v>1</v>
      </c>
    </row>
    <row r="230" spans="1:21" ht="14.4" customHeight="1" x14ac:dyDescent="0.3">
      <c r="A230" s="727">
        <v>31</v>
      </c>
      <c r="B230" s="728" t="s">
        <v>1451</v>
      </c>
      <c r="C230" s="728" t="s">
        <v>1455</v>
      </c>
      <c r="D230" s="811" t="s">
        <v>2246</v>
      </c>
      <c r="E230" s="812" t="s">
        <v>1482</v>
      </c>
      <c r="F230" s="728" t="s">
        <v>1454</v>
      </c>
      <c r="G230" s="728" t="s">
        <v>1501</v>
      </c>
      <c r="H230" s="728" t="s">
        <v>563</v>
      </c>
      <c r="I230" s="728" t="s">
        <v>1581</v>
      </c>
      <c r="J230" s="728" t="s">
        <v>1582</v>
      </c>
      <c r="K230" s="728" t="s">
        <v>1583</v>
      </c>
      <c r="L230" s="729">
        <v>1690</v>
      </c>
      <c r="M230" s="729">
        <v>1690</v>
      </c>
      <c r="N230" s="728">
        <v>1</v>
      </c>
      <c r="O230" s="813">
        <v>1</v>
      </c>
      <c r="P230" s="729">
        <v>1690</v>
      </c>
      <c r="Q230" s="746">
        <v>1</v>
      </c>
      <c r="R230" s="728">
        <v>1</v>
      </c>
      <c r="S230" s="746">
        <v>1</v>
      </c>
      <c r="T230" s="813">
        <v>1</v>
      </c>
      <c r="U230" s="769">
        <v>1</v>
      </c>
    </row>
    <row r="231" spans="1:21" ht="14.4" customHeight="1" x14ac:dyDescent="0.3">
      <c r="A231" s="727">
        <v>31</v>
      </c>
      <c r="B231" s="728" t="s">
        <v>1451</v>
      </c>
      <c r="C231" s="728" t="s">
        <v>1455</v>
      </c>
      <c r="D231" s="811" t="s">
        <v>2246</v>
      </c>
      <c r="E231" s="812" t="s">
        <v>1482</v>
      </c>
      <c r="F231" s="728" t="s">
        <v>1454</v>
      </c>
      <c r="G231" s="728" t="s">
        <v>1501</v>
      </c>
      <c r="H231" s="728" t="s">
        <v>563</v>
      </c>
      <c r="I231" s="728" t="s">
        <v>1657</v>
      </c>
      <c r="J231" s="728" t="s">
        <v>1658</v>
      </c>
      <c r="K231" s="728" t="s">
        <v>1659</v>
      </c>
      <c r="L231" s="729">
        <v>775</v>
      </c>
      <c r="M231" s="729">
        <v>775</v>
      </c>
      <c r="N231" s="728">
        <v>1</v>
      </c>
      <c r="O231" s="813">
        <v>1</v>
      </c>
      <c r="P231" s="729">
        <v>775</v>
      </c>
      <c r="Q231" s="746">
        <v>1</v>
      </c>
      <c r="R231" s="728">
        <v>1</v>
      </c>
      <c r="S231" s="746">
        <v>1</v>
      </c>
      <c r="T231" s="813">
        <v>1</v>
      </c>
      <c r="U231" s="769">
        <v>1</v>
      </c>
    </row>
    <row r="232" spans="1:21" ht="14.4" customHeight="1" x14ac:dyDescent="0.3">
      <c r="A232" s="727">
        <v>31</v>
      </c>
      <c r="B232" s="728" t="s">
        <v>1451</v>
      </c>
      <c r="C232" s="728" t="s">
        <v>1455</v>
      </c>
      <c r="D232" s="811" t="s">
        <v>2246</v>
      </c>
      <c r="E232" s="812" t="s">
        <v>1482</v>
      </c>
      <c r="F232" s="728" t="s">
        <v>1454</v>
      </c>
      <c r="G232" s="728" t="s">
        <v>1501</v>
      </c>
      <c r="H232" s="728" t="s">
        <v>563</v>
      </c>
      <c r="I232" s="728" t="s">
        <v>1706</v>
      </c>
      <c r="J232" s="728" t="s">
        <v>1707</v>
      </c>
      <c r="K232" s="728" t="s">
        <v>1708</v>
      </c>
      <c r="L232" s="729">
        <v>855</v>
      </c>
      <c r="M232" s="729">
        <v>1710</v>
      </c>
      <c r="N232" s="728">
        <v>2</v>
      </c>
      <c r="O232" s="813">
        <v>2</v>
      </c>
      <c r="P232" s="729">
        <v>1710</v>
      </c>
      <c r="Q232" s="746">
        <v>1</v>
      </c>
      <c r="R232" s="728">
        <v>2</v>
      </c>
      <c r="S232" s="746">
        <v>1</v>
      </c>
      <c r="T232" s="813">
        <v>2</v>
      </c>
      <c r="U232" s="769">
        <v>1</v>
      </c>
    </row>
    <row r="233" spans="1:21" ht="14.4" customHeight="1" x14ac:dyDescent="0.3">
      <c r="A233" s="727">
        <v>31</v>
      </c>
      <c r="B233" s="728" t="s">
        <v>1451</v>
      </c>
      <c r="C233" s="728" t="s">
        <v>1455</v>
      </c>
      <c r="D233" s="811" t="s">
        <v>2246</v>
      </c>
      <c r="E233" s="812" t="s">
        <v>1482</v>
      </c>
      <c r="F233" s="728" t="s">
        <v>1454</v>
      </c>
      <c r="G233" s="728" t="s">
        <v>1508</v>
      </c>
      <c r="H233" s="728" t="s">
        <v>563</v>
      </c>
      <c r="I233" s="728" t="s">
        <v>1584</v>
      </c>
      <c r="J233" s="728" t="s">
        <v>1585</v>
      </c>
      <c r="K233" s="728" t="s">
        <v>1586</v>
      </c>
      <c r="L233" s="729">
        <v>260</v>
      </c>
      <c r="M233" s="729">
        <v>780</v>
      </c>
      <c r="N233" s="728">
        <v>3</v>
      </c>
      <c r="O233" s="813">
        <v>2</v>
      </c>
      <c r="P233" s="729">
        <v>780</v>
      </c>
      <c r="Q233" s="746">
        <v>1</v>
      </c>
      <c r="R233" s="728">
        <v>3</v>
      </c>
      <c r="S233" s="746">
        <v>1</v>
      </c>
      <c r="T233" s="813">
        <v>2</v>
      </c>
      <c r="U233" s="769">
        <v>1</v>
      </c>
    </row>
    <row r="234" spans="1:21" ht="14.4" customHeight="1" x14ac:dyDescent="0.3">
      <c r="A234" s="727">
        <v>31</v>
      </c>
      <c r="B234" s="728" t="s">
        <v>1451</v>
      </c>
      <c r="C234" s="728" t="s">
        <v>1455</v>
      </c>
      <c r="D234" s="811" t="s">
        <v>2246</v>
      </c>
      <c r="E234" s="812" t="s">
        <v>1482</v>
      </c>
      <c r="F234" s="728" t="s">
        <v>1454</v>
      </c>
      <c r="G234" s="728" t="s">
        <v>1508</v>
      </c>
      <c r="H234" s="728" t="s">
        <v>563</v>
      </c>
      <c r="I234" s="728" t="s">
        <v>1509</v>
      </c>
      <c r="J234" s="728" t="s">
        <v>1510</v>
      </c>
      <c r="K234" s="728" t="s">
        <v>1511</v>
      </c>
      <c r="L234" s="729">
        <v>200</v>
      </c>
      <c r="M234" s="729">
        <v>6000</v>
      </c>
      <c r="N234" s="728">
        <v>30</v>
      </c>
      <c r="O234" s="813">
        <v>15</v>
      </c>
      <c r="P234" s="729">
        <v>5600</v>
      </c>
      <c r="Q234" s="746">
        <v>0.93333333333333335</v>
      </c>
      <c r="R234" s="728">
        <v>28</v>
      </c>
      <c r="S234" s="746">
        <v>0.93333333333333335</v>
      </c>
      <c r="T234" s="813">
        <v>14</v>
      </c>
      <c r="U234" s="769">
        <v>0.93333333333333335</v>
      </c>
    </row>
    <row r="235" spans="1:21" ht="14.4" customHeight="1" x14ac:dyDescent="0.3">
      <c r="A235" s="727">
        <v>31</v>
      </c>
      <c r="B235" s="728" t="s">
        <v>1451</v>
      </c>
      <c r="C235" s="728" t="s">
        <v>1455</v>
      </c>
      <c r="D235" s="811" t="s">
        <v>2246</v>
      </c>
      <c r="E235" s="812" t="s">
        <v>1482</v>
      </c>
      <c r="F235" s="728" t="s">
        <v>1454</v>
      </c>
      <c r="G235" s="728" t="s">
        <v>1508</v>
      </c>
      <c r="H235" s="728" t="s">
        <v>563</v>
      </c>
      <c r="I235" s="728" t="s">
        <v>1587</v>
      </c>
      <c r="J235" s="728" t="s">
        <v>1588</v>
      </c>
      <c r="K235" s="728" t="s">
        <v>1589</v>
      </c>
      <c r="L235" s="729">
        <v>1200</v>
      </c>
      <c r="M235" s="729">
        <v>1200</v>
      </c>
      <c r="N235" s="728">
        <v>1</v>
      </c>
      <c r="O235" s="813">
        <v>1</v>
      </c>
      <c r="P235" s="729">
        <v>1200</v>
      </c>
      <c r="Q235" s="746">
        <v>1</v>
      </c>
      <c r="R235" s="728">
        <v>1</v>
      </c>
      <c r="S235" s="746">
        <v>1</v>
      </c>
      <c r="T235" s="813">
        <v>1</v>
      </c>
      <c r="U235" s="769">
        <v>1</v>
      </c>
    </row>
    <row r="236" spans="1:21" ht="14.4" customHeight="1" x14ac:dyDescent="0.3">
      <c r="A236" s="727">
        <v>31</v>
      </c>
      <c r="B236" s="728" t="s">
        <v>1451</v>
      </c>
      <c r="C236" s="728" t="s">
        <v>1457</v>
      </c>
      <c r="D236" s="811" t="s">
        <v>2247</v>
      </c>
      <c r="E236" s="812" t="s">
        <v>1465</v>
      </c>
      <c r="F236" s="728" t="s">
        <v>1452</v>
      </c>
      <c r="G236" s="728" t="s">
        <v>1626</v>
      </c>
      <c r="H236" s="728" t="s">
        <v>563</v>
      </c>
      <c r="I236" s="728" t="s">
        <v>1709</v>
      </c>
      <c r="J236" s="728" t="s">
        <v>977</v>
      </c>
      <c r="K236" s="728" t="s">
        <v>1402</v>
      </c>
      <c r="L236" s="729">
        <v>31.09</v>
      </c>
      <c r="M236" s="729">
        <v>62.18</v>
      </c>
      <c r="N236" s="728">
        <v>2</v>
      </c>
      <c r="O236" s="813">
        <v>1</v>
      </c>
      <c r="P236" s="729">
        <v>62.18</v>
      </c>
      <c r="Q236" s="746">
        <v>1</v>
      </c>
      <c r="R236" s="728">
        <v>2</v>
      </c>
      <c r="S236" s="746">
        <v>1</v>
      </c>
      <c r="T236" s="813">
        <v>1</v>
      </c>
      <c r="U236" s="769">
        <v>1</v>
      </c>
    </row>
    <row r="237" spans="1:21" ht="14.4" customHeight="1" x14ac:dyDescent="0.3">
      <c r="A237" s="727">
        <v>31</v>
      </c>
      <c r="B237" s="728" t="s">
        <v>1451</v>
      </c>
      <c r="C237" s="728" t="s">
        <v>1457</v>
      </c>
      <c r="D237" s="811" t="s">
        <v>2247</v>
      </c>
      <c r="E237" s="812" t="s">
        <v>1465</v>
      </c>
      <c r="F237" s="728" t="s">
        <v>1452</v>
      </c>
      <c r="G237" s="728" t="s">
        <v>1710</v>
      </c>
      <c r="H237" s="728" t="s">
        <v>563</v>
      </c>
      <c r="I237" s="728" t="s">
        <v>1711</v>
      </c>
      <c r="J237" s="728" t="s">
        <v>672</v>
      </c>
      <c r="K237" s="728" t="s">
        <v>1712</v>
      </c>
      <c r="L237" s="729">
        <v>27.28</v>
      </c>
      <c r="M237" s="729">
        <v>27.28</v>
      </c>
      <c r="N237" s="728">
        <v>1</v>
      </c>
      <c r="O237" s="813">
        <v>1</v>
      </c>
      <c r="P237" s="729">
        <v>27.28</v>
      </c>
      <c r="Q237" s="746">
        <v>1</v>
      </c>
      <c r="R237" s="728">
        <v>1</v>
      </c>
      <c r="S237" s="746">
        <v>1</v>
      </c>
      <c r="T237" s="813">
        <v>1</v>
      </c>
      <c r="U237" s="769">
        <v>1</v>
      </c>
    </row>
    <row r="238" spans="1:21" ht="14.4" customHeight="1" x14ac:dyDescent="0.3">
      <c r="A238" s="727">
        <v>31</v>
      </c>
      <c r="B238" s="728" t="s">
        <v>1451</v>
      </c>
      <c r="C238" s="728" t="s">
        <v>1457</v>
      </c>
      <c r="D238" s="811" t="s">
        <v>2247</v>
      </c>
      <c r="E238" s="812" t="s">
        <v>1465</v>
      </c>
      <c r="F238" s="728" t="s">
        <v>1452</v>
      </c>
      <c r="G238" s="728" t="s">
        <v>1489</v>
      </c>
      <c r="H238" s="728" t="s">
        <v>610</v>
      </c>
      <c r="I238" s="728" t="s">
        <v>1337</v>
      </c>
      <c r="J238" s="728" t="s">
        <v>1338</v>
      </c>
      <c r="K238" s="728" t="s">
        <v>1339</v>
      </c>
      <c r="L238" s="729">
        <v>0</v>
      </c>
      <c r="M238" s="729">
        <v>0</v>
      </c>
      <c r="N238" s="728">
        <v>1</v>
      </c>
      <c r="O238" s="813">
        <v>1</v>
      </c>
      <c r="P238" s="729">
        <v>0</v>
      </c>
      <c r="Q238" s="746"/>
      <c r="R238" s="728">
        <v>1</v>
      </c>
      <c r="S238" s="746">
        <v>1</v>
      </c>
      <c r="T238" s="813">
        <v>1</v>
      </c>
      <c r="U238" s="769">
        <v>1</v>
      </c>
    </row>
    <row r="239" spans="1:21" ht="14.4" customHeight="1" x14ac:dyDescent="0.3">
      <c r="A239" s="727">
        <v>31</v>
      </c>
      <c r="B239" s="728" t="s">
        <v>1451</v>
      </c>
      <c r="C239" s="728" t="s">
        <v>1457</v>
      </c>
      <c r="D239" s="811" t="s">
        <v>2247</v>
      </c>
      <c r="E239" s="812" t="s">
        <v>1465</v>
      </c>
      <c r="F239" s="728" t="s">
        <v>1454</v>
      </c>
      <c r="G239" s="728" t="s">
        <v>1501</v>
      </c>
      <c r="H239" s="728" t="s">
        <v>563</v>
      </c>
      <c r="I239" s="728" t="s">
        <v>1602</v>
      </c>
      <c r="J239" s="728" t="s">
        <v>1603</v>
      </c>
      <c r="K239" s="728" t="s">
        <v>1604</v>
      </c>
      <c r="L239" s="729">
        <v>2296.87</v>
      </c>
      <c r="M239" s="729">
        <v>2296.87</v>
      </c>
      <c r="N239" s="728">
        <v>1</v>
      </c>
      <c r="O239" s="813">
        <v>1</v>
      </c>
      <c r="P239" s="729">
        <v>2296.87</v>
      </c>
      <c r="Q239" s="746">
        <v>1</v>
      </c>
      <c r="R239" s="728">
        <v>1</v>
      </c>
      <c r="S239" s="746">
        <v>1</v>
      </c>
      <c r="T239" s="813">
        <v>1</v>
      </c>
      <c r="U239" s="769">
        <v>1</v>
      </c>
    </row>
    <row r="240" spans="1:21" ht="14.4" customHeight="1" x14ac:dyDescent="0.3">
      <c r="A240" s="727">
        <v>31</v>
      </c>
      <c r="B240" s="728" t="s">
        <v>1451</v>
      </c>
      <c r="C240" s="728" t="s">
        <v>1457</v>
      </c>
      <c r="D240" s="811" t="s">
        <v>2247</v>
      </c>
      <c r="E240" s="812" t="s">
        <v>1465</v>
      </c>
      <c r="F240" s="728" t="s">
        <v>1454</v>
      </c>
      <c r="G240" s="728" t="s">
        <v>1501</v>
      </c>
      <c r="H240" s="728" t="s">
        <v>563</v>
      </c>
      <c r="I240" s="728" t="s">
        <v>1664</v>
      </c>
      <c r="J240" s="728" t="s">
        <v>1658</v>
      </c>
      <c r="K240" s="728" t="s">
        <v>1665</v>
      </c>
      <c r="L240" s="729">
        <v>2260</v>
      </c>
      <c r="M240" s="729">
        <v>2260</v>
      </c>
      <c r="N240" s="728">
        <v>1</v>
      </c>
      <c r="O240" s="813">
        <v>1</v>
      </c>
      <c r="P240" s="729">
        <v>2260</v>
      </c>
      <c r="Q240" s="746">
        <v>1</v>
      </c>
      <c r="R240" s="728">
        <v>1</v>
      </c>
      <c r="S240" s="746">
        <v>1</v>
      </c>
      <c r="T240" s="813">
        <v>1</v>
      </c>
      <c r="U240" s="769">
        <v>1</v>
      </c>
    </row>
    <row r="241" spans="1:21" ht="14.4" customHeight="1" x14ac:dyDescent="0.3">
      <c r="A241" s="727">
        <v>31</v>
      </c>
      <c r="B241" s="728" t="s">
        <v>1451</v>
      </c>
      <c r="C241" s="728" t="s">
        <v>1457</v>
      </c>
      <c r="D241" s="811" t="s">
        <v>2247</v>
      </c>
      <c r="E241" s="812" t="s">
        <v>1466</v>
      </c>
      <c r="F241" s="728" t="s">
        <v>1452</v>
      </c>
      <c r="G241" s="728" t="s">
        <v>1535</v>
      </c>
      <c r="H241" s="728" t="s">
        <v>610</v>
      </c>
      <c r="I241" s="728" t="s">
        <v>1287</v>
      </c>
      <c r="J241" s="728" t="s">
        <v>1288</v>
      </c>
      <c r="K241" s="728" t="s">
        <v>1289</v>
      </c>
      <c r="L241" s="729">
        <v>149.52000000000001</v>
      </c>
      <c r="M241" s="729">
        <v>149.52000000000001</v>
      </c>
      <c r="N241" s="728">
        <v>1</v>
      </c>
      <c r="O241" s="813"/>
      <c r="P241" s="729">
        <v>149.52000000000001</v>
      </c>
      <c r="Q241" s="746">
        <v>1</v>
      </c>
      <c r="R241" s="728">
        <v>1</v>
      </c>
      <c r="S241" s="746">
        <v>1</v>
      </c>
      <c r="T241" s="813"/>
      <c r="U241" s="769"/>
    </row>
    <row r="242" spans="1:21" ht="14.4" customHeight="1" x14ac:dyDescent="0.3">
      <c r="A242" s="727">
        <v>31</v>
      </c>
      <c r="B242" s="728" t="s">
        <v>1451</v>
      </c>
      <c r="C242" s="728" t="s">
        <v>1457</v>
      </c>
      <c r="D242" s="811" t="s">
        <v>2247</v>
      </c>
      <c r="E242" s="812" t="s">
        <v>1466</v>
      </c>
      <c r="F242" s="728" t="s">
        <v>1452</v>
      </c>
      <c r="G242" s="728" t="s">
        <v>1535</v>
      </c>
      <c r="H242" s="728" t="s">
        <v>563</v>
      </c>
      <c r="I242" s="728" t="s">
        <v>1713</v>
      </c>
      <c r="J242" s="728" t="s">
        <v>1714</v>
      </c>
      <c r="K242" s="728" t="s">
        <v>1715</v>
      </c>
      <c r="L242" s="729">
        <v>149.52000000000001</v>
      </c>
      <c r="M242" s="729">
        <v>149.52000000000001</v>
      </c>
      <c r="N242" s="728">
        <v>1</v>
      </c>
      <c r="O242" s="813"/>
      <c r="P242" s="729">
        <v>149.52000000000001</v>
      </c>
      <c r="Q242" s="746">
        <v>1</v>
      </c>
      <c r="R242" s="728">
        <v>1</v>
      </c>
      <c r="S242" s="746">
        <v>1</v>
      </c>
      <c r="T242" s="813"/>
      <c r="U242" s="769"/>
    </row>
    <row r="243" spans="1:21" ht="14.4" customHeight="1" x14ac:dyDescent="0.3">
      <c r="A243" s="727">
        <v>31</v>
      </c>
      <c r="B243" s="728" t="s">
        <v>1451</v>
      </c>
      <c r="C243" s="728" t="s">
        <v>1457</v>
      </c>
      <c r="D243" s="811" t="s">
        <v>2247</v>
      </c>
      <c r="E243" s="812" t="s">
        <v>1466</v>
      </c>
      <c r="F243" s="728" t="s">
        <v>1452</v>
      </c>
      <c r="G243" s="728" t="s">
        <v>1539</v>
      </c>
      <c r="H243" s="728" t="s">
        <v>563</v>
      </c>
      <c r="I243" s="728" t="s">
        <v>1540</v>
      </c>
      <c r="J243" s="728" t="s">
        <v>910</v>
      </c>
      <c r="K243" s="728" t="s">
        <v>1297</v>
      </c>
      <c r="L243" s="729">
        <v>78.33</v>
      </c>
      <c r="M243" s="729">
        <v>156.66</v>
      </c>
      <c r="N243" s="728">
        <v>2</v>
      </c>
      <c r="O243" s="813"/>
      <c r="P243" s="729"/>
      <c r="Q243" s="746">
        <v>0</v>
      </c>
      <c r="R243" s="728"/>
      <c r="S243" s="746">
        <v>0</v>
      </c>
      <c r="T243" s="813"/>
      <c r="U243" s="769"/>
    </row>
    <row r="244" spans="1:21" ht="14.4" customHeight="1" x14ac:dyDescent="0.3">
      <c r="A244" s="727">
        <v>31</v>
      </c>
      <c r="B244" s="728" t="s">
        <v>1451</v>
      </c>
      <c r="C244" s="728" t="s">
        <v>1457</v>
      </c>
      <c r="D244" s="811" t="s">
        <v>2247</v>
      </c>
      <c r="E244" s="812" t="s">
        <v>1466</v>
      </c>
      <c r="F244" s="728" t="s">
        <v>1452</v>
      </c>
      <c r="G244" s="728" t="s">
        <v>1539</v>
      </c>
      <c r="H244" s="728" t="s">
        <v>563</v>
      </c>
      <c r="I244" s="728" t="s">
        <v>1673</v>
      </c>
      <c r="J244" s="728" t="s">
        <v>910</v>
      </c>
      <c r="K244" s="728" t="s">
        <v>1674</v>
      </c>
      <c r="L244" s="729">
        <v>391.67</v>
      </c>
      <c r="M244" s="729">
        <v>783.34</v>
      </c>
      <c r="N244" s="728">
        <v>2</v>
      </c>
      <c r="O244" s="813"/>
      <c r="P244" s="729"/>
      <c r="Q244" s="746">
        <v>0</v>
      </c>
      <c r="R244" s="728"/>
      <c r="S244" s="746">
        <v>0</v>
      </c>
      <c r="T244" s="813"/>
      <c r="U244" s="769"/>
    </row>
    <row r="245" spans="1:21" ht="14.4" customHeight="1" x14ac:dyDescent="0.3">
      <c r="A245" s="727">
        <v>31</v>
      </c>
      <c r="B245" s="728" t="s">
        <v>1451</v>
      </c>
      <c r="C245" s="728" t="s">
        <v>1457</v>
      </c>
      <c r="D245" s="811" t="s">
        <v>2247</v>
      </c>
      <c r="E245" s="812" t="s">
        <v>1466</v>
      </c>
      <c r="F245" s="728" t="s">
        <v>1452</v>
      </c>
      <c r="G245" s="728" t="s">
        <v>1716</v>
      </c>
      <c r="H245" s="728" t="s">
        <v>563</v>
      </c>
      <c r="I245" s="728" t="s">
        <v>1717</v>
      </c>
      <c r="J245" s="728" t="s">
        <v>925</v>
      </c>
      <c r="K245" s="728" t="s">
        <v>1718</v>
      </c>
      <c r="L245" s="729">
        <v>48.09</v>
      </c>
      <c r="M245" s="729">
        <v>913.71000000000015</v>
      </c>
      <c r="N245" s="728">
        <v>19</v>
      </c>
      <c r="O245" s="813"/>
      <c r="P245" s="729">
        <v>673.2600000000001</v>
      </c>
      <c r="Q245" s="746">
        <v>0.73684210526315785</v>
      </c>
      <c r="R245" s="728">
        <v>14</v>
      </c>
      <c r="S245" s="746">
        <v>0.73684210526315785</v>
      </c>
      <c r="T245" s="813"/>
      <c r="U245" s="769"/>
    </row>
    <row r="246" spans="1:21" ht="14.4" customHeight="1" x14ac:dyDescent="0.3">
      <c r="A246" s="727">
        <v>31</v>
      </c>
      <c r="B246" s="728" t="s">
        <v>1451</v>
      </c>
      <c r="C246" s="728" t="s">
        <v>1457</v>
      </c>
      <c r="D246" s="811" t="s">
        <v>2247</v>
      </c>
      <c r="E246" s="812" t="s">
        <v>1466</v>
      </c>
      <c r="F246" s="728" t="s">
        <v>1452</v>
      </c>
      <c r="G246" s="728" t="s">
        <v>1483</v>
      </c>
      <c r="H246" s="728" t="s">
        <v>563</v>
      </c>
      <c r="I246" s="728" t="s">
        <v>1484</v>
      </c>
      <c r="J246" s="728" t="s">
        <v>593</v>
      </c>
      <c r="K246" s="728" t="s">
        <v>1485</v>
      </c>
      <c r="L246" s="729">
        <v>0</v>
      </c>
      <c r="M246" s="729">
        <v>0</v>
      </c>
      <c r="N246" s="728">
        <v>1</v>
      </c>
      <c r="O246" s="813"/>
      <c r="P246" s="729"/>
      <c r="Q246" s="746"/>
      <c r="R246" s="728"/>
      <c r="S246" s="746">
        <v>0</v>
      </c>
      <c r="T246" s="813"/>
      <c r="U246" s="769"/>
    </row>
    <row r="247" spans="1:21" ht="14.4" customHeight="1" x14ac:dyDescent="0.3">
      <c r="A247" s="727">
        <v>31</v>
      </c>
      <c r="B247" s="728" t="s">
        <v>1451</v>
      </c>
      <c r="C247" s="728" t="s">
        <v>1457</v>
      </c>
      <c r="D247" s="811" t="s">
        <v>2247</v>
      </c>
      <c r="E247" s="812" t="s">
        <v>1466</v>
      </c>
      <c r="F247" s="728" t="s">
        <v>1452</v>
      </c>
      <c r="G247" s="728" t="s">
        <v>1483</v>
      </c>
      <c r="H247" s="728" t="s">
        <v>563</v>
      </c>
      <c r="I247" s="728" t="s">
        <v>1686</v>
      </c>
      <c r="J247" s="728" t="s">
        <v>593</v>
      </c>
      <c r="K247" s="728" t="s">
        <v>1687</v>
      </c>
      <c r="L247" s="729">
        <v>0</v>
      </c>
      <c r="M247" s="729">
        <v>0</v>
      </c>
      <c r="N247" s="728">
        <v>3</v>
      </c>
      <c r="O247" s="813"/>
      <c r="P247" s="729">
        <v>0</v>
      </c>
      <c r="Q247" s="746"/>
      <c r="R247" s="728">
        <v>3</v>
      </c>
      <c r="S247" s="746">
        <v>1</v>
      </c>
      <c r="T247" s="813"/>
      <c r="U247" s="769"/>
    </row>
    <row r="248" spans="1:21" ht="14.4" customHeight="1" x14ac:dyDescent="0.3">
      <c r="A248" s="727">
        <v>31</v>
      </c>
      <c r="B248" s="728" t="s">
        <v>1451</v>
      </c>
      <c r="C248" s="728" t="s">
        <v>1457</v>
      </c>
      <c r="D248" s="811" t="s">
        <v>2247</v>
      </c>
      <c r="E248" s="812" t="s">
        <v>1466</v>
      </c>
      <c r="F248" s="728" t="s">
        <v>1452</v>
      </c>
      <c r="G248" s="728" t="s">
        <v>1544</v>
      </c>
      <c r="H248" s="728" t="s">
        <v>563</v>
      </c>
      <c r="I248" s="728" t="s">
        <v>1640</v>
      </c>
      <c r="J248" s="728" t="s">
        <v>1546</v>
      </c>
      <c r="K248" s="728" t="s">
        <v>1641</v>
      </c>
      <c r="L248" s="729">
        <v>0</v>
      </c>
      <c r="M248" s="729">
        <v>0</v>
      </c>
      <c r="N248" s="728">
        <v>1</v>
      </c>
      <c r="O248" s="813"/>
      <c r="P248" s="729">
        <v>0</v>
      </c>
      <c r="Q248" s="746"/>
      <c r="R248" s="728">
        <v>1</v>
      </c>
      <c r="S248" s="746">
        <v>1</v>
      </c>
      <c r="T248" s="813"/>
      <c r="U248" s="769"/>
    </row>
    <row r="249" spans="1:21" ht="14.4" customHeight="1" x14ac:dyDescent="0.3">
      <c r="A249" s="727">
        <v>31</v>
      </c>
      <c r="B249" s="728" t="s">
        <v>1451</v>
      </c>
      <c r="C249" s="728" t="s">
        <v>1457</v>
      </c>
      <c r="D249" s="811" t="s">
        <v>2247</v>
      </c>
      <c r="E249" s="812" t="s">
        <v>1466</v>
      </c>
      <c r="F249" s="728" t="s">
        <v>1452</v>
      </c>
      <c r="G249" s="728" t="s">
        <v>1544</v>
      </c>
      <c r="H249" s="728" t="s">
        <v>563</v>
      </c>
      <c r="I249" s="728" t="s">
        <v>1548</v>
      </c>
      <c r="J249" s="728" t="s">
        <v>1546</v>
      </c>
      <c r="K249" s="728" t="s">
        <v>1549</v>
      </c>
      <c r="L249" s="729">
        <v>132.97999999999999</v>
      </c>
      <c r="M249" s="729">
        <v>132.97999999999999</v>
      </c>
      <c r="N249" s="728">
        <v>1</v>
      </c>
      <c r="O249" s="813"/>
      <c r="P249" s="729"/>
      <c r="Q249" s="746">
        <v>0</v>
      </c>
      <c r="R249" s="728"/>
      <c r="S249" s="746">
        <v>0</v>
      </c>
      <c r="T249" s="813"/>
      <c r="U249" s="769"/>
    </row>
    <row r="250" spans="1:21" ht="14.4" customHeight="1" x14ac:dyDescent="0.3">
      <c r="A250" s="727">
        <v>31</v>
      </c>
      <c r="B250" s="728" t="s">
        <v>1451</v>
      </c>
      <c r="C250" s="728" t="s">
        <v>1457</v>
      </c>
      <c r="D250" s="811" t="s">
        <v>2247</v>
      </c>
      <c r="E250" s="812" t="s">
        <v>1466</v>
      </c>
      <c r="F250" s="728" t="s">
        <v>1452</v>
      </c>
      <c r="G250" s="728" t="s">
        <v>1486</v>
      </c>
      <c r="H250" s="728" t="s">
        <v>610</v>
      </c>
      <c r="I250" s="728" t="s">
        <v>1487</v>
      </c>
      <c r="J250" s="728" t="s">
        <v>707</v>
      </c>
      <c r="K250" s="728" t="s">
        <v>1218</v>
      </c>
      <c r="L250" s="729">
        <v>490.89</v>
      </c>
      <c r="M250" s="729">
        <v>2454.4499999999998</v>
      </c>
      <c r="N250" s="728">
        <v>5</v>
      </c>
      <c r="O250" s="813"/>
      <c r="P250" s="729">
        <v>1963.56</v>
      </c>
      <c r="Q250" s="746">
        <v>0.8</v>
      </c>
      <c r="R250" s="728">
        <v>4</v>
      </c>
      <c r="S250" s="746">
        <v>0.8</v>
      </c>
      <c r="T250" s="813"/>
      <c r="U250" s="769"/>
    </row>
    <row r="251" spans="1:21" ht="14.4" customHeight="1" x14ac:dyDescent="0.3">
      <c r="A251" s="727">
        <v>31</v>
      </c>
      <c r="B251" s="728" t="s">
        <v>1451</v>
      </c>
      <c r="C251" s="728" t="s">
        <v>1457</v>
      </c>
      <c r="D251" s="811" t="s">
        <v>2247</v>
      </c>
      <c r="E251" s="812" t="s">
        <v>1466</v>
      </c>
      <c r="F251" s="728" t="s">
        <v>1452</v>
      </c>
      <c r="G251" s="728" t="s">
        <v>1486</v>
      </c>
      <c r="H251" s="728" t="s">
        <v>610</v>
      </c>
      <c r="I251" s="728" t="s">
        <v>1516</v>
      </c>
      <c r="J251" s="728" t="s">
        <v>707</v>
      </c>
      <c r="K251" s="728" t="s">
        <v>1216</v>
      </c>
      <c r="L251" s="729">
        <v>736.33</v>
      </c>
      <c r="M251" s="729">
        <v>5154.3100000000004</v>
      </c>
      <c r="N251" s="728">
        <v>7</v>
      </c>
      <c r="O251" s="813"/>
      <c r="P251" s="729">
        <v>5154.3100000000004</v>
      </c>
      <c r="Q251" s="746">
        <v>1</v>
      </c>
      <c r="R251" s="728">
        <v>7</v>
      </c>
      <c r="S251" s="746">
        <v>1</v>
      </c>
      <c r="T251" s="813"/>
      <c r="U251" s="769"/>
    </row>
    <row r="252" spans="1:21" ht="14.4" customHeight="1" x14ac:dyDescent="0.3">
      <c r="A252" s="727">
        <v>31</v>
      </c>
      <c r="B252" s="728" t="s">
        <v>1451</v>
      </c>
      <c r="C252" s="728" t="s">
        <v>1457</v>
      </c>
      <c r="D252" s="811" t="s">
        <v>2247</v>
      </c>
      <c r="E252" s="812" t="s">
        <v>1466</v>
      </c>
      <c r="F252" s="728" t="s">
        <v>1452</v>
      </c>
      <c r="G252" s="728" t="s">
        <v>1489</v>
      </c>
      <c r="H252" s="728" t="s">
        <v>610</v>
      </c>
      <c r="I252" s="728" t="s">
        <v>1337</v>
      </c>
      <c r="J252" s="728" t="s">
        <v>1338</v>
      </c>
      <c r="K252" s="728" t="s">
        <v>1339</v>
      </c>
      <c r="L252" s="729">
        <v>0</v>
      </c>
      <c r="M252" s="729">
        <v>0</v>
      </c>
      <c r="N252" s="728">
        <v>3</v>
      </c>
      <c r="O252" s="813"/>
      <c r="P252" s="729">
        <v>0</v>
      </c>
      <c r="Q252" s="746"/>
      <c r="R252" s="728">
        <v>1</v>
      </c>
      <c r="S252" s="746">
        <v>0.33333333333333331</v>
      </c>
      <c r="T252" s="813"/>
      <c r="U252" s="769"/>
    </row>
    <row r="253" spans="1:21" ht="14.4" customHeight="1" x14ac:dyDescent="0.3">
      <c r="A253" s="727">
        <v>31</v>
      </c>
      <c r="B253" s="728" t="s">
        <v>1451</v>
      </c>
      <c r="C253" s="728" t="s">
        <v>1457</v>
      </c>
      <c r="D253" s="811" t="s">
        <v>2247</v>
      </c>
      <c r="E253" s="812" t="s">
        <v>1466</v>
      </c>
      <c r="F253" s="728" t="s">
        <v>1452</v>
      </c>
      <c r="G253" s="728" t="s">
        <v>1719</v>
      </c>
      <c r="H253" s="728" t="s">
        <v>563</v>
      </c>
      <c r="I253" s="728" t="s">
        <v>1720</v>
      </c>
      <c r="J253" s="728" t="s">
        <v>1721</v>
      </c>
      <c r="K253" s="728" t="s">
        <v>1722</v>
      </c>
      <c r="L253" s="729">
        <v>299.24</v>
      </c>
      <c r="M253" s="729">
        <v>299.24</v>
      </c>
      <c r="N253" s="728">
        <v>1</v>
      </c>
      <c r="O253" s="813"/>
      <c r="P253" s="729">
        <v>299.24</v>
      </c>
      <c r="Q253" s="746">
        <v>1</v>
      </c>
      <c r="R253" s="728">
        <v>1</v>
      </c>
      <c r="S253" s="746">
        <v>1</v>
      </c>
      <c r="T253" s="813"/>
      <c r="U253" s="769"/>
    </row>
    <row r="254" spans="1:21" ht="14.4" customHeight="1" x14ac:dyDescent="0.3">
      <c r="A254" s="727">
        <v>31</v>
      </c>
      <c r="B254" s="728" t="s">
        <v>1451</v>
      </c>
      <c r="C254" s="728" t="s">
        <v>1457</v>
      </c>
      <c r="D254" s="811" t="s">
        <v>2247</v>
      </c>
      <c r="E254" s="812" t="s">
        <v>1466</v>
      </c>
      <c r="F254" s="728" t="s">
        <v>1452</v>
      </c>
      <c r="G254" s="728" t="s">
        <v>1490</v>
      </c>
      <c r="H254" s="728" t="s">
        <v>563</v>
      </c>
      <c r="I254" s="728" t="s">
        <v>1491</v>
      </c>
      <c r="J254" s="728" t="s">
        <v>944</v>
      </c>
      <c r="K254" s="728" t="s">
        <v>1492</v>
      </c>
      <c r="L254" s="729">
        <v>186.27</v>
      </c>
      <c r="M254" s="729">
        <v>186.27</v>
      </c>
      <c r="N254" s="728">
        <v>1</v>
      </c>
      <c r="O254" s="813"/>
      <c r="P254" s="729">
        <v>186.27</v>
      </c>
      <c r="Q254" s="746">
        <v>1</v>
      </c>
      <c r="R254" s="728">
        <v>1</v>
      </c>
      <c r="S254" s="746">
        <v>1</v>
      </c>
      <c r="T254" s="813"/>
      <c r="U254" s="769"/>
    </row>
    <row r="255" spans="1:21" ht="14.4" customHeight="1" x14ac:dyDescent="0.3">
      <c r="A255" s="727">
        <v>31</v>
      </c>
      <c r="B255" s="728" t="s">
        <v>1451</v>
      </c>
      <c r="C255" s="728" t="s">
        <v>1457</v>
      </c>
      <c r="D255" s="811" t="s">
        <v>2247</v>
      </c>
      <c r="E255" s="812" t="s">
        <v>1466</v>
      </c>
      <c r="F255" s="728" t="s">
        <v>1452</v>
      </c>
      <c r="G255" s="728" t="s">
        <v>1493</v>
      </c>
      <c r="H255" s="728" t="s">
        <v>563</v>
      </c>
      <c r="I255" s="728" t="s">
        <v>1723</v>
      </c>
      <c r="J255" s="728" t="s">
        <v>1495</v>
      </c>
      <c r="K255" s="728" t="s">
        <v>1724</v>
      </c>
      <c r="L255" s="729">
        <v>33.549999999999997</v>
      </c>
      <c r="M255" s="729">
        <v>33.549999999999997</v>
      </c>
      <c r="N255" s="728">
        <v>1</v>
      </c>
      <c r="O255" s="813"/>
      <c r="P255" s="729"/>
      <c r="Q255" s="746">
        <v>0</v>
      </c>
      <c r="R255" s="728"/>
      <c r="S255" s="746">
        <v>0</v>
      </c>
      <c r="T255" s="813"/>
      <c r="U255" s="769"/>
    </row>
    <row r="256" spans="1:21" ht="14.4" customHeight="1" x14ac:dyDescent="0.3">
      <c r="A256" s="727">
        <v>31</v>
      </c>
      <c r="B256" s="728" t="s">
        <v>1451</v>
      </c>
      <c r="C256" s="728" t="s">
        <v>1457</v>
      </c>
      <c r="D256" s="811" t="s">
        <v>2247</v>
      </c>
      <c r="E256" s="812" t="s">
        <v>1466</v>
      </c>
      <c r="F256" s="728" t="s">
        <v>1454</v>
      </c>
      <c r="G256" s="728" t="s">
        <v>1497</v>
      </c>
      <c r="H256" s="728" t="s">
        <v>563</v>
      </c>
      <c r="I256" s="728" t="s">
        <v>1498</v>
      </c>
      <c r="J256" s="728" t="s">
        <v>1499</v>
      </c>
      <c r="K256" s="728" t="s">
        <v>1500</v>
      </c>
      <c r="L256" s="729">
        <v>35.130000000000003</v>
      </c>
      <c r="M256" s="729">
        <v>70.260000000000005</v>
      </c>
      <c r="N256" s="728">
        <v>2</v>
      </c>
      <c r="O256" s="813">
        <v>1</v>
      </c>
      <c r="P256" s="729"/>
      <c r="Q256" s="746">
        <v>0</v>
      </c>
      <c r="R256" s="728"/>
      <c r="S256" s="746">
        <v>0</v>
      </c>
      <c r="T256" s="813"/>
      <c r="U256" s="769">
        <v>0</v>
      </c>
    </row>
    <row r="257" spans="1:21" ht="14.4" customHeight="1" x14ac:dyDescent="0.3">
      <c r="A257" s="727">
        <v>31</v>
      </c>
      <c r="B257" s="728" t="s">
        <v>1451</v>
      </c>
      <c r="C257" s="728" t="s">
        <v>1457</v>
      </c>
      <c r="D257" s="811" t="s">
        <v>2247</v>
      </c>
      <c r="E257" s="812" t="s">
        <v>1466</v>
      </c>
      <c r="F257" s="728" t="s">
        <v>1454</v>
      </c>
      <c r="G257" s="728" t="s">
        <v>1497</v>
      </c>
      <c r="H257" s="728" t="s">
        <v>563</v>
      </c>
      <c r="I257" s="728" t="s">
        <v>1725</v>
      </c>
      <c r="J257" s="728" t="s">
        <v>1499</v>
      </c>
      <c r="K257" s="728" t="s">
        <v>1726</v>
      </c>
      <c r="L257" s="729">
        <v>24.77</v>
      </c>
      <c r="M257" s="729">
        <v>24.77</v>
      </c>
      <c r="N257" s="728">
        <v>1</v>
      </c>
      <c r="O257" s="813">
        <v>1</v>
      </c>
      <c r="P257" s="729">
        <v>24.77</v>
      </c>
      <c r="Q257" s="746">
        <v>1</v>
      </c>
      <c r="R257" s="728">
        <v>1</v>
      </c>
      <c r="S257" s="746">
        <v>1</v>
      </c>
      <c r="T257" s="813">
        <v>1</v>
      </c>
      <c r="U257" s="769">
        <v>1</v>
      </c>
    </row>
    <row r="258" spans="1:21" ht="14.4" customHeight="1" x14ac:dyDescent="0.3">
      <c r="A258" s="727">
        <v>31</v>
      </c>
      <c r="B258" s="728" t="s">
        <v>1451</v>
      </c>
      <c r="C258" s="728" t="s">
        <v>1457</v>
      </c>
      <c r="D258" s="811" t="s">
        <v>2247</v>
      </c>
      <c r="E258" s="812" t="s">
        <v>1466</v>
      </c>
      <c r="F258" s="728" t="s">
        <v>1454</v>
      </c>
      <c r="G258" s="728" t="s">
        <v>1497</v>
      </c>
      <c r="H258" s="728" t="s">
        <v>563</v>
      </c>
      <c r="I258" s="728" t="s">
        <v>1727</v>
      </c>
      <c r="J258" s="728" t="s">
        <v>1499</v>
      </c>
      <c r="K258" s="728" t="s">
        <v>1728</v>
      </c>
      <c r="L258" s="729">
        <v>38.24</v>
      </c>
      <c r="M258" s="729">
        <v>76.48</v>
      </c>
      <c r="N258" s="728">
        <v>2</v>
      </c>
      <c r="O258" s="813">
        <v>2</v>
      </c>
      <c r="P258" s="729">
        <v>76.48</v>
      </c>
      <c r="Q258" s="746">
        <v>1</v>
      </c>
      <c r="R258" s="728">
        <v>2</v>
      </c>
      <c r="S258" s="746">
        <v>1</v>
      </c>
      <c r="T258" s="813">
        <v>2</v>
      </c>
      <c r="U258" s="769">
        <v>1</v>
      </c>
    </row>
    <row r="259" spans="1:21" ht="14.4" customHeight="1" x14ac:dyDescent="0.3">
      <c r="A259" s="727">
        <v>31</v>
      </c>
      <c r="B259" s="728" t="s">
        <v>1451</v>
      </c>
      <c r="C259" s="728" t="s">
        <v>1457</v>
      </c>
      <c r="D259" s="811" t="s">
        <v>2247</v>
      </c>
      <c r="E259" s="812" t="s">
        <v>1466</v>
      </c>
      <c r="F259" s="728" t="s">
        <v>1454</v>
      </c>
      <c r="G259" s="728" t="s">
        <v>1501</v>
      </c>
      <c r="H259" s="728" t="s">
        <v>563</v>
      </c>
      <c r="I259" s="728" t="s">
        <v>1649</v>
      </c>
      <c r="J259" s="728" t="s">
        <v>1650</v>
      </c>
      <c r="K259" s="728" t="s">
        <v>1651</v>
      </c>
      <c r="L259" s="729">
        <v>245.43</v>
      </c>
      <c r="M259" s="729">
        <v>245.43</v>
      </c>
      <c r="N259" s="728">
        <v>1</v>
      </c>
      <c r="O259" s="813">
        <v>1</v>
      </c>
      <c r="P259" s="729">
        <v>245.43</v>
      </c>
      <c r="Q259" s="746">
        <v>1</v>
      </c>
      <c r="R259" s="728">
        <v>1</v>
      </c>
      <c r="S259" s="746">
        <v>1</v>
      </c>
      <c r="T259" s="813">
        <v>1</v>
      </c>
      <c r="U259" s="769">
        <v>1</v>
      </c>
    </row>
    <row r="260" spans="1:21" ht="14.4" customHeight="1" x14ac:dyDescent="0.3">
      <c r="A260" s="727">
        <v>31</v>
      </c>
      <c r="B260" s="728" t="s">
        <v>1451</v>
      </c>
      <c r="C260" s="728" t="s">
        <v>1457</v>
      </c>
      <c r="D260" s="811" t="s">
        <v>2247</v>
      </c>
      <c r="E260" s="812" t="s">
        <v>1466</v>
      </c>
      <c r="F260" s="728" t="s">
        <v>1454</v>
      </c>
      <c r="G260" s="728" t="s">
        <v>1501</v>
      </c>
      <c r="H260" s="728" t="s">
        <v>563</v>
      </c>
      <c r="I260" s="728" t="s">
        <v>1529</v>
      </c>
      <c r="J260" s="728" t="s">
        <v>1530</v>
      </c>
      <c r="K260" s="728" t="s">
        <v>1531</v>
      </c>
      <c r="L260" s="729">
        <v>58.5</v>
      </c>
      <c r="M260" s="729">
        <v>117</v>
      </c>
      <c r="N260" s="728">
        <v>2</v>
      </c>
      <c r="O260" s="813">
        <v>2</v>
      </c>
      <c r="P260" s="729">
        <v>117</v>
      </c>
      <c r="Q260" s="746">
        <v>1</v>
      </c>
      <c r="R260" s="728">
        <v>2</v>
      </c>
      <c r="S260" s="746">
        <v>1</v>
      </c>
      <c r="T260" s="813">
        <v>2</v>
      </c>
      <c r="U260" s="769">
        <v>1</v>
      </c>
    </row>
    <row r="261" spans="1:21" ht="14.4" customHeight="1" x14ac:dyDescent="0.3">
      <c r="A261" s="727">
        <v>31</v>
      </c>
      <c r="B261" s="728" t="s">
        <v>1451</v>
      </c>
      <c r="C261" s="728" t="s">
        <v>1457</v>
      </c>
      <c r="D261" s="811" t="s">
        <v>2247</v>
      </c>
      <c r="E261" s="812" t="s">
        <v>1466</v>
      </c>
      <c r="F261" s="728" t="s">
        <v>1454</v>
      </c>
      <c r="G261" s="728" t="s">
        <v>1501</v>
      </c>
      <c r="H261" s="728" t="s">
        <v>563</v>
      </c>
      <c r="I261" s="728" t="s">
        <v>1532</v>
      </c>
      <c r="J261" s="728" t="s">
        <v>1533</v>
      </c>
      <c r="K261" s="728" t="s">
        <v>1534</v>
      </c>
      <c r="L261" s="729">
        <v>971.25</v>
      </c>
      <c r="M261" s="729">
        <v>2913.75</v>
      </c>
      <c r="N261" s="728">
        <v>3</v>
      </c>
      <c r="O261" s="813">
        <v>3</v>
      </c>
      <c r="P261" s="729">
        <v>2913.75</v>
      </c>
      <c r="Q261" s="746">
        <v>1</v>
      </c>
      <c r="R261" s="728">
        <v>3</v>
      </c>
      <c r="S261" s="746">
        <v>1</v>
      </c>
      <c r="T261" s="813">
        <v>3</v>
      </c>
      <c r="U261" s="769">
        <v>1</v>
      </c>
    </row>
    <row r="262" spans="1:21" ht="14.4" customHeight="1" x14ac:dyDescent="0.3">
      <c r="A262" s="727">
        <v>31</v>
      </c>
      <c r="B262" s="728" t="s">
        <v>1451</v>
      </c>
      <c r="C262" s="728" t="s">
        <v>1457</v>
      </c>
      <c r="D262" s="811" t="s">
        <v>2247</v>
      </c>
      <c r="E262" s="812" t="s">
        <v>1466</v>
      </c>
      <c r="F262" s="728" t="s">
        <v>1454</v>
      </c>
      <c r="G262" s="728" t="s">
        <v>1501</v>
      </c>
      <c r="H262" s="728" t="s">
        <v>563</v>
      </c>
      <c r="I262" s="728" t="s">
        <v>1729</v>
      </c>
      <c r="J262" s="728" t="s">
        <v>1730</v>
      </c>
      <c r="K262" s="728" t="s">
        <v>1731</v>
      </c>
      <c r="L262" s="729">
        <v>180</v>
      </c>
      <c r="M262" s="729">
        <v>180</v>
      </c>
      <c r="N262" s="728">
        <v>1</v>
      </c>
      <c r="O262" s="813">
        <v>1</v>
      </c>
      <c r="P262" s="729">
        <v>180</v>
      </c>
      <c r="Q262" s="746">
        <v>1</v>
      </c>
      <c r="R262" s="728">
        <v>1</v>
      </c>
      <c r="S262" s="746">
        <v>1</v>
      </c>
      <c r="T262" s="813">
        <v>1</v>
      </c>
      <c r="U262" s="769">
        <v>1</v>
      </c>
    </row>
    <row r="263" spans="1:21" ht="14.4" customHeight="1" x14ac:dyDescent="0.3">
      <c r="A263" s="727">
        <v>31</v>
      </c>
      <c r="B263" s="728" t="s">
        <v>1451</v>
      </c>
      <c r="C263" s="728" t="s">
        <v>1457</v>
      </c>
      <c r="D263" s="811" t="s">
        <v>2247</v>
      </c>
      <c r="E263" s="812" t="s">
        <v>1466</v>
      </c>
      <c r="F263" s="728" t="s">
        <v>1454</v>
      </c>
      <c r="G263" s="728" t="s">
        <v>1501</v>
      </c>
      <c r="H263" s="728" t="s">
        <v>563</v>
      </c>
      <c r="I263" s="728" t="s">
        <v>1572</v>
      </c>
      <c r="J263" s="728" t="s">
        <v>1573</v>
      </c>
      <c r="K263" s="728" t="s">
        <v>1574</v>
      </c>
      <c r="L263" s="729">
        <v>350</v>
      </c>
      <c r="M263" s="729">
        <v>1050</v>
      </c>
      <c r="N263" s="728">
        <v>3</v>
      </c>
      <c r="O263" s="813">
        <v>3</v>
      </c>
      <c r="P263" s="729">
        <v>1050</v>
      </c>
      <c r="Q263" s="746">
        <v>1</v>
      </c>
      <c r="R263" s="728">
        <v>3</v>
      </c>
      <c r="S263" s="746">
        <v>1</v>
      </c>
      <c r="T263" s="813">
        <v>3</v>
      </c>
      <c r="U263" s="769">
        <v>1</v>
      </c>
    </row>
    <row r="264" spans="1:21" ht="14.4" customHeight="1" x14ac:dyDescent="0.3">
      <c r="A264" s="727">
        <v>31</v>
      </c>
      <c r="B264" s="728" t="s">
        <v>1451</v>
      </c>
      <c r="C264" s="728" t="s">
        <v>1457</v>
      </c>
      <c r="D264" s="811" t="s">
        <v>2247</v>
      </c>
      <c r="E264" s="812" t="s">
        <v>1466</v>
      </c>
      <c r="F264" s="728" t="s">
        <v>1454</v>
      </c>
      <c r="G264" s="728" t="s">
        <v>1501</v>
      </c>
      <c r="H264" s="728" t="s">
        <v>563</v>
      </c>
      <c r="I264" s="728" t="s">
        <v>1655</v>
      </c>
      <c r="J264" s="728" t="s">
        <v>1530</v>
      </c>
      <c r="K264" s="728" t="s">
        <v>1656</v>
      </c>
      <c r="L264" s="729">
        <v>58.5</v>
      </c>
      <c r="M264" s="729">
        <v>58.5</v>
      </c>
      <c r="N264" s="728">
        <v>1</v>
      </c>
      <c r="O264" s="813">
        <v>1</v>
      </c>
      <c r="P264" s="729">
        <v>58.5</v>
      </c>
      <c r="Q264" s="746">
        <v>1</v>
      </c>
      <c r="R264" s="728">
        <v>1</v>
      </c>
      <c r="S264" s="746">
        <v>1</v>
      </c>
      <c r="T264" s="813">
        <v>1</v>
      </c>
      <c r="U264" s="769">
        <v>1</v>
      </c>
    </row>
    <row r="265" spans="1:21" ht="14.4" customHeight="1" x14ac:dyDescent="0.3">
      <c r="A265" s="727">
        <v>31</v>
      </c>
      <c r="B265" s="728" t="s">
        <v>1451</v>
      </c>
      <c r="C265" s="728" t="s">
        <v>1457</v>
      </c>
      <c r="D265" s="811" t="s">
        <v>2247</v>
      </c>
      <c r="E265" s="812" t="s">
        <v>1466</v>
      </c>
      <c r="F265" s="728" t="s">
        <v>1454</v>
      </c>
      <c r="G265" s="728" t="s">
        <v>1501</v>
      </c>
      <c r="H265" s="728" t="s">
        <v>563</v>
      </c>
      <c r="I265" s="728" t="s">
        <v>1732</v>
      </c>
      <c r="J265" s="728" t="s">
        <v>1733</v>
      </c>
      <c r="K265" s="728" t="s">
        <v>1734</v>
      </c>
      <c r="L265" s="729">
        <v>338.94</v>
      </c>
      <c r="M265" s="729">
        <v>338.94</v>
      </c>
      <c r="N265" s="728">
        <v>1</v>
      </c>
      <c r="O265" s="813">
        <v>1</v>
      </c>
      <c r="P265" s="729">
        <v>338.94</v>
      </c>
      <c r="Q265" s="746">
        <v>1</v>
      </c>
      <c r="R265" s="728">
        <v>1</v>
      </c>
      <c r="S265" s="746">
        <v>1</v>
      </c>
      <c r="T265" s="813">
        <v>1</v>
      </c>
      <c r="U265" s="769">
        <v>1</v>
      </c>
    </row>
    <row r="266" spans="1:21" ht="14.4" customHeight="1" x14ac:dyDescent="0.3">
      <c r="A266" s="727">
        <v>31</v>
      </c>
      <c r="B266" s="728" t="s">
        <v>1451</v>
      </c>
      <c r="C266" s="728" t="s">
        <v>1457</v>
      </c>
      <c r="D266" s="811" t="s">
        <v>2247</v>
      </c>
      <c r="E266" s="812" t="s">
        <v>1466</v>
      </c>
      <c r="F266" s="728" t="s">
        <v>1454</v>
      </c>
      <c r="G266" s="728" t="s">
        <v>1508</v>
      </c>
      <c r="H266" s="728" t="s">
        <v>563</v>
      </c>
      <c r="I266" s="728" t="s">
        <v>1584</v>
      </c>
      <c r="J266" s="728" t="s">
        <v>1585</v>
      </c>
      <c r="K266" s="728" t="s">
        <v>1586</v>
      </c>
      <c r="L266" s="729">
        <v>260</v>
      </c>
      <c r="M266" s="729">
        <v>520</v>
      </c>
      <c r="N266" s="728">
        <v>2</v>
      </c>
      <c r="O266" s="813">
        <v>1</v>
      </c>
      <c r="P266" s="729">
        <v>520</v>
      </c>
      <c r="Q266" s="746">
        <v>1</v>
      </c>
      <c r="R266" s="728">
        <v>2</v>
      </c>
      <c r="S266" s="746">
        <v>1</v>
      </c>
      <c r="T266" s="813">
        <v>1</v>
      </c>
      <c r="U266" s="769">
        <v>1</v>
      </c>
    </row>
    <row r="267" spans="1:21" ht="14.4" customHeight="1" x14ac:dyDescent="0.3">
      <c r="A267" s="727">
        <v>31</v>
      </c>
      <c r="B267" s="728" t="s">
        <v>1451</v>
      </c>
      <c r="C267" s="728" t="s">
        <v>1457</v>
      </c>
      <c r="D267" s="811" t="s">
        <v>2247</v>
      </c>
      <c r="E267" s="812" t="s">
        <v>1466</v>
      </c>
      <c r="F267" s="728" t="s">
        <v>1454</v>
      </c>
      <c r="G267" s="728" t="s">
        <v>1508</v>
      </c>
      <c r="H267" s="728" t="s">
        <v>563</v>
      </c>
      <c r="I267" s="728" t="s">
        <v>1509</v>
      </c>
      <c r="J267" s="728" t="s">
        <v>1510</v>
      </c>
      <c r="K267" s="728" t="s">
        <v>1511</v>
      </c>
      <c r="L267" s="729">
        <v>200</v>
      </c>
      <c r="M267" s="729">
        <v>800</v>
      </c>
      <c r="N267" s="728">
        <v>4</v>
      </c>
      <c r="O267" s="813">
        <v>2</v>
      </c>
      <c r="P267" s="729">
        <v>800</v>
      </c>
      <c r="Q267" s="746">
        <v>1</v>
      </c>
      <c r="R267" s="728">
        <v>4</v>
      </c>
      <c r="S267" s="746">
        <v>1</v>
      </c>
      <c r="T267" s="813">
        <v>2</v>
      </c>
      <c r="U267" s="769">
        <v>1</v>
      </c>
    </row>
    <row r="268" spans="1:21" ht="14.4" customHeight="1" x14ac:dyDescent="0.3">
      <c r="A268" s="727">
        <v>31</v>
      </c>
      <c r="B268" s="728" t="s">
        <v>1451</v>
      </c>
      <c r="C268" s="728" t="s">
        <v>1457</v>
      </c>
      <c r="D268" s="811" t="s">
        <v>2247</v>
      </c>
      <c r="E268" s="812" t="s">
        <v>1468</v>
      </c>
      <c r="F268" s="728" t="s">
        <v>1452</v>
      </c>
      <c r="G268" s="728" t="s">
        <v>1535</v>
      </c>
      <c r="H268" s="728" t="s">
        <v>610</v>
      </c>
      <c r="I268" s="728" t="s">
        <v>1285</v>
      </c>
      <c r="J268" s="728" t="s">
        <v>611</v>
      </c>
      <c r="K268" s="728" t="s">
        <v>1286</v>
      </c>
      <c r="L268" s="729">
        <v>154.36000000000001</v>
      </c>
      <c r="M268" s="729">
        <v>154.36000000000001</v>
      </c>
      <c r="N268" s="728">
        <v>1</v>
      </c>
      <c r="O268" s="813">
        <v>1</v>
      </c>
      <c r="P268" s="729">
        <v>154.36000000000001</v>
      </c>
      <c r="Q268" s="746">
        <v>1</v>
      </c>
      <c r="R268" s="728">
        <v>1</v>
      </c>
      <c r="S268" s="746">
        <v>1</v>
      </c>
      <c r="T268" s="813">
        <v>1</v>
      </c>
      <c r="U268" s="769">
        <v>1</v>
      </c>
    </row>
    <row r="269" spans="1:21" ht="14.4" customHeight="1" x14ac:dyDescent="0.3">
      <c r="A269" s="727">
        <v>31</v>
      </c>
      <c r="B269" s="728" t="s">
        <v>1451</v>
      </c>
      <c r="C269" s="728" t="s">
        <v>1457</v>
      </c>
      <c r="D269" s="811" t="s">
        <v>2247</v>
      </c>
      <c r="E269" s="812" t="s">
        <v>1468</v>
      </c>
      <c r="F269" s="728" t="s">
        <v>1452</v>
      </c>
      <c r="G269" s="728" t="s">
        <v>1632</v>
      </c>
      <c r="H269" s="728" t="s">
        <v>563</v>
      </c>
      <c r="I269" s="728" t="s">
        <v>1735</v>
      </c>
      <c r="J269" s="728" t="s">
        <v>1736</v>
      </c>
      <c r="K269" s="728" t="s">
        <v>1737</v>
      </c>
      <c r="L269" s="729">
        <v>72.64</v>
      </c>
      <c r="M269" s="729">
        <v>1162.24</v>
      </c>
      <c r="N269" s="728">
        <v>16</v>
      </c>
      <c r="O269" s="813">
        <v>16</v>
      </c>
      <c r="P269" s="729">
        <v>726.4</v>
      </c>
      <c r="Q269" s="746">
        <v>0.625</v>
      </c>
      <c r="R269" s="728">
        <v>10</v>
      </c>
      <c r="S269" s="746">
        <v>0.625</v>
      </c>
      <c r="T269" s="813">
        <v>10</v>
      </c>
      <c r="U269" s="769">
        <v>0.625</v>
      </c>
    </row>
    <row r="270" spans="1:21" ht="14.4" customHeight="1" x14ac:dyDescent="0.3">
      <c r="A270" s="727">
        <v>31</v>
      </c>
      <c r="B270" s="728" t="s">
        <v>1451</v>
      </c>
      <c r="C270" s="728" t="s">
        <v>1457</v>
      </c>
      <c r="D270" s="811" t="s">
        <v>2247</v>
      </c>
      <c r="E270" s="812" t="s">
        <v>1468</v>
      </c>
      <c r="F270" s="728" t="s">
        <v>1452</v>
      </c>
      <c r="G270" s="728" t="s">
        <v>1738</v>
      </c>
      <c r="H270" s="728" t="s">
        <v>563</v>
      </c>
      <c r="I270" s="728" t="s">
        <v>1739</v>
      </c>
      <c r="J270" s="728" t="s">
        <v>660</v>
      </c>
      <c r="K270" s="728" t="s">
        <v>1740</v>
      </c>
      <c r="L270" s="729">
        <v>91.11</v>
      </c>
      <c r="M270" s="729">
        <v>91.11</v>
      </c>
      <c r="N270" s="728">
        <v>1</v>
      </c>
      <c r="O270" s="813">
        <v>1</v>
      </c>
      <c r="P270" s="729">
        <v>91.11</v>
      </c>
      <c r="Q270" s="746">
        <v>1</v>
      </c>
      <c r="R270" s="728">
        <v>1</v>
      </c>
      <c r="S270" s="746">
        <v>1</v>
      </c>
      <c r="T270" s="813">
        <v>1</v>
      </c>
      <c r="U270" s="769">
        <v>1</v>
      </c>
    </row>
    <row r="271" spans="1:21" ht="14.4" customHeight="1" x14ac:dyDescent="0.3">
      <c r="A271" s="727">
        <v>31</v>
      </c>
      <c r="B271" s="728" t="s">
        <v>1451</v>
      </c>
      <c r="C271" s="728" t="s">
        <v>1457</v>
      </c>
      <c r="D271" s="811" t="s">
        <v>2247</v>
      </c>
      <c r="E271" s="812" t="s">
        <v>1468</v>
      </c>
      <c r="F271" s="728" t="s">
        <v>1452</v>
      </c>
      <c r="G271" s="728" t="s">
        <v>1741</v>
      </c>
      <c r="H271" s="728" t="s">
        <v>563</v>
      </c>
      <c r="I271" s="728" t="s">
        <v>1742</v>
      </c>
      <c r="J271" s="728" t="s">
        <v>1743</v>
      </c>
      <c r="K271" s="728" t="s">
        <v>1744</v>
      </c>
      <c r="L271" s="729">
        <v>0</v>
      </c>
      <c r="M271" s="729">
        <v>0</v>
      </c>
      <c r="N271" s="728">
        <v>2</v>
      </c>
      <c r="O271" s="813">
        <v>2</v>
      </c>
      <c r="P271" s="729">
        <v>0</v>
      </c>
      <c r="Q271" s="746"/>
      <c r="R271" s="728">
        <v>2</v>
      </c>
      <c r="S271" s="746">
        <v>1</v>
      </c>
      <c r="T271" s="813">
        <v>2</v>
      </c>
      <c r="U271" s="769">
        <v>1</v>
      </c>
    </row>
    <row r="272" spans="1:21" ht="14.4" customHeight="1" x14ac:dyDescent="0.3">
      <c r="A272" s="727">
        <v>31</v>
      </c>
      <c r="B272" s="728" t="s">
        <v>1451</v>
      </c>
      <c r="C272" s="728" t="s">
        <v>1457</v>
      </c>
      <c r="D272" s="811" t="s">
        <v>2247</v>
      </c>
      <c r="E272" s="812" t="s">
        <v>1468</v>
      </c>
      <c r="F272" s="728" t="s">
        <v>1452</v>
      </c>
      <c r="G272" s="728" t="s">
        <v>1636</v>
      </c>
      <c r="H272" s="728" t="s">
        <v>563</v>
      </c>
      <c r="I272" s="728" t="s">
        <v>1637</v>
      </c>
      <c r="J272" s="728" t="s">
        <v>1638</v>
      </c>
      <c r="K272" s="728" t="s">
        <v>1639</v>
      </c>
      <c r="L272" s="729">
        <v>0</v>
      </c>
      <c r="M272" s="729">
        <v>0</v>
      </c>
      <c r="N272" s="728">
        <v>10</v>
      </c>
      <c r="O272" s="813">
        <v>7.5</v>
      </c>
      <c r="P272" s="729">
        <v>0</v>
      </c>
      <c r="Q272" s="746"/>
      <c r="R272" s="728">
        <v>4</v>
      </c>
      <c r="S272" s="746">
        <v>0.4</v>
      </c>
      <c r="T272" s="813">
        <v>3</v>
      </c>
      <c r="U272" s="769">
        <v>0.4</v>
      </c>
    </row>
    <row r="273" spans="1:21" ht="14.4" customHeight="1" x14ac:dyDescent="0.3">
      <c r="A273" s="727">
        <v>31</v>
      </c>
      <c r="B273" s="728" t="s">
        <v>1451</v>
      </c>
      <c r="C273" s="728" t="s">
        <v>1457</v>
      </c>
      <c r="D273" s="811" t="s">
        <v>2247</v>
      </c>
      <c r="E273" s="812" t="s">
        <v>1468</v>
      </c>
      <c r="F273" s="728" t="s">
        <v>1452</v>
      </c>
      <c r="G273" s="728" t="s">
        <v>1745</v>
      </c>
      <c r="H273" s="728" t="s">
        <v>563</v>
      </c>
      <c r="I273" s="728" t="s">
        <v>1746</v>
      </c>
      <c r="J273" s="728" t="s">
        <v>1747</v>
      </c>
      <c r="K273" s="728" t="s">
        <v>1748</v>
      </c>
      <c r="L273" s="729">
        <v>159.71</v>
      </c>
      <c r="M273" s="729">
        <v>798.55000000000007</v>
      </c>
      <c r="N273" s="728">
        <v>5</v>
      </c>
      <c r="O273" s="813">
        <v>4</v>
      </c>
      <c r="P273" s="729"/>
      <c r="Q273" s="746">
        <v>0</v>
      </c>
      <c r="R273" s="728"/>
      <c r="S273" s="746">
        <v>0</v>
      </c>
      <c r="T273" s="813"/>
      <c r="U273" s="769">
        <v>0</v>
      </c>
    </row>
    <row r="274" spans="1:21" ht="14.4" customHeight="1" x14ac:dyDescent="0.3">
      <c r="A274" s="727">
        <v>31</v>
      </c>
      <c r="B274" s="728" t="s">
        <v>1451</v>
      </c>
      <c r="C274" s="728" t="s">
        <v>1457</v>
      </c>
      <c r="D274" s="811" t="s">
        <v>2247</v>
      </c>
      <c r="E274" s="812" t="s">
        <v>1468</v>
      </c>
      <c r="F274" s="728" t="s">
        <v>1452</v>
      </c>
      <c r="G274" s="728" t="s">
        <v>1483</v>
      </c>
      <c r="H274" s="728" t="s">
        <v>563</v>
      </c>
      <c r="I274" s="728" t="s">
        <v>1666</v>
      </c>
      <c r="J274" s="728" t="s">
        <v>593</v>
      </c>
      <c r="K274" s="728" t="s">
        <v>1667</v>
      </c>
      <c r="L274" s="729">
        <v>0</v>
      </c>
      <c r="M274" s="729">
        <v>0</v>
      </c>
      <c r="N274" s="728">
        <v>2</v>
      </c>
      <c r="O274" s="813">
        <v>2</v>
      </c>
      <c r="P274" s="729">
        <v>0</v>
      </c>
      <c r="Q274" s="746"/>
      <c r="R274" s="728">
        <v>2</v>
      </c>
      <c r="S274" s="746">
        <v>1</v>
      </c>
      <c r="T274" s="813">
        <v>2</v>
      </c>
      <c r="U274" s="769">
        <v>1</v>
      </c>
    </row>
    <row r="275" spans="1:21" ht="14.4" customHeight="1" x14ac:dyDescent="0.3">
      <c r="A275" s="727">
        <v>31</v>
      </c>
      <c r="B275" s="728" t="s">
        <v>1451</v>
      </c>
      <c r="C275" s="728" t="s">
        <v>1457</v>
      </c>
      <c r="D275" s="811" t="s">
        <v>2247</v>
      </c>
      <c r="E275" s="812" t="s">
        <v>1468</v>
      </c>
      <c r="F275" s="728" t="s">
        <v>1452</v>
      </c>
      <c r="G275" s="728" t="s">
        <v>1749</v>
      </c>
      <c r="H275" s="728" t="s">
        <v>563</v>
      </c>
      <c r="I275" s="728" t="s">
        <v>1750</v>
      </c>
      <c r="J275" s="728" t="s">
        <v>1751</v>
      </c>
      <c r="K275" s="728" t="s">
        <v>1752</v>
      </c>
      <c r="L275" s="729">
        <v>22.79</v>
      </c>
      <c r="M275" s="729">
        <v>91.16</v>
      </c>
      <c r="N275" s="728">
        <v>4</v>
      </c>
      <c r="O275" s="813">
        <v>4</v>
      </c>
      <c r="P275" s="729">
        <v>91.16</v>
      </c>
      <c r="Q275" s="746">
        <v>1</v>
      </c>
      <c r="R275" s="728">
        <v>4</v>
      </c>
      <c r="S275" s="746">
        <v>1</v>
      </c>
      <c r="T275" s="813">
        <v>4</v>
      </c>
      <c r="U275" s="769">
        <v>1</v>
      </c>
    </row>
    <row r="276" spans="1:21" ht="14.4" customHeight="1" x14ac:dyDescent="0.3">
      <c r="A276" s="727">
        <v>31</v>
      </c>
      <c r="B276" s="728" t="s">
        <v>1451</v>
      </c>
      <c r="C276" s="728" t="s">
        <v>1457</v>
      </c>
      <c r="D276" s="811" t="s">
        <v>2247</v>
      </c>
      <c r="E276" s="812" t="s">
        <v>1468</v>
      </c>
      <c r="F276" s="728" t="s">
        <v>1452</v>
      </c>
      <c r="G276" s="728" t="s">
        <v>1749</v>
      </c>
      <c r="H276" s="728" t="s">
        <v>563</v>
      </c>
      <c r="I276" s="728" t="s">
        <v>1753</v>
      </c>
      <c r="J276" s="728" t="s">
        <v>1751</v>
      </c>
      <c r="K276" s="728" t="s">
        <v>1754</v>
      </c>
      <c r="L276" s="729">
        <v>114</v>
      </c>
      <c r="M276" s="729">
        <v>114</v>
      </c>
      <c r="N276" s="728">
        <v>1</v>
      </c>
      <c r="O276" s="813">
        <v>0.5</v>
      </c>
      <c r="P276" s="729">
        <v>114</v>
      </c>
      <c r="Q276" s="746">
        <v>1</v>
      </c>
      <c r="R276" s="728">
        <v>1</v>
      </c>
      <c r="S276" s="746">
        <v>1</v>
      </c>
      <c r="T276" s="813">
        <v>0.5</v>
      </c>
      <c r="U276" s="769">
        <v>1</v>
      </c>
    </row>
    <row r="277" spans="1:21" ht="14.4" customHeight="1" x14ac:dyDescent="0.3">
      <c r="A277" s="727">
        <v>31</v>
      </c>
      <c r="B277" s="728" t="s">
        <v>1451</v>
      </c>
      <c r="C277" s="728" t="s">
        <v>1457</v>
      </c>
      <c r="D277" s="811" t="s">
        <v>2247</v>
      </c>
      <c r="E277" s="812" t="s">
        <v>1468</v>
      </c>
      <c r="F277" s="728" t="s">
        <v>1452</v>
      </c>
      <c r="G277" s="728" t="s">
        <v>1749</v>
      </c>
      <c r="H277" s="728" t="s">
        <v>563</v>
      </c>
      <c r="I277" s="728" t="s">
        <v>1755</v>
      </c>
      <c r="J277" s="728" t="s">
        <v>634</v>
      </c>
      <c r="K277" s="728" t="s">
        <v>1752</v>
      </c>
      <c r="L277" s="729">
        <v>0</v>
      </c>
      <c r="M277" s="729">
        <v>0</v>
      </c>
      <c r="N277" s="728">
        <v>1</v>
      </c>
      <c r="O277" s="813">
        <v>1</v>
      </c>
      <c r="P277" s="729">
        <v>0</v>
      </c>
      <c r="Q277" s="746"/>
      <c r="R277" s="728">
        <v>1</v>
      </c>
      <c r="S277" s="746">
        <v>1</v>
      </c>
      <c r="T277" s="813">
        <v>1</v>
      </c>
      <c r="U277" s="769">
        <v>1</v>
      </c>
    </row>
    <row r="278" spans="1:21" ht="14.4" customHeight="1" x14ac:dyDescent="0.3">
      <c r="A278" s="727">
        <v>31</v>
      </c>
      <c r="B278" s="728" t="s">
        <v>1451</v>
      </c>
      <c r="C278" s="728" t="s">
        <v>1457</v>
      </c>
      <c r="D278" s="811" t="s">
        <v>2247</v>
      </c>
      <c r="E278" s="812" t="s">
        <v>1468</v>
      </c>
      <c r="F278" s="728" t="s">
        <v>1452</v>
      </c>
      <c r="G278" s="728" t="s">
        <v>1756</v>
      </c>
      <c r="H278" s="728" t="s">
        <v>563</v>
      </c>
      <c r="I278" s="728" t="s">
        <v>1757</v>
      </c>
      <c r="J278" s="728" t="s">
        <v>759</v>
      </c>
      <c r="K278" s="728" t="s">
        <v>1758</v>
      </c>
      <c r="L278" s="729">
        <v>0</v>
      </c>
      <c r="M278" s="729">
        <v>0</v>
      </c>
      <c r="N278" s="728">
        <v>1</v>
      </c>
      <c r="O278" s="813">
        <v>1</v>
      </c>
      <c r="P278" s="729">
        <v>0</v>
      </c>
      <c r="Q278" s="746"/>
      <c r="R278" s="728">
        <v>1</v>
      </c>
      <c r="S278" s="746">
        <v>1</v>
      </c>
      <c r="T278" s="813">
        <v>1</v>
      </c>
      <c r="U278" s="769">
        <v>1</v>
      </c>
    </row>
    <row r="279" spans="1:21" ht="14.4" customHeight="1" x14ac:dyDescent="0.3">
      <c r="A279" s="727">
        <v>31</v>
      </c>
      <c r="B279" s="728" t="s">
        <v>1451</v>
      </c>
      <c r="C279" s="728" t="s">
        <v>1457</v>
      </c>
      <c r="D279" s="811" t="s">
        <v>2247</v>
      </c>
      <c r="E279" s="812" t="s">
        <v>1468</v>
      </c>
      <c r="F279" s="728" t="s">
        <v>1452</v>
      </c>
      <c r="G279" s="728" t="s">
        <v>1544</v>
      </c>
      <c r="H279" s="728" t="s">
        <v>563</v>
      </c>
      <c r="I279" s="728" t="s">
        <v>1609</v>
      </c>
      <c r="J279" s="728" t="s">
        <v>1546</v>
      </c>
      <c r="K279" s="728" t="s">
        <v>1549</v>
      </c>
      <c r="L279" s="729">
        <v>132.97999999999999</v>
      </c>
      <c r="M279" s="729">
        <v>797.87999999999988</v>
      </c>
      <c r="N279" s="728">
        <v>6</v>
      </c>
      <c r="O279" s="813">
        <v>3</v>
      </c>
      <c r="P279" s="729">
        <v>797.87999999999988</v>
      </c>
      <c r="Q279" s="746">
        <v>1</v>
      </c>
      <c r="R279" s="728">
        <v>6</v>
      </c>
      <c r="S279" s="746">
        <v>1</v>
      </c>
      <c r="T279" s="813">
        <v>3</v>
      </c>
      <c r="U279" s="769">
        <v>1</v>
      </c>
    </row>
    <row r="280" spans="1:21" ht="14.4" customHeight="1" x14ac:dyDescent="0.3">
      <c r="A280" s="727">
        <v>31</v>
      </c>
      <c r="B280" s="728" t="s">
        <v>1451</v>
      </c>
      <c r="C280" s="728" t="s">
        <v>1457</v>
      </c>
      <c r="D280" s="811" t="s">
        <v>2247</v>
      </c>
      <c r="E280" s="812" t="s">
        <v>1468</v>
      </c>
      <c r="F280" s="728" t="s">
        <v>1452</v>
      </c>
      <c r="G280" s="728" t="s">
        <v>1544</v>
      </c>
      <c r="H280" s="728" t="s">
        <v>563</v>
      </c>
      <c r="I280" s="728" t="s">
        <v>1548</v>
      </c>
      <c r="J280" s="728" t="s">
        <v>1546</v>
      </c>
      <c r="K280" s="728" t="s">
        <v>1549</v>
      </c>
      <c r="L280" s="729">
        <v>132.97999999999999</v>
      </c>
      <c r="M280" s="729">
        <v>398.93999999999994</v>
      </c>
      <c r="N280" s="728">
        <v>3</v>
      </c>
      <c r="O280" s="813">
        <v>2</v>
      </c>
      <c r="P280" s="729">
        <v>398.93999999999994</v>
      </c>
      <c r="Q280" s="746">
        <v>1</v>
      </c>
      <c r="R280" s="728">
        <v>3</v>
      </c>
      <c r="S280" s="746">
        <v>1</v>
      </c>
      <c r="T280" s="813">
        <v>2</v>
      </c>
      <c r="U280" s="769">
        <v>1</v>
      </c>
    </row>
    <row r="281" spans="1:21" ht="14.4" customHeight="1" x14ac:dyDescent="0.3">
      <c r="A281" s="727">
        <v>31</v>
      </c>
      <c r="B281" s="728" t="s">
        <v>1451</v>
      </c>
      <c r="C281" s="728" t="s">
        <v>1457</v>
      </c>
      <c r="D281" s="811" t="s">
        <v>2247</v>
      </c>
      <c r="E281" s="812" t="s">
        <v>1468</v>
      </c>
      <c r="F281" s="728" t="s">
        <v>1452</v>
      </c>
      <c r="G281" s="728" t="s">
        <v>1759</v>
      </c>
      <c r="H281" s="728" t="s">
        <v>563</v>
      </c>
      <c r="I281" s="728" t="s">
        <v>1760</v>
      </c>
      <c r="J281" s="728" t="s">
        <v>1761</v>
      </c>
      <c r="K281" s="728" t="s">
        <v>1762</v>
      </c>
      <c r="L281" s="729">
        <v>17.239999999999998</v>
      </c>
      <c r="M281" s="729">
        <v>17.239999999999998</v>
      </c>
      <c r="N281" s="728">
        <v>1</v>
      </c>
      <c r="O281" s="813">
        <v>1</v>
      </c>
      <c r="P281" s="729"/>
      <c r="Q281" s="746">
        <v>0</v>
      </c>
      <c r="R281" s="728"/>
      <c r="S281" s="746">
        <v>0</v>
      </c>
      <c r="T281" s="813"/>
      <c r="U281" s="769">
        <v>0</v>
      </c>
    </row>
    <row r="282" spans="1:21" ht="14.4" customHeight="1" x14ac:dyDescent="0.3">
      <c r="A282" s="727">
        <v>31</v>
      </c>
      <c r="B282" s="728" t="s">
        <v>1451</v>
      </c>
      <c r="C282" s="728" t="s">
        <v>1457</v>
      </c>
      <c r="D282" s="811" t="s">
        <v>2247</v>
      </c>
      <c r="E282" s="812" t="s">
        <v>1468</v>
      </c>
      <c r="F282" s="728" t="s">
        <v>1452</v>
      </c>
      <c r="G282" s="728" t="s">
        <v>1486</v>
      </c>
      <c r="H282" s="728" t="s">
        <v>610</v>
      </c>
      <c r="I282" s="728" t="s">
        <v>1487</v>
      </c>
      <c r="J282" s="728" t="s">
        <v>707</v>
      </c>
      <c r="K282" s="728" t="s">
        <v>1218</v>
      </c>
      <c r="L282" s="729">
        <v>490.89</v>
      </c>
      <c r="M282" s="729">
        <v>8345.1299999999992</v>
      </c>
      <c r="N282" s="728">
        <v>17</v>
      </c>
      <c r="O282" s="813">
        <v>8</v>
      </c>
      <c r="P282" s="729">
        <v>8345.1299999999992</v>
      </c>
      <c r="Q282" s="746">
        <v>1</v>
      </c>
      <c r="R282" s="728">
        <v>17</v>
      </c>
      <c r="S282" s="746">
        <v>1</v>
      </c>
      <c r="T282" s="813">
        <v>8</v>
      </c>
      <c r="U282" s="769">
        <v>1</v>
      </c>
    </row>
    <row r="283" spans="1:21" ht="14.4" customHeight="1" x14ac:dyDescent="0.3">
      <c r="A283" s="727">
        <v>31</v>
      </c>
      <c r="B283" s="728" t="s">
        <v>1451</v>
      </c>
      <c r="C283" s="728" t="s">
        <v>1457</v>
      </c>
      <c r="D283" s="811" t="s">
        <v>2247</v>
      </c>
      <c r="E283" s="812" t="s">
        <v>1468</v>
      </c>
      <c r="F283" s="728" t="s">
        <v>1452</v>
      </c>
      <c r="G283" s="728" t="s">
        <v>1488</v>
      </c>
      <c r="H283" s="728" t="s">
        <v>610</v>
      </c>
      <c r="I283" s="728" t="s">
        <v>1326</v>
      </c>
      <c r="J283" s="728" t="s">
        <v>628</v>
      </c>
      <c r="K283" s="728" t="s">
        <v>1327</v>
      </c>
      <c r="L283" s="729">
        <v>48.42</v>
      </c>
      <c r="M283" s="729">
        <v>193.68</v>
      </c>
      <c r="N283" s="728">
        <v>4</v>
      </c>
      <c r="O283" s="813">
        <v>4</v>
      </c>
      <c r="P283" s="729">
        <v>48.42</v>
      </c>
      <c r="Q283" s="746">
        <v>0.25</v>
      </c>
      <c r="R283" s="728">
        <v>1</v>
      </c>
      <c r="S283" s="746">
        <v>0.25</v>
      </c>
      <c r="T283" s="813">
        <v>1</v>
      </c>
      <c r="U283" s="769">
        <v>0.25</v>
      </c>
    </row>
    <row r="284" spans="1:21" ht="14.4" customHeight="1" x14ac:dyDescent="0.3">
      <c r="A284" s="727">
        <v>31</v>
      </c>
      <c r="B284" s="728" t="s">
        <v>1451</v>
      </c>
      <c r="C284" s="728" t="s">
        <v>1457</v>
      </c>
      <c r="D284" s="811" t="s">
        <v>2247</v>
      </c>
      <c r="E284" s="812" t="s">
        <v>1468</v>
      </c>
      <c r="F284" s="728" t="s">
        <v>1452</v>
      </c>
      <c r="G284" s="728" t="s">
        <v>1763</v>
      </c>
      <c r="H284" s="728" t="s">
        <v>563</v>
      </c>
      <c r="I284" s="728" t="s">
        <v>1764</v>
      </c>
      <c r="J284" s="728" t="s">
        <v>1765</v>
      </c>
      <c r="K284" s="728" t="s">
        <v>1766</v>
      </c>
      <c r="L284" s="729">
        <v>0</v>
      </c>
      <c r="M284" s="729">
        <v>0</v>
      </c>
      <c r="N284" s="728">
        <v>2</v>
      </c>
      <c r="O284" s="813">
        <v>1</v>
      </c>
      <c r="P284" s="729"/>
      <c r="Q284" s="746"/>
      <c r="R284" s="728"/>
      <c r="S284" s="746">
        <v>0</v>
      </c>
      <c r="T284" s="813"/>
      <c r="U284" s="769">
        <v>0</v>
      </c>
    </row>
    <row r="285" spans="1:21" ht="14.4" customHeight="1" x14ac:dyDescent="0.3">
      <c r="A285" s="727">
        <v>31</v>
      </c>
      <c r="B285" s="728" t="s">
        <v>1451</v>
      </c>
      <c r="C285" s="728" t="s">
        <v>1457</v>
      </c>
      <c r="D285" s="811" t="s">
        <v>2247</v>
      </c>
      <c r="E285" s="812" t="s">
        <v>1468</v>
      </c>
      <c r="F285" s="728" t="s">
        <v>1452</v>
      </c>
      <c r="G285" s="728" t="s">
        <v>1767</v>
      </c>
      <c r="H285" s="728" t="s">
        <v>563</v>
      </c>
      <c r="I285" s="728" t="s">
        <v>1768</v>
      </c>
      <c r="J285" s="728" t="s">
        <v>1769</v>
      </c>
      <c r="K285" s="728" t="s">
        <v>1770</v>
      </c>
      <c r="L285" s="729">
        <v>54.55</v>
      </c>
      <c r="M285" s="729">
        <v>54.55</v>
      </c>
      <c r="N285" s="728">
        <v>1</v>
      </c>
      <c r="O285" s="813">
        <v>0.5</v>
      </c>
      <c r="P285" s="729"/>
      <c r="Q285" s="746">
        <v>0</v>
      </c>
      <c r="R285" s="728"/>
      <c r="S285" s="746">
        <v>0</v>
      </c>
      <c r="T285" s="813"/>
      <c r="U285" s="769">
        <v>0</v>
      </c>
    </row>
    <row r="286" spans="1:21" ht="14.4" customHeight="1" x14ac:dyDescent="0.3">
      <c r="A286" s="727">
        <v>31</v>
      </c>
      <c r="B286" s="728" t="s">
        <v>1451</v>
      </c>
      <c r="C286" s="728" t="s">
        <v>1457</v>
      </c>
      <c r="D286" s="811" t="s">
        <v>2247</v>
      </c>
      <c r="E286" s="812" t="s">
        <v>1468</v>
      </c>
      <c r="F286" s="728" t="s">
        <v>1452</v>
      </c>
      <c r="G286" s="728" t="s">
        <v>1489</v>
      </c>
      <c r="H286" s="728" t="s">
        <v>610</v>
      </c>
      <c r="I286" s="728" t="s">
        <v>1337</v>
      </c>
      <c r="J286" s="728" t="s">
        <v>1338</v>
      </c>
      <c r="K286" s="728" t="s">
        <v>1339</v>
      </c>
      <c r="L286" s="729">
        <v>0</v>
      </c>
      <c r="M286" s="729">
        <v>0</v>
      </c>
      <c r="N286" s="728">
        <v>12</v>
      </c>
      <c r="O286" s="813">
        <v>9</v>
      </c>
      <c r="P286" s="729">
        <v>0</v>
      </c>
      <c r="Q286" s="746"/>
      <c r="R286" s="728">
        <v>6</v>
      </c>
      <c r="S286" s="746">
        <v>0.5</v>
      </c>
      <c r="T286" s="813">
        <v>4.5</v>
      </c>
      <c r="U286" s="769">
        <v>0.5</v>
      </c>
    </row>
    <row r="287" spans="1:21" ht="14.4" customHeight="1" x14ac:dyDescent="0.3">
      <c r="A287" s="727">
        <v>31</v>
      </c>
      <c r="B287" s="728" t="s">
        <v>1451</v>
      </c>
      <c r="C287" s="728" t="s">
        <v>1457</v>
      </c>
      <c r="D287" s="811" t="s">
        <v>2247</v>
      </c>
      <c r="E287" s="812" t="s">
        <v>1468</v>
      </c>
      <c r="F287" s="728" t="s">
        <v>1452</v>
      </c>
      <c r="G287" s="728" t="s">
        <v>1771</v>
      </c>
      <c r="H287" s="728" t="s">
        <v>563</v>
      </c>
      <c r="I287" s="728" t="s">
        <v>1772</v>
      </c>
      <c r="J287" s="728" t="s">
        <v>644</v>
      </c>
      <c r="K287" s="728" t="s">
        <v>1773</v>
      </c>
      <c r="L287" s="729">
        <v>0</v>
      </c>
      <c r="M287" s="729">
        <v>0</v>
      </c>
      <c r="N287" s="728">
        <v>1</v>
      </c>
      <c r="O287" s="813">
        <v>0.5</v>
      </c>
      <c r="P287" s="729"/>
      <c r="Q287" s="746"/>
      <c r="R287" s="728"/>
      <c r="S287" s="746">
        <v>0</v>
      </c>
      <c r="T287" s="813"/>
      <c r="U287" s="769">
        <v>0</v>
      </c>
    </row>
    <row r="288" spans="1:21" ht="14.4" customHeight="1" x14ac:dyDescent="0.3">
      <c r="A288" s="727">
        <v>31</v>
      </c>
      <c r="B288" s="728" t="s">
        <v>1451</v>
      </c>
      <c r="C288" s="728" t="s">
        <v>1457</v>
      </c>
      <c r="D288" s="811" t="s">
        <v>2247</v>
      </c>
      <c r="E288" s="812" t="s">
        <v>1468</v>
      </c>
      <c r="F288" s="728" t="s">
        <v>1452</v>
      </c>
      <c r="G288" s="728" t="s">
        <v>1493</v>
      </c>
      <c r="H288" s="728" t="s">
        <v>563</v>
      </c>
      <c r="I288" s="728" t="s">
        <v>1494</v>
      </c>
      <c r="J288" s="728" t="s">
        <v>1495</v>
      </c>
      <c r="K288" s="728" t="s">
        <v>1496</v>
      </c>
      <c r="L288" s="729">
        <v>50.32</v>
      </c>
      <c r="M288" s="729">
        <v>50.32</v>
      </c>
      <c r="N288" s="728">
        <v>1</v>
      </c>
      <c r="O288" s="813">
        <v>1</v>
      </c>
      <c r="P288" s="729"/>
      <c r="Q288" s="746">
        <v>0</v>
      </c>
      <c r="R288" s="728"/>
      <c r="S288" s="746">
        <v>0</v>
      </c>
      <c r="T288" s="813"/>
      <c r="U288" s="769">
        <v>0</v>
      </c>
    </row>
    <row r="289" spans="1:21" ht="14.4" customHeight="1" x14ac:dyDescent="0.3">
      <c r="A289" s="727">
        <v>31</v>
      </c>
      <c r="B289" s="728" t="s">
        <v>1451</v>
      </c>
      <c r="C289" s="728" t="s">
        <v>1457</v>
      </c>
      <c r="D289" s="811" t="s">
        <v>2247</v>
      </c>
      <c r="E289" s="812" t="s">
        <v>1468</v>
      </c>
      <c r="F289" s="728" t="s">
        <v>1452</v>
      </c>
      <c r="G289" s="728" t="s">
        <v>1493</v>
      </c>
      <c r="H289" s="728" t="s">
        <v>563</v>
      </c>
      <c r="I289" s="728" t="s">
        <v>1621</v>
      </c>
      <c r="J289" s="728" t="s">
        <v>1495</v>
      </c>
      <c r="K289" s="728" t="s">
        <v>1622</v>
      </c>
      <c r="L289" s="729">
        <v>99.94</v>
      </c>
      <c r="M289" s="729">
        <v>199.88</v>
      </c>
      <c r="N289" s="728">
        <v>2</v>
      </c>
      <c r="O289" s="813">
        <v>2</v>
      </c>
      <c r="P289" s="729">
        <v>199.88</v>
      </c>
      <c r="Q289" s="746">
        <v>1</v>
      </c>
      <c r="R289" s="728">
        <v>2</v>
      </c>
      <c r="S289" s="746">
        <v>1</v>
      </c>
      <c r="T289" s="813">
        <v>2</v>
      </c>
      <c r="U289" s="769">
        <v>1</v>
      </c>
    </row>
    <row r="290" spans="1:21" ht="14.4" customHeight="1" x14ac:dyDescent="0.3">
      <c r="A290" s="727">
        <v>31</v>
      </c>
      <c r="B290" s="728" t="s">
        <v>1451</v>
      </c>
      <c r="C290" s="728" t="s">
        <v>1457</v>
      </c>
      <c r="D290" s="811" t="s">
        <v>2247</v>
      </c>
      <c r="E290" s="812" t="s">
        <v>1468</v>
      </c>
      <c r="F290" s="728" t="s">
        <v>1454</v>
      </c>
      <c r="G290" s="728" t="s">
        <v>1497</v>
      </c>
      <c r="H290" s="728" t="s">
        <v>563</v>
      </c>
      <c r="I290" s="728" t="s">
        <v>1498</v>
      </c>
      <c r="J290" s="728" t="s">
        <v>1499</v>
      </c>
      <c r="K290" s="728" t="s">
        <v>1500</v>
      </c>
      <c r="L290" s="729">
        <v>35.130000000000003</v>
      </c>
      <c r="M290" s="729">
        <v>562.08000000000004</v>
      </c>
      <c r="N290" s="728">
        <v>16</v>
      </c>
      <c r="O290" s="813">
        <v>16</v>
      </c>
      <c r="P290" s="729">
        <v>562.08000000000004</v>
      </c>
      <c r="Q290" s="746">
        <v>1</v>
      </c>
      <c r="R290" s="728">
        <v>16</v>
      </c>
      <c r="S290" s="746">
        <v>1</v>
      </c>
      <c r="T290" s="813">
        <v>16</v>
      </c>
      <c r="U290" s="769">
        <v>1</v>
      </c>
    </row>
    <row r="291" spans="1:21" ht="14.4" customHeight="1" x14ac:dyDescent="0.3">
      <c r="A291" s="727">
        <v>31</v>
      </c>
      <c r="B291" s="728" t="s">
        <v>1451</v>
      </c>
      <c r="C291" s="728" t="s">
        <v>1457</v>
      </c>
      <c r="D291" s="811" t="s">
        <v>2247</v>
      </c>
      <c r="E291" s="812" t="s">
        <v>1468</v>
      </c>
      <c r="F291" s="728" t="s">
        <v>1454</v>
      </c>
      <c r="G291" s="728" t="s">
        <v>1497</v>
      </c>
      <c r="H291" s="728" t="s">
        <v>563</v>
      </c>
      <c r="I291" s="728" t="s">
        <v>1774</v>
      </c>
      <c r="J291" s="728" t="s">
        <v>1499</v>
      </c>
      <c r="K291" s="728" t="s">
        <v>1775</v>
      </c>
      <c r="L291" s="729">
        <v>30.99</v>
      </c>
      <c r="M291" s="729">
        <v>30.99</v>
      </c>
      <c r="N291" s="728">
        <v>1</v>
      </c>
      <c r="O291" s="813">
        <v>1</v>
      </c>
      <c r="P291" s="729">
        <v>30.99</v>
      </c>
      <c r="Q291" s="746">
        <v>1</v>
      </c>
      <c r="R291" s="728">
        <v>1</v>
      </c>
      <c r="S291" s="746">
        <v>1</v>
      </c>
      <c r="T291" s="813">
        <v>1</v>
      </c>
      <c r="U291" s="769">
        <v>1</v>
      </c>
    </row>
    <row r="292" spans="1:21" ht="14.4" customHeight="1" x14ac:dyDescent="0.3">
      <c r="A292" s="727">
        <v>31</v>
      </c>
      <c r="B292" s="728" t="s">
        <v>1451</v>
      </c>
      <c r="C292" s="728" t="s">
        <v>1457</v>
      </c>
      <c r="D292" s="811" t="s">
        <v>2247</v>
      </c>
      <c r="E292" s="812" t="s">
        <v>1468</v>
      </c>
      <c r="F292" s="728" t="s">
        <v>1454</v>
      </c>
      <c r="G292" s="728" t="s">
        <v>1497</v>
      </c>
      <c r="H292" s="728" t="s">
        <v>563</v>
      </c>
      <c r="I292" s="728" t="s">
        <v>1725</v>
      </c>
      <c r="J292" s="728" t="s">
        <v>1499</v>
      </c>
      <c r="K292" s="728" t="s">
        <v>1726</v>
      </c>
      <c r="L292" s="729">
        <v>24.77</v>
      </c>
      <c r="M292" s="729">
        <v>24.77</v>
      </c>
      <c r="N292" s="728">
        <v>1</v>
      </c>
      <c r="O292" s="813">
        <v>1</v>
      </c>
      <c r="P292" s="729">
        <v>24.77</v>
      </c>
      <c r="Q292" s="746">
        <v>1</v>
      </c>
      <c r="R292" s="728">
        <v>1</v>
      </c>
      <c r="S292" s="746">
        <v>1</v>
      </c>
      <c r="T292" s="813">
        <v>1</v>
      </c>
      <c r="U292" s="769">
        <v>1</v>
      </c>
    </row>
    <row r="293" spans="1:21" ht="14.4" customHeight="1" x14ac:dyDescent="0.3">
      <c r="A293" s="727">
        <v>31</v>
      </c>
      <c r="B293" s="728" t="s">
        <v>1451</v>
      </c>
      <c r="C293" s="728" t="s">
        <v>1457</v>
      </c>
      <c r="D293" s="811" t="s">
        <v>2247</v>
      </c>
      <c r="E293" s="812" t="s">
        <v>1468</v>
      </c>
      <c r="F293" s="728" t="s">
        <v>1454</v>
      </c>
      <c r="G293" s="728" t="s">
        <v>1497</v>
      </c>
      <c r="H293" s="728" t="s">
        <v>563</v>
      </c>
      <c r="I293" s="728" t="s">
        <v>1727</v>
      </c>
      <c r="J293" s="728" t="s">
        <v>1499</v>
      </c>
      <c r="K293" s="728" t="s">
        <v>1728</v>
      </c>
      <c r="L293" s="729">
        <v>38.24</v>
      </c>
      <c r="M293" s="729">
        <v>38.24</v>
      </c>
      <c r="N293" s="728">
        <v>1</v>
      </c>
      <c r="O293" s="813">
        <v>1</v>
      </c>
      <c r="P293" s="729">
        <v>38.24</v>
      </c>
      <c r="Q293" s="746">
        <v>1</v>
      </c>
      <c r="R293" s="728">
        <v>1</v>
      </c>
      <c r="S293" s="746">
        <v>1</v>
      </c>
      <c r="T293" s="813">
        <v>1</v>
      </c>
      <c r="U293" s="769">
        <v>1</v>
      </c>
    </row>
    <row r="294" spans="1:21" ht="14.4" customHeight="1" x14ac:dyDescent="0.3">
      <c r="A294" s="727">
        <v>31</v>
      </c>
      <c r="B294" s="728" t="s">
        <v>1451</v>
      </c>
      <c r="C294" s="728" t="s">
        <v>1457</v>
      </c>
      <c r="D294" s="811" t="s">
        <v>2247</v>
      </c>
      <c r="E294" s="812" t="s">
        <v>1468</v>
      </c>
      <c r="F294" s="728" t="s">
        <v>1454</v>
      </c>
      <c r="G294" s="728" t="s">
        <v>1501</v>
      </c>
      <c r="H294" s="728" t="s">
        <v>563</v>
      </c>
      <c r="I294" s="728" t="s">
        <v>1602</v>
      </c>
      <c r="J294" s="728" t="s">
        <v>1603</v>
      </c>
      <c r="K294" s="728" t="s">
        <v>1604</v>
      </c>
      <c r="L294" s="729">
        <v>2296.87</v>
      </c>
      <c r="M294" s="729">
        <v>2296.87</v>
      </c>
      <c r="N294" s="728">
        <v>1</v>
      </c>
      <c r="O294" s="813">
        <v>1</v>
      </c>
      <c r="P294" s="729">
        <v>2296.87</v>
      </c>
      <c r="Q294" s="746">
        <v>1</v>
      </c>
      <c r="R294" s="728">
        <v>1</v>
      </c>
      <c r="S294" s="746">
        <v>1</v>
      </c>
      <c r="T294" s="813">
        <v>1</v>
      </c>
      <c r="U294" s="769">
        <v>1</v>
      </c>
    </row>
    <row r="295" spans="1:21" ht="14.4" customHeight="1" x14ac:dyDescent="0.3">
      <c r="A295" s="727">
        <v>31</v>
      </c>
      <c r="B295" s="728" t="s">
        <v>1451</v>
      </c>
      <c r="C295" s="728" t="s">
        <v>1457</v>
      </c>
      <c r="D295" s="811" t="s">
        <v>2247</v>
      </c>
      <c r="E295" s="812" t="s">
        <v>1468</v>
      </c>
      <c r="F295" s="728" t="s">
        <v>1454</v>
      </c>
      <c r="G295" s="728" t="s">
        <v>1501</v>
      </c>
      <c r="H295" s="728" t="s">
        <v>563</v>
      </c>
      <c r="I295" s="728" t="s">
        <v>1776</v>
      </c>
      <c r="J295" s="728" t="s">
        <v>1777</v>
      </c>
      <c r="K295" s="728" t="s">
        <v>1778</v>
      </c>
      <c r="L295" s="729">
        <v>1575</v>
      </c>
      <c r="M295" s="729">
        <v>4725</v>
      </c>
      <c r="N295" s="728">
        <v>3</v>
      </c>
      <c r="O295" s="813">
        <v>3</v>
      </c>
      <c r="P295" s="729">
        <v>4725</v>
      </c>
      <c r="Q295" s="746">
        <v>1</v>
      </c>
      <c r="R295" s="728">
        <v>3</v>
      </c>
      <c r="S295" s="746">
        <v>1</v>
      </c>
      <c r="T295" s="813">
        <v>3</v>
      </c>
      <c r="U295" s="769">
        <v>1</v>
      </c>
    </row>
    <row r="296" spans="1:21" ht="14.4" customHeight="1" x14ac:dyDescent="0.3">
      <c r="A296" s="727">
        <v>31</v>
      </c>
      <c r="B296" s="728" t="s">
        <v>1451</v>
      </c>
      <c r="C296" s="728" t="s">
        <v>1457</v>
      </c>
      <c r="D296" s="811" t="s">
        <v>2247</v>
      </c>
      <c r="E296" s="812" t="s">
        <v>1468</v>
      </c>
      <c r="F296" s="728" t="s">
        <v>1454</v>
      </c>
      <c r="G296" s="728" t="s">
        <v>1501</v>
      </c>
      <c r="H296" s="728" t="s">
        <v>563</v>
      </c>
      <c r="I296" s="728" t="s">
        <v>1779</v>
      </c>
      <c r="J296" s="728" t="s">
        <v>1530</v>
      </c>
      <c r="K296" s="728" t="s">
        <v>1780</v>
      </c>
      <c r="L296" s="729">
        <v>50.5</v>
      </c>
      <c r="M296" s="729">
        <v>101</v>
      </c>
      <c r="N296" s="728">
        <v>2</v>
      </c>
      <c r="O296" s="813">
        <v>2</v>
      </c>
      <c r="P296" s="729">
        <v>101</v>
      </c>
      <c r="Q296" s="746">
        <v>1</v>
      </c>
      <c r="R296" s="728">
        <v>2</v>
      </c>
      <c r="S296" s="746">
        <v>1</v>
      </c>
      <c r="T296" s="813">
        <v>2</v>
      </c>
      <c r="U296" s="769">
        <v>1</v>
      </c>
    </row>
    <row r="297" spans="1:21" ht="14.4" customHeight="1" x14ac:dyDescent="0.3">
      <c r="A297" s="727">
        <v>31</v>
      </c>
      <c r="B297" s="728" t="s">
        <v>1451</v>
      </c>
      <c r="C297" s="728" t="s">
        <v>1457</v>
      </c>
      <c r="D297" s="811" t="s">
        <v>2247</v>
      </c>
      <c r="E297" s="812" t="s">
        <v>1468</v>
      </c>
      <c r="F297" s="728" t="s">
        <v>1454</v>
      </c>
      <c r="G297" s="728" t="s">
        <v>1501</v>
      </c>
      <c r="H297" s="728" t="s">
        <v>563</v>
      </c>
      <c r="I297" s="728" t="s">
        <v>1529</v>
      </c>
      <c r="J297" s="728" t="s">
        <v>1530</v>
      </c>
      <c r="K297" s="728" t="s">
        <v>1531</v>
      </c>
      <c r="L297" s="729">
        <v>58.5</v>
      </c>
      <c r="M297" s="729">
        <v>117</v>
      </c>
      <c r="N297" s="728">
        <v>2</v>
      </c>
      <c r="O297" s="813">
        <v>2</v>
      </c>
      <c r="P297" s="729">
        <v>117</v>
      </c>
      <c r="Q297" s="746">
        <v>1</v>
      </c>
      <c r="R297" s="728">
        <v>2</v>
      </c>
      <c r="S297" s="746">
        <v>1</v>
      </c>
      <c r="T297" s="813">
        <v>2</v>
      </c>
      <c r="U297" s="769">
        <v>1</v>
      </c>
    </row>
    <row r="298" spans="1:21" ht="14.4" customHeight="1" x14ac:dyDescent="0.3">
      <c r="A298" s="727">
        <v>31</v>
      </c>
      <c r="B298" s="728" t="s">
        <v>1451</v>
      </c>
      <c r="C298" s="728" t="s">
        <v>1457</v>
      </c>
      <c r="D298" s="811" t="s">
        <v>2247</v>
      </c>
      <c r="E298" s="812" t="s">
        <v>1468</v>
      </c>
      <c r="F298" s="728" t="s">
        <v>1454</v>
      </c>
      <c r="G298" s="728" t="s">
        <v>1501</v>
      </c>
      <c r="H298" s="728" t="s">
        <v>563</v>
      </c>
      <c r="I298" s="728" t="s">
        <v>1781</v>
      </c>
      <c r="J298" s="728" t="s">
        <v>1782</v>
      </c>
      <c r="K298" s="728" t="s">
        <v>1783</v>
      </c>
      <c r="L298" s="729">
        <v>250</v>
      </c>
      <c r="M298" s="729">
        <v>250</v>
      </c>
      <c r="N298" s="728">
        <v>1</v>
      </c>
      <c r="O298" s="813">
        <v>1</v>
      </c>
      <c r="P298" s="729">
        <v>250</v>
      </c>
      <c r="Q298" s="746">
        <v>1</v>
      </c>
      <c r="R298" s="728">
        <v>1</v>
      </c>
      <c r="S298" s="746">
        <v>1</v>
      </c>
      <c r="T298" s="813">
        <v>1</v>
      </c>
      <c r="U298" s="769">
        <v>1</v>
      </c>
    </row>
    <row r="299" spans="1:21" ht="14.4" customHeight="1" x14ac:dyDescent="0.3">
      <c r="A299" s="727">
        <v>31</v>
      </c>
      <c r="B299" s="728" t="s">
        <v>1451</v>
      </c>
      <c r="C299" s="728" t="s">
        <v>1457</v>
      </c>
      <c r="D299" s="811" t="s">
        <v>2247</v>
      </c>
      <c r="E299" s="812" t="s">
        <v>1468</v>
      </c>
      <c r="F299" s="728" t="s">
        <v>1454</v>
      </c>
      <c r="G299" s="728" t="s">
        <v>1501</v>
      </c>
      <c r="H299" s="728" t="s">
        <v>563</v>
      </c>
      <c r="I299" s="728" t="s">
        <v>1784</v>
      </c>
      <c r="J299" s="728" t="s">
        <v>1785</v>
      </c>
      <c r="K299" s="728"/>
      <c r="L299" s="729">
        <v>80.349999999999994</v>
      </c>
      <c r="M299" s="729">
        <v>80.349999999999994</v>
      </c>
      <c r="N299" s="728">
        <v>1</v>
      </c>
      <c r="O299" s="813">
        <v>1</v>
      </c>
      <c r="P299" s="729">
        <v>80.349999999999994</v>
      </c>
      <c r="Q299" s="746">
        <v>1</v>
      </c>
      <c r="R299" s="728">
        <v>1</v>
      </c>
      <c r="S299" s="746">
        <v>1</v>
      </c>
      <c r="T299" s="813">
        <v>1</v>
      </c>
      <c r="U299" s="769">
        <v>1</v>
      </c>
    </row>
    <row r="300" spans="1:21" ht="14.4" customHeight="1" x14ac:dyDescent="0.3">
      <c r="A300" s="727">
        <v>31</v>
      </c>
      <c r="B300" s="728" t="s">
        <v>1451</v>
      </c>
      <c r="C300" s="728" t="s">
        <v>1457</v>
      </c>
      <c r="D300" s="811" t="s">
        <v>2247</v>
      </c>
      <c r="E300" s="812" t="s">
        <v>1468</v>
      </c>
      <c r="F300" s="728" t="s">
        <v>1454</v>
      </c>
      <c r="G300" s="728" t="s">
        <v>1501</v>
      </c>
      <c r="H300" s="728" t="s">
        <v>563</v>
      </c>
      <c r="I300" s="728" t="s">
        <v>1572</v>
      </c>
      <c r="J300" s="728" t="s">
        <v>1573</v>
      </c>
      <c r="K300" s="728" t="s">
        <v>1574</v>
      </c>
      <c r="L300" s="729">
        <v>350</v>
      </c>
      <c r="M300" s="729">
        <v>6300</v>
      </c>
      <c r="N300" s="728">
        <v>18</v>
      </c>
      <c r="O300" s="813">
        <v>18</v>
      </c>
      <c r="P300" s="729">
        <v>5950</v>
      </c>
      <c r="Q300" s="746">
        <v>0.94444444444444442</v>
      </c>
      <c r="R300" s="728">
        <v>17</v>
      </c>
      <c r="S300" s="746">
        <v>0.94444444444444442</v>
      </c>
      <c r="T300" s="813">
        <v>17</v>
      </c>
      <c r="U300" s="769">
        <v>0.94444444444444442</v>
      </c>
    </row>
    <row r="301" spans="1:21" ht="14.4" customHeight="1" x14ac:dyDescent="0.3">
      <c r="A301" s="727">
        <v>31</v>
      </c>
      <c r="B301" s="728" t="s">
        <v>1451</v>
      </c>
      <c r="C301" s="728" t="s">
        <v>1457</v>
      </c>
      <c r="D301" s="811" t="s">
        <v>2247</v>
      </c>
      <c r="E301" s="812" t="s">
        <v>1468</v>
      </c>
      <c r="F301" s="728" t="s">
        <v>1454</v>
      </c>
      <c r="G301" s="728" t="s">
        <v>1501</v>
      </c>
      <c r="H301" s="728" t="s">
        <v>563</v>
      </c>
      <c r="I301" s="728" t="s">
        <v>1655</v>
      </c>
      <c r="J301" s="728" t="s">
        <v>1530</v>
      </c>
      <c r="K301" s="728" t="s">
        <v>1656</v>
      </c>
      <c r="L301" s="729">
        <v>58.5</v>
      </c>
      <c r="M301" s="729">
        <v>175.5</v>
      </c>
      <c r="N301" s="728">
        <v>3</v>
      </c>
      <c r="O301" s="813">
        <v>3</v>
      </c>
      <c r="P301" s="729">
        <v>117</v>
      </c>
      <c r="Q301" s="746">
        <v>0.66666666666666663</v>
      </c>
      <c r="R301" s="728">
        <v>2</v>
      </c>
      <c r="S301" s="746">
        <v>0.66666666666666663</v>
      </c>
      <c r="T301" s="813">
        <v>2</v>
      </c>
      <c r="U301" s="769">
        <v>0.66666666666666663</v>
      </c>
    </row>
    <row r="302" spans="1:21" ht="14.4" customHeight="1" x14ac:dyDescent="0.3">
      <c r="A302" s="727">
        <v>31</v>
      </c>
      <c r="B302" s="728" t="s">
        <v>1451</v>
      </c>
      <c r="C302" s="728" t="s">
        <v>1457</v>
      </c>
      <c r="D302" s="811" t="s">
        <v>2247</v>
      </c>
      <c r="E302" s="812" t="s">
        <v>1468</v>
      </c>
      <c r="F302" s="728" t="s">
        <v>1454</v>
      </c>
      <c r="G302" s="728" t="s">
        <v>1501</v>
      </c>
      <c r="H302" s="728" t="s">
        <v>563</v>
      </c>
      <c r="I302" s="728" t="s">
        <v>1786</v>
      </c>
      <c r="J302" s="728" t="s">
        <v>1787</v>
      </c>
      <c r="K302" s="728"/>
      <c r="L302" s="729">
        <v>500</v>
      </c>
      <c r="M302" s="729">
        <v>500</v>
      </c>
      <c r="N302" s="728">
        <v>1</v>
      </c>
      <c r="O302" s="813">
        <v>1</v>
      </c>
      <c r="P302" s="729">
        <v>500</v>
      </c>
      <c r="Q302" s="746">
        <v>1</v>
      </c>
      <c r="R302" s="728">
        <v>1</v>
      </c>
      <c r="S302" s="746">
        <v>1</v>
      </c>
      <c r="T302" s="813">
        <v>1</v>
      </c>
      <c r="U302" s="769">
        <v>1</v>
      </c>
    </row>
    <row r="303" spans="1:21" ht="14.4" customHeight="1" x14ac:dyDescent="0.3">
      <c r="A303" s="727">
        <v>31</v>
      </c>
      <c r="B303" s="728" t="s">
        <v>1451</v>
      </c>
      <c r="C303" s="728" t="s">
        <v>1457</v>
      </c>
      <c r="D303" s="811" t="s">
        <v>2247</v>
      </c>
      <c r="E303" s="812" t="s">
        <v>1468</v>
      </c>
      <c r="F303" s="728" t="s">
        <v>1454</v>
      </c>
      <c r="G303" s="728" t="s">
        <v>1501</v>
      </c>
      <c r="H303" s="728" t="s">
        <v>563</v>
      </c>
      <c r="I303" s="728" t="s">
        <v>1575</v>
      </c>
      <c r="J303" s="728" t="s">
        <v>1576</v>
      </c>
      <c r="K303" s="728" t="s">
        <v>1577</v>
      </c>
      <c r="L303" s="729">
        <v>1000</v>
      </c>
      <c r="M303" s="729">
        <v>1000</v>
      </c>
      <c r="N303" s="728">
        <v>1</v>
      </c>
      <c r="O303" s="813">
        <v>1</v>
      </c>
      <c r="P303" s="729">
        <v>1000</v>
      </c>
      <c r="Q303" s="746">
        <v>1</v>
      </c>
      <c r="R303" s="728">
        <v>1</v>
      </c>
      <c r="S303" s="746">
        <v>1</v>
      </c>
      <c r="T303" s="813">
        <v>1</v>
      </c>
      <c r="U303" s="769">
        <v>1</v>
      </c>
    </row>
    <row r="304" spans="1:21" ht="14.4" customHeight="1" x14ac:dyDescent="0.3">
      <c r="A304" s="727">
        <v>31</v>
      </c>
      <c r="B304" s="728" t="s">
        <v>1451</v>
      </c>
      <c r="C304" s="728" t="s">
        <v>1457</v>
      </c>
      <c r="D304" s="811" t="s">
        <v>2247</v>
      </c>
      <c r="E304" s="812" t="s">
        <v>1468</v>
      </c>
      <c r="F304" s="728" t="s">
        <v>1454</v>
      </c>
      <c r="G304" s="728" t="s">
        <v>1501</v>
      </c>
      <c r="H304" s="728" t="s">
        <v>563</v>
      </c>
      <c r="I304" s="728" t="s">
        <v>1578</v>
      </c>
      <c r="J304" s="728" t="s">
        <v>1579</v>
      </c>
      <c r="K304" s="728" t="s">
        <v>1580</v>
      </c>
      <c r="L304" s="729">
        <v>750</v>
      </c>
      <c r="M304" s="729">
        <v>1500</v>
      </c>
      <c r="N304" s="728">
        <v>2</v>
      </c>
      <c r="O304" s="813">
        <v>2</v>
      </c>
      <c r="P304" s="729">
        <v>1500</v>
      </c>
      <c r="Q304" s="746">
        <v>1</v>
      </c>
      <c r="R304" s="728">
        <v>2</v>
      </c>
      <c r="S304" s="746">
        <v>1</v>
      </c>
      <c r="T304" s="813">
        <v>2</v>
      </c>
      <c r="U304" s="769">
        <v>1</v>
      </c>
    </row>
    <row r="305" spans="1:21" ht="14.4" customHeight="1" x14ac:dyDescent="0.3">
      <c r="A305" s="727">
        <v>31</v>
      </c>
      <c r="B305" s="728" t="s">
        <v>1451</v>
      </c>
      <c r="C305" s="728" t="s">
        <v>1457</v>
      </c>
      <c r="D305" s="811" t="s">
        <v>2247</v>
      </c>
      <c r="E305" s="812" t="s">
        <v>1468</v>
      </c>
      <c r="F305" s="728" t="s">
        <v>1454</v>
      </c>
      <c r="G305" s="728" t="s">
        <v>1501</v>
      </c>
      <c r="H305" s="728" t="s">
        <v>563</v>
      </c>
      <c r="I305" s="728" t="s">
        <v>1788</v>
      </c>
      <c r="J305" s="728" t="s">
        <v>1789</v>
      </c>
      <c r="K305" s="728"/>
      <c r="L305" s="729">
        <v>2200</v>
      </c>
      <c r="M305" s="729">
        <v>4400</v>
      </c>
      <c r="N305" s="728">
        <v>2</v>
      </c>
      <c r="O305" s="813">
        <v>2</v>
      </c>
      <c r="P305" s="729">
        <v>2200</v>
      </c>
      <c r="Q305" s="746">
        <v>0.5</v>
      </c>
      <c r="R305" s="728">
        <v>1</v>
      </c>
      <c r="S305" s="746">
        <v>0.5</v>
      </c>
      <c r="T305" s="813">
        <v>1</v>
      </c>
      <c r="U305" s="769">
        <v>0.5</v>
      </c>
    </row>
    <row r="306" spans="1:21" ht="14.4" customHeight="1" x14ac:dyDescent="0.3">
      <c r="A306" s="727">
        <v>31</v>
      </c>
      <c r="B306" s="728" t="s">
        <v>1451</v>
      </c>
      <c r="C306" s="728" t="s">
        <v>1457</v>
      </c>
      <c r="D306" s="811" t="s">
        <v>2247</v>
      </c>
      <c r="E306" s="812" t="s">
        <v>1468</v>
      </c>
      <c r="F306" s="728" t="s">
        <v>1454</v>
      </c>
      <c r="G306" s="728" t="s">
        <v>1501</v>
      </c>
      <c r="H306" s="728" t="s">
        <v>563</v>
      </c>
      <c r="I306" s="728" t="s">
        <v>1790</v>
      </c>
      <c r="J306" s="728" t="s">
        <v>1791</v>
      </c>
      <c r="K306" s="728" t="s">
        <v>1792</v>
      </c>
      <c r="L306" s="729">
        <v>600</v>
      </c>
      <c r="M306" s="729">
        <v>600</v>
      </c>
      <c r="N306" s="728">
        <v>1</v>
      </c>
      <c r="O306" s="813">
        <v>1</v>
      </c>
      <c r="P306" s="729">
        <v>600</v>
      </c>
      <c r="Q306" s="746">
        <v>1</v>
      </c>
      <c r="R306" s="728">
        <v>1</v>
      </c>
      <c r="S306" s="746">
        <v>1</v>
      </c>
      <c r="T306" s="813">
        <v>1</v>
      </c>
      <c r="U306" s="769">
        <v>1</v>
      </c>
    </row>
    <row r="307" spans="1:21" ht="14.4" customHeight="1" x14ac:dyDescent="0.3">
      <c r="A307" s="727">
        <v>31</v>
      </c>
      <c r="B307" s="728" t="s">
        <v>1451</v>
      </c>
      <c r="C307" s="728" t="s">
        <v>1457</v>
      </c>
      <c r="D307" s="811" t="s">
        <v>2247</v>
      </c>
      <c r="E307" s="812" t="s">
        <v>1468</v>
      </c>
      <c r="F307" s="728" t="s">
        <v>1454</v>
      </c>
      <c r="G307" s="728" t="s">
        <v>1501</v>
      </c>
      <c r="H307" s="728" t="s">
        <v>563</v>
      </c>
      <c r="I307" s="728" t="s">
        <v>1793</v>
      </c>
      <c r="J307" s="728" t="s">
        <v>1794</v>
      </c>
      <c r="K307" s="728" t="s">
        <v>1795</v>
      </c>
      <c r="L307" s="729">
        <v>750</v>
      </c>
      <c r="M307" s="729">
        <v>750</v>
      </c>
      <c r="N307" s="728">
        <v>1</v>
      </c>
      <c r="O307" s="813">
        <v>1</v>
      </c>
      <c r="P307" s="729">
        <v>750</v>
      </c>
      <c r="Q307" s="746">
        <v>1</v>
      </c>
      <c r="R307" s="728">
        <v>1</v>
      </c>
      <c r="S307" s="746">
        <v>1</v>
      </c>
      <c r="T307" s="813">
        <v>1</v>
      </c>
      <c r="U307" s="769">
        <v>1</v>
      </c>
    </row>
    <row r="308" spans="1:21" ht="14.4" customHeight="1" x14ac:dyDescent="0.3">
      <c r="A308" s="727">
        <v>31</v>
      </c>
      <c r="B308" s="728" t="s">
        <v>1451</v>
      </c>
      <c r="C308" s="728" t="s">
        <v>1457</v>
      </c>
      <c r="D308" s="811" t="s">
        <v>2247</v>
      </c>
      <c r="E308" s="812" t="s">
        <v>1468</v>
      </c>
      <c r="F308" s="728" t="s">
        <v>1454</v>
      </c>
      <c r="G308" s="728" t="s">
        <v>1501</v>
      </c>
      <c r="H308" s="728" t="s">
        <v>563</v>
      </c>
      <c r="I308" s="728" t="s">
        <v>1796</v>
      </c>
      <c r="J308" s="728" t="s">
        <v>1797</v>
      </c>
      <c r="K308" s="728"/>
      <c r="L308" s="729">
        <v>1000</v>
      </c>
      <c r="M308" s="729">
        <v>1000</v>
      </c>
      <c r="N308" s="728">
        <v>1</v>
      </c>
      <c r="O308" s="813">
        <v>1</v>
      </c>
      <c r="P308" s="729"/>
      <c r="Q308" s="746">
        <v>0</v>
      </c>
      <c r="R308" s="728"/>
      <c r="S308" s="746">
        <v>0</v>
      </c>
      <c r="T308" s="813"/>
      <c r="U308" s="769">
        <v>0</v>
      </c>
    </row>
    <row r="309" spans="1:21" ht="14.4" customHeight="1" x14ac:dyDescent="0.3">
      <c r="A309" s="727">
        <v>31</v>
      </c>
      <c r="B309" s="728" t="s">
        <v>1451</v>
      </c>
      <c r="C309" s="728" t="s">
        <v>1457</v>
      </c>
      <c r="D309" s="811" t="s">
        <v>2247</v>
      </c>
      <c r="E309" s="812" t="s">
        <v>1468</v>
      </c>
      <c r="F309" s="728" t="s">
        <v>1454</v>
      </c>
      <c r="G309" s="728" t="s">
        <v>1501</v>
      </c>
      <c r="H309" s="728" t="s">
        <v>563</v>
      </c>
      <c r="I309" s="728" t="s">
        <v>1798</v>
      </c>
      <c r="J309" s="728" t="s">
        <v>1799</v>
      </c>
      <c r="K309" s="728" t="s">
        <v>1800</v>
      </c>
      <c r="L309" s="729">
        <v>150</v>
      </c>
      <c r="M309" s="729">
        <v>150</v>
      </c>
      <c r="N309" s="728">
        <v>1</v>
      </c>
      <c r="O309" s="813">
        <v>1</v>
      </c>
      <c r="P309" s="729"/>
      <c r="Q309" s="746">
        <v>0</v>
      </c>
      <c r="R309" s="728"/>
      <c r="S309" s="746">
        <v>0</v>
      </c>
      <c r="T309" s="813"/>
      <c r="U309" s="769">
        <v>0</v>
      </c>
    </row>
    <row r="310" spans="1:21" ht="14.4" customHeight="1" x14ac:dyDescent="0.3">
      <c r="A310" s="727">
        <v>31</v>
      </c>
      <c r="B310" s="728" t="s">
        <v>1451</v>
      </c>
      <c r="C310" s="728" t="s">
        <v>1457</v>
      </c>
      <c r="D310" s="811" t="s">
        <v>2247</v>
      </c>
      <c r="E310" s="812" t="s">
        <v>1468</v>
      </c>
      <c r="F310" s="728" t="s">
        <v>1454</v>
      </c>
      <c r="G310" s="728" t="s">
        <v>1501</v>
      </c>
      <c r="H310" s="728" t="s">
        <v>563</v>
      </c>
      <c r="I310" s="728" t="s">
        <v>1801</v>
      </c>
      <c r="J310" s="728" t="s">
        <v>1802</v>
      </c>
      <c r="K310" s="728" t="s">
        <v>1803</v>
      </c>
      <c r="L310" s="729">
        <v>180</v>
      </c>
      <c r="M310" s="729">
        <v>180</v>
      </c>
      <c r="N310" s="728">
        <v>1</v>
      </c>
      <c r="O310" s="813">
        <v>1</v>
      </c>
      <c r="P310" s="729"/>
      <c r="Q310" s="746">
        <v>0</v>
      </c>
      <c r="R310" s="728"/>
      <c r="S310" s="746">
        <v>0</v>
      </c>
      <c r="T310" s="813"/>
      <c r="U310" s="769">
        <v>0</v>
      </c>
    </row>
    <row r="311" spans="1:21" ht="14.4" customHeight="1" x14ac:dyDescent="0.3">
      <c r="A311" s="727">
        <v>31</v>
      </c>
      <c r="B311" s="728" t="s">
        <v>1451</v>
      </c>
      <c r="C311" s="728" t="s">
        <v>1457</v>
      </c>
      <c r="D311" s="811" t="s">
        <v>2247</v>
      </c>
      <c r="E311" s="812" t="s">
        <v>1468</v>
      </c>
      <c r="F311" s="728" t="s">
        <v>1454</v>
      </c>
      <c r="G311" s="728" t="s">
        <v>1508</v>
      </c>
      <c r="H311" s="728" t="s">
        <v>563</v>
      </c>
      <c r="I311" s="728" t="s">
        <v>1584</v>
      </c>
      <c r="J311" s="728" t="s">
        <v>1585</v>
      </c>
      <c r="K311" s="728" t="s">
        <v>1586</v>
      </c>
      <c r="L311" s="729">
        <v>260</v>
      </c>
      <c r="M311" s="729">
        <v>780</v>
      </c>
      <c r="N311" s="728">
        <v>3</v>
      </c>
      <c r="O311" s="813">
        <v>2</v>
      </c>
      <c r="P311" s="729">
        <v>780</v>
      </c>
      <c r="Q311" s="746">
        <v>1</v>
      </c>
      <c r="R311" s="728">
        <v>3</v>
      </c>
      <c r="S311" s="746">
        <v>1</v>
      </c>
      <c r="T311" s="813">
        <v>2</v>
      </c>
      <c r="U311" s="769">
        <v>1</v>
      </c>
    </row>
    <row r="312" spans="1:21" ht="14.4" customHeight="1" x14ac:dyDescent="0.3">
      <c r="A312" s="727">
        <v>31</v>
      </c>
      <c r="B312" s="728" t="s">
        <v>1451</v>
      </c>
      <c r="C312" s="728" t="s">
        <v>1457</v>
      </c>
      <c r="D312" s="811" t="s">
        <v>2247</v>
      </c>
      <c r="E312" s="812" t="s">
        <v>1468</v>
      </c>
      <c r="F312" s="728" t="s">
        <v>1454</v>
      </c>
      <c r="G312" s="728" t="s">
        <v>1508</v>
      </c>
      <c r="H312" s="728" t="s">
        <v>563</v>
      </c>
      <c r="I312" s="728" t="s">
        <v>1509</v>
      </c>
      <c r="J312" s="728" t="s">
        <v>1510</v>
      </c>
      <c r="K312" s="728" t="s">
        <v>1511</v>
      </c>
      <c r="L312" s="729">
        <v>200</v>
      </c>
      <c r="M312" s="729">
        <v>400</v>
      </c>
      <c r="N312" s="728">
        <v>2</v>
      </c>
      <c r="O312" s="813">
        <v>1</v>
      </c>
      <c r="P312" s="729">
        <v>400</v>
      </c>
      <c r="Q312" s="746">
        <v>1</v>
      </c>
      <c r="R312" s="728">
        <v>2</v>
      </c>
      <c r="S312" s="746">
        <v>1</v>
      </c>
      <c r="T312" s="813">
        <v>1</v>
      </c>
      <c r="U312" s="769">
        <v>1</v>
      </c>
    </row>
    <row r="313" spans="1:21" ht="14.4" customHeight="1" x14ac:dyDescent="0.3">
      <c r="A313" s="727">
        <v>31</v>
      </c>
      <c r="B313" s="728" t="s">
        <v>1451</v>
      </c>
      <c r="C313" s="728" t="s">
        <v>1457</v>
      </c>
      <c r="D313" s="811" t="s">
        <v>2247</v>
      </c>
      <c r="E313" s="812" t="s">
        <v>1468</v>
      </c>
      <c r="F313" s="728" t="s">
        <v>1454</v>
      </c>
      <c r="G313" s="728" t="s">
        <v>1508</v>
      </c>
      <c r="H313" s="728" t="s">
        <v>563</v>
      </c>
      <c r="I313" s="728" t="s">
        <v>1804</v>
      </c>
      <c r="J313" s="728" t="s">
        <v>1805</v>
      </c>
      <c r="K313" s="728" t="s">
        <v>1806</v>
      </c>
      <c r="L313" s="729">
        <v>300</v>
      </c>
      <c r="M313" s="729">
        <v>600</v>
      </c>
      <c r="N313" s="728">
        <v>2</v>
      </c>
      <c r="O313" s="813">
        <v>1</v>
      </c>
      <c r="P313" s="729"/>
      <c r="Q313" s="746">
        <v>0</v>
      </c>
      <c r="R313" s="728"/>
      <c r="S313" s="746">
        <v>0</v>
      </c>
      <c r="T313" s="813"/>
      <c r="U313" s="769">
        <v>0</v>
      </c>
    </row>
    <row r="314" spans="1:21" ht="14.4" customHeight="1" x14ac:dyDescent="0.3">
      <c r="A314" s="727">
        <v>31</v>
      </c>
      <c r="B314" s="728" t="s">
        <v>1451</v>
      </c>
      <c r="C314" s="728" t="s">
        <v>1457</v>
      </c>
      <c r="D314" s="811" t="s">
        <v>2247</v>
      </c>
      <c r="E314" s="812" t="s">
        <v>1468</v>
      </c>
      <c r="F314" s="728" t="s">
        <v>1454</v>
      </c>
      <c r="G314" s="728" t="s">
        <v>1807</v>
      </c>
      <c r="H314" s="728" t="s">
        <v>563</v>
      </c>
      <c r="I314" s="728" t="s">
        <v>1808</v>
      </c>
      <c r="J314" s="728" t="s">
        <v>1809</v>
      </c>
      <c r="K314" s="728" t="s">
        <v>1810</v>
      </c>
      <c r="L314" s="729">
        <v>553.15</v>
      </c>
      <c r="M314" s="729">
        <v>3872.0499999999997</v>
      </c>
      <c r="N314" s="728">
        <v>7</v>
      </c>
      <c r="O314" s="813">
        <v>2</v>
      </c>
      <c r="P314" s="729">
        <v>3872.0499999999997</v>
      </c>
      <c r="Q314" s="746">
        <v>1</v>
      </c>
      <c r="R314" s="728">
        <v>7</v>
      </c>
      <c r="S314" s="746">
        <v>1</v>
      </c>
      <c r="T314" s="813">
        <v>2</v>
      </c>
      <c r="U314" s="769">
        <v>1</v>
      </c>
    </row>
    <row r="315" spans="1:21" ht="14.4" customHeight="1" x14ac:dyDescent="0.3">
      <c r="A315" s="727">
        <v>31</v>
      </c>
      <c r="B315" s="728" t="s">
        <v>1451</v>
      </c>
      <c r="C315" s="728" t="s">
        <v>1457</v>
      </c>
      <c r="D315" s="811" t="s">
        <v>2247</v>
      </c>
      <c r="E315" s="812" t="s">
        <v>1468</v>
      </c>
      <c r="F315" s="728" t="s">
        <v>1454</v>
      </c>
      <c r="G315" s="728" t="s">
        <v>1807</v>
      </c>
      <c r="H315" s="728" t="s">
        <v>563</v>
      </c>
      <c r="I315" s="728" t="s">
        <v>1811</v>
      </c>
      <c r="J315" s="728" t="s">
        <v>1812</v>
      </c>
      <c r="K315" s="728" t="s">
        <v>1813</v>
      </c>
      <c r="L315" s="729">
        <v>1659.44</v>
      </c>
      <c r="M315" s="729">
        <v>1659.44</v>
      </c>
      <c r="N315" s="728">
        <v>1</v>
      </c>
      <c r="O315" s="813">
        <v>1</v>
      </c>
      <c r="P315" s="729">
        <v>1659.44</v>
      </c>
      <c r="Q315" s="746">
        <v>1</v>
      </c>
      <c r="R315" s="728">
        <v>1</v>
      </c>
      <c r="S315" s="746">
        <v>1</v>
      </c>
      <c r="T315" s="813">
        <v>1</v>
      </c>
      <c r="U315" s="769">
        <v>1</v>
      </c>
    </row>
    <row r="316" spans="1:21" ht="14.4" customHeight="1" x14ac:dyDescent="0.3">
      <c r="A316" s="727">
        <v>31</v>
      </c>
      <c r="B316" s="728" t="s">
        <v>1451</v>
      </c>
      <c r="C316" s="728" t="s">
        <v>1457</v>
      </c>
      <c r="D316" s="811" t="s">
        <v>2247</v>
      </c>
      <c r="E316" s="812" t="s">
        <v>1469</v>
      </c>
      <c r="F316" s="728" t="s">
        <v>1452</v>
      </c>
      <c r="G316" s="728" t="s">
        <v>1632</v>
      </c>
      <c r="H316" s="728" t="s">
        <v>563</v>
      </c>
      <c r="I316" s="728" t="s">
        <v>1814</v>
      </c>
      <c r="J316" s="728" t="s">
        <v>1815</v>
      </c>
      <c r="K316" s="728" t="s">
        <v>1816</v>
      </c>
      <c r="L316" s="729">
        <v>64.56</v>
      </c>
      <c r="M316" s="729">
        <v>193.68</v>
      </c>
      <c r="N316" s="728">
        <v>3</v>
      </c>
      <c r="O316" s="813">
        <v>1</v>
      </c>
      <c r="P316" s="729"/>
      <c r="Q316" s="746">
        <v>0</v>
      </c>
      <c r="R316" s="728"/>
      <c r="S316" s="746">
        <v>0</v>
      </c>
      <c r="T316" s="813"/>
      <c r="U316" s="769">
        <v>0</v>
      </c>
    </row>
    <row r="317" spans="1:21" ht="14.4" customHeight="1" x14ac:dyDescent="0.3">
      <c r="A317" s="727">
        <v>31</v>
      </c>
      <c r="B317" s="728" t="s">
        <v>1451</v>
      </c>
      <c r="C317" s="728" t="s">
        <v>1457</v>
      </c>
      <c r="D317" s="811" t="s">
        <v>2247</v>
      </c>
      <c r="E317" s="812" t="s">
        <v>1469</v>
      </c>
      <c r="F317" s="728" t="s">
        <v>1452</v>
      </c>
      <c r="G317" s="728" t="s">
        <v>1632</v>
      </c>
      <c r="H317" s="728" t="s">
        <v>563</v>
      </c>
      <c r="I317" s="728" t="s">
        <v>1817</v>
      </c>
      <c r="J317" s="728" t="s">
        <v>1815</v>
      </c>
      <c r="K317" s="728" t="s">
        <v>1818</v>
      </c>
      <c r="L317" s="729">
        <v>161.4</v>
      </c>
      <c r="M317" s="729">
        <v>322.8</v>
      </c>
      <c r="N317" s="728">
        <v>2</v>
      </c>
      <c r="O317" s="813">
        <v>2</v>
      </c>
      <c r="P317" s="729"/>
      <c r="Q317" s="746">
        <v>0</v>
      </c>
      <c r="R317" s="728"/>
      <c r="S317" s="746">
        <v>0</v>
      </c>
      <c r="T317" s="813"/>
      <c r="U317" s="769">
        <v>0</v>
      </c>
    </row>
    <row r="318" spans="1:21" ht="14.4" customHeight="1" x14ac:dyDescent="0.3">
      <c r="A318" s="727">
        <v>31</v>
      </c>
      <c r="B318" s="728" t="s">
        <v>1451</v>
      </c>
      <c r="C318" s="728" t="s">
        <v>1457</v>
      </c>
      <c r="D318" s="811" t="s">
        <v>2247</v>
      </c>
      <c r="E318" s="812" t="s">
        <v>1469</v>
      </c>
      <c r="F318" s="728" t="s">
        <v>1452</v>
      </c>
      <c r="G318" s="728" t="s">
        <v>1636</v>
      </c>
      <c r="H318" s="728" t="s">
        <v>563</v>
      </c>
      <c r="I318" s="728" t="s">
        <v>1637</v>
      </c>
      <c r="J318" s="728" t="s">
        <v>1638</v>
      </c>
      <c r="K318" s="728" t="s">
        <v>1639</v>
      </c>
      <c r="L318" s="729">
        <v>0</v>
      </c>
      <c r="M318" s="729">
        <v>0</v>
      </c>
      <c r="N318" s="728">
        <v>2</v>
      </c>
      <c r="O318" s="813">
        <v>1</v>
      </c>
      <c r="P318" s="729"/>
      <c r="Q318" s="746"/>
      <c r="R318" s="728"/>
      <c r="S318" s="746">
        <v>0</v>
      </c>
      <c r="T318" s="813"/>
      <c r="U318" s="769">
        <v>0</v>
      </c>
    </row>
    <row r="319" spans="1:21" ht="14.4" customHeight="1" x14ac:dyDescent="0.3">
      <c r="A319" s="727">
        <v>31</v>
      </c>
      <c r="B319" s="728" t="s">
        <v>1451</v>
      </c>
      <c r="C319" s="728" t="s">
        <v>1457</v>
      </c>
      <c r="D319" s="811" t="s">
        <v>2247</v>
      </c>
      <c r="E319" s="812" t="s">
        <v>1469</v>
      </c>
      <c r="F319" s="728" t="s">
        <v>1452</v>
      </c>
      <c r="G319" s="728" t="s">
        <v>1745</v>
      </c>
      <c r="H319" s="728" t="s">
        <v>563</v>
      </c>
      <c r="I319" s="728" t="s">
        <v>1746</v>
      </c>
      <c r="J319" s="728" t="s">
        <v>1747</v>
      </c>
      <c r="K319" s="728" t="s">
        <v>1748</v>
      </c>
      <c r="L319" s="729">
        <v>159.71</v>
      </c>
      <c r="M319" s="729">
        <v>479.13</v>
      </c>
      <c r="N319" s="728">
        <v>3</v>
      </c>
      <c r="O319" s="813">
        <v>1</v>
      </c>
      <c r="P319" s="729"/>
      <c r="Q319" s="746">
        <v>0</v>
      </c>
      <c r="R319" s="728"/>
      <c r="S319" s="746">
        <v>0</v>
      </c>
      <c r="T319" s="813"/>
      <c r="U319" s="769">
        <v>0</v>
      </c>
    </row>
    <row r="320" spans="1:21" ht="14.4" customHeight="1" x14ac:dyDescent="0.3">
      <c r="A320" s="727">
        <v>31</v>
      </c>
      <c r="B320" s="728" t="s">
        <v>1451</v>
      </c>
      <c r="C320" s="728" t="s">
        <v>1457</v>
      </c>
      <c r="D320" s="811" t="s">
        <v>2247</v>
      </c>
      <c r="E320" s="812" t="s">
        <v>1469</v>
      </c>
      <c r="F320" s="728" t="s">
        <v>1452</v>
      </c>
      <c r="G320" s="728" t="s">
        <v>1819</v>
      </c>
      <c r="H320" s="728" t="s">
        <v>563</v>
      </c>
      <c r="I320" s="728" t="s">
        <v>1820</v>
      </c>
      <c r="J320" s="728" t="s">
        <v>1821</v>
      </c>
      <c r="K320" s="728" t="s">
        <v>1822</v>
      </c>
      <c r="L320" s="729">
        <v>0</v>
      </c>
      <c r="M320" s="729">
        <v>0</v>
      </c>
      <c r="N320" s="728">
        <v>1</v>
      </c>
      <c r="O320" s="813">
        <v>0.5</v>
      </c>
      <c r="P320" s="729">
        <v>0</v>
      </c>
      <c r="Q320" s="746"/>
      <c r="R320" s="728">
        <v>1</v>
      </c>
      <c r="S320" s="746">
        <v>1</v>
      </c>
      <c r="T320" s="813">
        <v>0.5</v>
      </c>
      <c r="U320" s="769">
        <v>1</v>
      </c>
    </row>
    <row r="321" spans="1:21" ht="14.4" customHeight="1" x14ac:dyDescent="0.3">
      <c r="A321" s="727">
        <v>31</v>
      </c>
      <c r="B321" s="728" t="s">
        <v>1451</v>
      </c>
      <c r="C321" s="728" t="s">
        <v>1457</v>
      </c>
      <c r="D321" s="811" t="s">
        <v>2247</v>
      </c>
      <c r="E321" s="812" t="s">
        <v>1469</v>
      </c>
      <c r="F321" s="728" t="s">
        <v>1452</v>
      </c>
      <c r="G321" s="728" t="s">
        <v>1544</v>
      </c>
      <c r="H321" s="728" t="s">
        <v>563</v>
      </c>
      <c r="I321" s="728" t="s">
        <v>1609</v>
      </c>
      <c r="J321" s="728" t="s">
        <v>1546</v>
      </c>
      <c r="K321" s="728" t="s">
        <v>1549</v>
      </c>
      <c r="L321" s="729">
        <v>132.97999999999999</v>
      </c>
      <c r="M321" s="729">
        <v>265.95999999999998</v>
      </c>
      <c r="N321" s="728">
        <v>2</v>
      </c>
      <c r="O321" s="813">
        <v>1</v>
      </c>
      <c r="P321" s="729">
        <v>265.95999999999998</v>
      </c>
      <c r="Q321" s="746">
        <v>1</v>
      </c>
      <c r="R321" s="728">
        <v>2</v>
      </c>
      <c r="S321" s="746">
        <v>1</v>
      </c>
      <c r="T321" s="813">
        <v>1</v>
      </c>
      <c r="U321" s="769">
        <v>1</v>
      </c>
    </row>
    <row r="322" spans="1:21" ht="14.4" customHeight="1" x14ac:dyDescent="0.3">
      <c r="A322" s="727">
        <v>31</v>
      </c>
      <c r="B322" s="728" t="s">
        <v>1451</v>
      </c>
      <c r="C322" s="728" t="s">
        <v>1457</v>
      </c>
      <c r="D322" s="811" t="s">
        <v>2247</v>
      </c>
      <c r="E322" s="812" t="s">
        <v>1469</v>
      </c>
      <c r="F322" s="728" t="s">
        <v>1452</v>
      </c>
      <c r="G322" s="728" t="s">
        <v>1486</v>
      </c>
      <c r="H322" s="728" t="s">
        <v>610</v>
      </c>
      <c r="I322" s="728" t="s">
        <v>1487</v>
      </c>
      <c r="J322" s="728" t="s">
        <v>707</v>
      </c>
      <c r="K322" s="728" t="s">
        <v>1218</v>
      </c>
      <c r="L322" s="729">
        <v>490.89</v>
      </c>
      <c r="M322" s="729">
        <v>2454.4499999999998</v>
      </c>
      <c r="N322" s="728">
        <v>5</v>
      </c>
      <c r="O322" s="813">
        <v>1.5</v>
      </c>
      <c r="P322" s="729">
        <v>2454.4499999999998</v>
      </c>
      <c r="Q322" s="746">
        <v>1</v>
      </c>
      <c r="R322" s="728">
        <v>5</v>
      </c>
      <c r="S322" s="746">
        <v>1</v>
      </c>
      <c r="T322" s="813">
        <v>1.5</v>
      </c>
      <c r="U322" s="769">
        <v>1</v>
      </c>
    </row>
    <row r="323" spans="1:21" ht="14.4" customHeight="1" x14ac:dyDescent="0.3">
      <c r="A323" s="727">
        <v>31</v>
      </c>
      <c r="B323" s="728" t="s">
        <v>1451</v>
      </c>
      <c r="C323" s="728" t="s">
        <v>1457</v>
      </c>
      <c r="D323" s="811" t="s">
        <v>2247</v>
      </c>
      <c r="E323" s="812" t="s">
        <v>1469</v>
      </c>
      <c r="F323" s="728" t="s">
        <v>1452</v>
      </c>
      <c r="G323" s="728" t="s">
        <v>1486</v>
      </c>
      <c r="H323" s="728" t="s">
        <v>610</v>
      </c>
      <c r="I323" s="728" t="s">
        <v>1516</v>
      </c>
      <c r="J323" s="728" t="s">
        <v>707</v>
      </c>
      <c r="K323" s="728" t="s">
        <v>1216</v>
      </c>
      <c r="L323" s="729">
        <v>736.33</v>
      </c>
      <c r="M323" s="729">
        <v>2208.9900000000002</v>
      </c>
      <c r="N323" s="728">
        <v>3</v>
      </c>
      <c r="O323" s="813">
        <v>1</v>
      </c>
      <c r="P323" s="729">
        <v>2208.9900000000002</v>
      </c>
      <c r="Q323" s="746">
        <v>1</v>
      </c>
      <c r="R323" s="728">
        <v>3</v>
      </c>
      <c r="S323" s="746">
        <v>1</v>
      </c>
      <c r="T323" s="813">
        <v>1</v>
      </c>
      <c r="U323" s="769">
        <v>1</v>
      </c>
    </row>
    <row r="324" spans="1:21" ht="14.4" customHeight="1" x14ac:dyDescent="0.3">
      <c r="A324" s="727">
        <v>31</v>
      </c>
      <c r="B324" s="728" t="s">
        <v>1451</v>
      </c>
      <c r="C324" s="728" t="s">
        <v>1457</v>
      </c>
      <c r="D324" s="811" t="s">
        <v>2247</v>
      </c>
      <c r="E324" s="812" t="s">
        <v>1469</v>
      </c>
      <c r="F324" s="728" t="s">
        <v>1452</v>
      </c>
      <c r="G324" s="728" t="s">
        <v>1823</v>
      </c>
      <c r="H324" s="728" t="s">
        <v>563</v>
      </c>
      <c r="I324" s="728" t="s">
        <v>1824</v>
      </c>
      <c r="J324" s="728" t="s">
        <v>934</v>
      </c>
      <c r="K324" s="728" t="s">
        <v>1825</v>
      </c>
      <c r="L324" s="729">
        <v>0</v>
      </c>
      <c r="M324" s="729">
        <v>0</v>
      </c>
      <c r="N324" s="728">
        <v>1</v>
      </c>
      <c r="O324" s="813">
        <v>0.5</v>
      </c>
      <c r="P324" s="729">
        <v>0</v>
      </c>
      <c r="Q324" s="746"/>
      <c r="R324" s="728">
        <v>1</v>
      </c>
      <c r="S324" s="746">
        <v>1</v>
      </c>
      <c r="T324" s="813">
        <v>0.5</v>
      </c>
      <c r="U324" s="769">
        <v>1</v>
      </c>
    </row>
    <row r="325" spans="1:21" ht="14.4" customHeight="1" x14ac:dyDescent="0.3">
      <c r="A325" s="727">
        <v>31</v>
      </c>
      <c r="B325" s="728" t="s">
        <v>1451</v>
      </c>
      <c r="C325" s="728" t="s">
        <v>1457</v>
      </c>
      <c r="D325" s="811" t="s">
        <v>2247</v>
      </c>
      <c r="E325" s="812" t="s">
        <v>1469</v>
      </c>
      <c r="F325" s="728" t="s">
        <v>1452</v>
      </c>
      <c r="G325" s="728" t="s">
        <v>1826</v>
      </c>
      <c r="H325" s="728" t="s">
        <v>563</v>
      </c>
      <c r="I325" s="728" t="s">
        <v>1827</v>
      </c>
      <c r="J325" s="728" t="s">
        <v>1828</v>
      </c>
      <c r="K325" s="728" t="s">
        <v>1829</v>
      </c>
      <c r="L325" s="729">
        <v>0</v>
      </c>
      <c r="M325" s="729">
        <v>0</v>
      </c>
      <c r="N325" s="728">
        <v>1</v>
      </c>
      <c r="O325" s="813">
        <v>0.5</v>
      </c>
      <c r="P325" s="729">
        <v>0</v>
      </c>
      <c r="Q325" s="746"/>
      <c r="R325" s="728">
        <v>1</v>
      </c>
      <c r="S325" s="746">
        <v>1</v>
      </c>
      <c r="T325" s="813">
        <v>0.5</v>
      </c>
      <c r="U325" s="769">
        <v>1</v>
      </c>
    </row>
    <row r="326" spans="1:21" ht="14.4" customHeight="1" x14ac:dyDescent="0.3">
      <c r="A326" s="727">
        <v>31</v>
      </c>
      <c r="B326" s="728" t="s">
        <v>1451</v>
      </c>
      <c r="C326" s="728" t="s">
        <v>1457</v>
      </c>
      <c r="D326" s="811" t="s">
        <v>2247</v>
      </c>
      <c r="E326" s="812" t="s">
        <v>1469</v>
      </c>
      <c r="F326" s="728" t="s">
        <v>1452</v>
      </c>
      <c r="G326" s="728" t="s">
        <v>1830</v>
      </c>
      <c r="H326" s="728" t="s">
        <v>563</v>
      </c>
      <c r="I326" s="728" t="s">
        <v>1831</v>
      </c>
      <c r="J326" s="728" t="s">
        <v>599</v>
      </c>
      <c r="K326" s="728" t="s">
        <v>1832</v>
      </c>
      <c r="L326" s="729">
        <v>108.44</v>
      </c>
      <c r="M326" s="729">
        <v>108.44</v>
      </c>
      <c r="N326" s="728">
        <v>1</v>
      </c>
      <c r="O326" s="813">
        <v>0.5</v>
      </c>
      <c r="P326" s="729">
        <v>108.44</v>
      </c>
      <c r="Q326" s="746">
        <v>1</v>
      </c>
      <c r="R326" s="728">
        <v>1</v>
      </c>
      <c r="S326" s="746">
        <v>1</v>
      </c>
      <c r="T326" s="813">
        <v>0.5</v>
      </c>
      <c r="U326" s="769">
        <v>1</v>
      </c>
    </row>
    <row r="327" spans="1:21" ht="14.4" customHeight="1" x14ac:dyDescent="0.3">
      <c r="A327" s="727">
        <v>31</v>
      </c>
      <c r="B327" s="728" t="s">
        <v>1451</v>
      </c>
      <c r="C327" s="728" t="s">
        <v>1457</v>
      </c>
      <c r="D327" s="811" t="s">
        <v>2247</v>
      </c>
      <c r="E327" s="812" t="s">
        <v>1469</v>
      </c>
      <c r="F327" s="728" t="s">
        <v>1452</v>
      </c>
      <c r="G327" s="728" t="s">
        <v>1489</v>
      </c>
      <c r="H327" s="728" t="s">
        <v>610</v>
      </c>
      <c r="I327" s="728" t="s">
        <v>1337</v>
      </c>
      <c r="J327" s="728" t="s">
        <v>1338</v>
      </c>
      <c r="K327" s="728" t="s">
        <v>1339</v>
      </c>
      <c r="L327" s="729">
        <v>0</v>
      </c>
      <c r="M327" s="729">
        <v>0</v>
      </c>
      <c r="N327" s="728">
        <v>14</v>
      </c>
      <c r="O327" s="813">
        <v>5.5</v>
      </c>
      <c r="P327" s="729">
        <v>0</v>
      </c>
      <c r="Q327" s="746"/>
      <c r="R327" s="728">
        <v>9</v>
      </c>
      <c r="S327" s="746">
        <v>0.6428571428571429</v>
      </c>
      <c r="T327" s="813">
        <v>3.5</v>
      </c>
      <c r="U327" s="769">
        <v>0.63636363636363635</v>
      </c>
    </row>
    <row r="328" spans="1:21" ht="14.4" customHeight="1" x14ac:dyDescent="0.3">
      <c r="A328" s="727">
        <v>31</v>
      </c>
      <c r="B328" s="728" t="s">
        <v>1451</v>
      </c>
      <c r="C328" s="728" t="s">
        <v>1457</v>
      </c>
      <c r="D328" s="811" t="s">
        <v>2247</v>
      </c>
      <c r="E328" s="812" t="s">
        <v>1469</v>
      </c>
      <c r="F328" s="728" t="s">
        <v>1454</v>
      </c>
      <c r="G328" s="728" t="s">
        <v>1497</v>
      </c>
      <c r="H328" s="728" t="s">
        <v>563</v>
      </c>
      <c r="I328" s="728" t="s">
        <v>1498</v>
      </c>
      <c r="J328" s="728" t="s">
        <v>1499</v>
      </c>
      <c r="K328" s="728" t="s">
        <v>1500</v>
      </c>
      <c r="L328" s="729">
        <v>35.130000000000003</v>
      </c>
      <c r="M328" s="729">
        <v>35.130000000000003</v>
      </c>
      <c r="N328" s="728">
        <v>1</v>
      </c>
      <c r="O328" s="813">
        <v>1</v>
      </c>
      <c r="P328" s="729">
        <v>35.130000000000003</v>
      </c>
      <c r="Q328" s="746">
        <v>1</v>
      </c>
      <c r="R328" s="728">
        <v>1</v>
      </c>
      <c r="S328" s="746">
        <v>1</v>
      </c>
      <c r="T328" s="813">
        <v>1</v>
      </c>
      <c r="U328" s="769">
        <v>1</v>
      </c>
    </row>
    <row r="329" spans="1:21" ht="14.4" customHeight="1" x14ac:dyDescent="0.3">
      <c r="A329" s="727">
        <v>31</v>
      </c>
      <c r="B329" s="728" t="s">
        <v>1451</v>
      </c>
      <c r="C329" s="728" t="s">
        <v>1457</v>
      </c>
      <c r="D329" s="811" t="s">
        <v>2247</v>
      </c>
      <c r="E329" s="812" t="s">
        <v>1469</v>
      </c>
      <c r="F329" s="728" t="s">
        <v>1454</v>
      </c>
      <c r="G329" s="728" t="s">
        <v>1497</v>
      </c>
      <c r="H329" s="728" t="s">
        <v>563</v>
      </c>
      <c r="I329" s="728" t="s">
        <v>1774</v>
      </c>
      <c r="J329" s="728" t="s">
        <v>1499</v>
      </c>
      <c r="K329" s="728" t="s">
        <v>1775</v>
      </c>
      <c r="L329" s="729">
        <v>30.99</v>
      </c>
      <c r="M329" s="729">
        <v>30.99</v>
      </c>
      <c r="N329" s="728">
        <v>1</v>
      </c>
      <c r="O329" s="813">
        <v>1</v>
      </c>
      <c r="P329" s="729">
        <v>30.99</v>
      </c>
      <c r="Q329" s="746">
        <v>1</v>
      </c>
      <c r="R329" s="728">
        <v>1</v>
      </c>
      <c r="S329" s="746">
        <v>1</v>
      </c>
      <c r="T329" s="813">
        <v>1</v>
      </c>
      <c r="U329" s="769">
        <v>1</v>
      </c>
    </row>
    <row r="330" spans="1:21" ht="14.4" customHeight="1" x14ac:dyDescent="0.3">
      <c r="A330" s="727">
        <v>31</v>
      </c>
      <c r="B330" s="728" t="s">
        <v>1451</v>
      </c>
      <c r="C330" s="728" t="s">
        <v>1457</v>
      </c>
      <c r="D330" s="811" t="s">
        <v>2247</v>
      </c>
      <c r="E330" s="812" t="s">
        <v>1469</v>
      </c>
      <c r="F330" s="728" t="s">
        <v>1454</v>
      </c>
      <c r="G330" s="728" t="s">
        <v>1497</v>
      </c>
      <c r="H330" s="728" t="s">
        <v>563</v>
      </c>
      <c r="I330" s="728" t="s">
        <v>1725</v>
      </c>
      <c r="J330" s="728" t="s">
        <v>1499</v>
      </c>
      <c r="K330" s="728" t="s">
        <v>1726</v>
      </c>
      <c r="L330" s="729">
        <v>24.77</v>
      </c>
      <c r="M330" s="729">
        <v>24.77</v>
      </c>
      <c r="N330" s="728">
        <v>1</v>
      </c>
      <c r="O330" s="813">
        <v>1</v>
      </c>
      <c r="P330" s="729">
        <v>24.77</v>
      </c>
      <c r="Q330" s="746">
        <v>1</v>
      </c>
      <c r="R330" s="728">
        <v>1</v>
      </c>
      <c r="S330" s="746">
        <v>1</v>
      </c>
      <c r="T330" s="813">
        <v>1</v>
      </c>
      <c r="U330" s="769">
        <v>1</v>
      </c>
    </row>
    <row r="331" spans="1:21" ht="14.4" customHeight="1" x14ac:dyDescent="0.3">
      <c r="A331" s="727">
        <v>31</v>
      </c>
      <c r="B331" s="728" t="s">
        <v>1451</v>
      </c>
      <c r="C331" s="728" t="s">
        <v>1457</v>
      </c>
      <c r="D331" s="811" t="s">
        <v>2247</v>
      </c>
      <c r="E331" s="812" t="s">
        <v>1469</v>
      </c>
      <c r="F331" s="728" t="s">
        <v>1454</v>
      </c>
      <c r="G331" s="728" t="s">
        <v>1501</v>
      </c>
      <c r="H331" s="728" t="s">
        <v>563</v>
      </c>
      <c r="I331" s="728" t="s">
        <v>1569</v>
      </c>
      <c r="J331" s="728" t="s">
        <v>1570</v>
      </c>
      <c r="K331" s="728" t="s">
        <v>1571</v>
      </c>
      <c r="L331" s="729">
        <v>3000</v>
      </c>
      <c r="M331" s="729">
        <v>3000</v>
      </c>
      <c r="N331" s="728">
        <v>1</v>
      </c>
      <c r="O331" s="813">
        <v>1</v>
      </c>
      <c r="P331" s="729">
        <v>3000</v>
      </c>
      <c r="Q331" s="746">
        <v>1</v>
      </c>
      <c r="R331" s="728">
        <v>1</v>
      </c>
      <c r="S331" s="746">
        <v>1</v>
      </c>
      <c r="T331" s="813">
        <v>1</v>
      </c>
      <c r="U331" s="769">
        <v>1</v>
      </c>
    </row>
    <row r="332" spans="1:21" ht="14.4" customHeight="1" x14ac:dyDescent="0.3">
      <c r="A332" s="727">
        <v>31</v>
      </c>
      <c r="B332" s="728" t="s">
        <v>1451</v>
      </c>
      <c r="C332" s="728" t="s">
        <v>1457</v>
      </c>
      <c r="D332" s="811" t="s">
        <v>2247</v>
      </c>
      <c r="E332" s="812" t="s">
        <v>1469</v>
      </c>
      <c r="F332" s="728" t="s">
        <v>1454</v>
      </c>
      <c r="G332" s="728" t="s">
        <v>1501</v>
      </c>
      <c r="H332" s="728" t="s">
        <v>563</v>
      </c>
      <c r="I332" s="728" t="s">
        <v>1502</v>
      </c>
      <c r="J332" s="728" t="s">
        <v>1503</v>
      </c>
      <c r="K332" s="728" t="s">
        <v>1504</v>
      </c>
      <c r="L332" s="729">
        <v>492.18</v>
      </c>
      <c r="M332" s="729">
        <v>492.18</v>
      </c>
      <c r="N332" s="728">
        <v>1</v>
      </c>
      <c r="O332" s="813">
        <v>1</v>
      </c>
      <c r="P332" s="729">
        <v>492.18</v>
      </c>
      <c r="Q332" s="746">
        <v>1</v>
      </c>
      <c r="R332" s="728">
        <v>1</v>
      </c>
      <c r="S332" s="746">
        <v>1</v>
      </c>
      <c r="T332" s="813">
        <v>1</v>
      </c>
      <c r="U332" s="769">
        <v>1</v>
      </c>
    </row>
    <row r="333" spans="1:21" ht="14.4" customHeight="1" x14ac:dyDescent="0.3">
      <c r="A333" s="727">
        <v>31</v>
      </c>
      <c r="B333" s="728" t="s">
        <v>1451</v>
      </c>
      <c r="C333" s="728" t="s">
        <v>1457</v>
      </c>
      <c r="D333" s="811" t="s">
        <v>2247</v>
      </c>
      <c r="E333" s="812" t="s">
        <v>1469</v>
      </c>
      <c r="F333" s="728" t="s">
        <v>1454</v>
      </c>
      <c r="G333" s="728" t="s">
        <v>1501</v>
      </c>
      <c r="H333" s="728" t="s">
        <v>563</v>
      </c>
      <c r="I333" s="728" t="s">
        <v>1776</v>
      </c>
      <c r="J333" s="728" t="s">
        <v>1777</v>
      </c>
      <c r="K333" s="728" t="s">
        <v>1778</v>
      </c>
      <c r="L333" s="729">
        <v>1575</v>
      </c>
      <c r="M333" s="729">
        <v>1575</v>
      </c>
      <c r="N333" s="728">
        <v>1</v>
      </c>
      <c r="O333" s="813">
        <v>1</v>
      </c>
      <c r="P333" s="729">
        <v>1575</v>
      </c>
      <c r="Q333" s="746">
        <v>1</v>
      </c>
      <c r="R333" s="728">
        <v>1</v>
      </c>
      <c r="S333" s="746">
        <v>1</v>
      </c>
      <c r="T333" s="813">
        <v>1</v>
      </c>
      <c r="U333" s="769">
        <v>1</v>
      </c>
    </row>
    <row r="334" spans="1:21" ht="14.4" customHeight="1" x14ac:dyDescent="0.3">
      <c r="A334" s="727">
        <v>31</v>
      </c>
      <c r="B334" s="728" t="s">
        <v>1451</v>
      </c>
      <c r="C334" s="728" t="s">
        <v>1457</v>
      </c>
      <c r="D334" s="811" t="s">
        <v>2247</v>
      </c>
      <c r="E334" s="812" t="s">
        <v>1469</v>
      </c>
      <c r="F334" s="728" t="s">
        <v>1454</v>
      </c>
      <c r="G334" s="728" t="s">
        <v>1501</v>
      </c>
      <c r="H334" s="728" t="s">
        <v>563</v>
      </c>
      <c r="I334" s="728" t="s">
        <v>1529</v>
      </c>
      <c r="J334" s="728" t="s">
        <v>1530</v>
      </c>
      <c r="K334" s="728" t="s">
        <v>1531</v>
      </c>
      <c r="L334" s="729">
        <v>58.5</v>
      </c>
      <c r="M334" s="729">
        <v>58.5</v>
      </c>
      <c r="N334" s="728">
        <v>1</v>
      </c>
      <c r="O334" s="813">
        <v>1</v>
      </c>
      <c r="P334" s="729">
        <v>58.5</v>
      </c>
      <c r="Q334" s="746">
        <v>1</v>
      </c>
      <c r="R334" s="728">
        <v>1</v>
      </c>
      <c r="S334" s="746">
        <v>1</v>
      </c>
      <c r="T334" s="813">
        <v>1</v>
      </c>
      <c r="U334" s="769">
        <v>1</v>
      </c>
    </row>
    <row r="335" spans="1:21" ht="14.4" customHeight="1" x14ac:dyDescent="0.3">
      <c r="A335" s="727">
        <v>31</v>
      </c>
      <c r="B335" s="728" t="s">
        <v>1451</v>
      </c>
      <c r="C335" s="728" t="s">
        <v>1457</v>
      </c>
      <c r="D335" s="811" t="s">
        <v>2247</v>
      </c>
      <c r="E335" s="812" t="s">
        <v>1469</v>
      </c>
      <c r="F335" s="728" t="s">
        <v>1454</v>
      </c>
      <c r="G335" s="728" t="s">
        <v>1501</v>
      </c>
      <c r="H335" s="728" t="s">
        <v>563</v>
      </c>
      <c r="I335" s="728" t="s">
        <v>1532</v>
      </c>
      <c r="J335" s="728" t="s">
        <v>1533</v>
      </c>
      <c r="K335" s="728" t="s">
        <v>1534</v>
      </c>
      <c r="L335" s="729">
        <v>971.25</v>
      </c>
      <c r="M335" s="729">
        <v>971.25</v>
      </c>
      <c r="N335" s="728">
        <v>1</v>
      </c>
      <c r="O335" s="813">
        <v>1</v>
      </c>
      <c r="P335" s="729">
        <v>971.25</v>
      </c>
      <c r="Q335" s="746">
        <v>1</v>
      </c>
      <c r="R335" s="728">
        <v>1</v>
      </c>
      <c r="S335" s="746">
        <v>1</v>
      </c>
      <c r="T335" s="813">
        <v>1</v>
      </c>
      <c r="U335" s="769">
        <v>1</v>
      </c>
    </row>
    <row r="336" spans="1:21" ht="14.4" customHeight="1" x14ac:dyDescent="0.3">
      <c r="A336" s="727">
        <v>31</v>
      </c>
      <c r="B336" s="728" t="s">
        <v>1451</v>
      </c>
      <c r="C336" s="728" t="s">
        <v>1457</v>
      </c>
      <c r="D336" s="811" t="s">
        <v>2247</v>
      </c>
      <c r="E336" s="812" t="s">
        <v>1469</v>
      </c>
      <c r="F336" s="728" t="s">
        <v>1454</v>
      </c>
      <c r="G336" s="728" t="s">
        <v>1501</v>
      </c>
      <c r="H336" s="728" t="s">
        <v>563</v>
      </c>
      <c r="I336" s="728" t="s">
        <v>1703</v>
      </c>
      <c r="J336" s="728" t="s">
        <v>1704</v>
      </c>
      <c r="K336" s="728" t="s">
        <v>1705</v>
      </c>
      <c r="L336" s="729">
        <v>349.12</v>
      </c>
      <c r="M336" s="729">
        <v>698.24</v>
      </c>
      <c r="N336" s="728">
        <v>2</v>
      </c>
      <c r="O336" s="813">
        <v>2</v>
      </c>
      <c r="P336" s="729">
        <v>698.24</v>
      </c>
      <c r="Q336" s="746">
        <v>1</v>
      </c>
      <c r="R336" s="728">
        <v>2</v>
      </c>
      <c r="S336" s="746">
        <v>1</v>
      </c>
      <c r="T336" s="813">
        <v>2</v>
      </c>
      <c r="U336" s="769">
        <v>1</v>
      </c>
    </row>
    <row r="337" spans="1:21" ht="14.4" customHeight="1" x14ac:dyDescent="0.3">
      <c r="A337" s="727">
        <v>31</v>
      </c>
      <c r="B337" s="728" t="s">
        <v>1451</v>
      </c>
      <c r="C337" s="728" t="s">
        <v>1457</v>
      </c>
      <c r="D337" s="811" t="s">
        <v>2247</v>
      </c>
      <c r="E337" s="812" t="s">
        <v>1469</v>
      </c>
      <c r="F337" s="728" t="s">
        <v>1454</v>
      </c>
      <c r="G337" s="728" t="s">
        <v>1501</v>
      </c>
      <c r="H337" s="728" t="s">
        <v>563</v>
      </c>
      <c r="I337" s="728" t="s">
        <v>1572</v>
      </c>
      <c r="J337" s="728" t="s">
        <v>1573</v>
      </c>
      <c r="K337" s="728" t="s">
        <v>1574</v>
      </c>
      <c r="L337" s="729">
        <v>350</v>
      </c>
      <c r="M337" s="729">
        <v>1750</v>
      </c>
      <c r="N337" s="728">
        <v>5</v>
      </c>
      <c r="O337" s="813">
        <v>5</v>
      </c>
      <c r="P337" s="729">
        <v>1750</v>
      </c>
      <c r="Q337" s="746">
        <v>1</v>
      </c>
      <c r="R337" s="728">
        <v>5</v>
      </c>
      <c r="S337" s="746">
        <v>1</v>
      </c>
      <c r="T337" s="813">
        <v>5</v>
      </c>
      <c r="U337" s="769">
        <v>1</v>
      </c>
    </row>
    <row r="338" spans="1:21" ht="14.4" customHeight="1" x14ac:dyDescent="0.3">
      <c r="A338" s="727">
        <v>31</v>
      </c>
      <c r="B338" s="728" t="s">
        <v>1451</v>
      </c>
      <c r="C338" s="728" t="s">
        <v>1457</v>
      </c>
      <c r="D338" s="811" t="s">
        <v>2247</v>
      </c>
      <c r="E338" s="812" t="s">
        <v>1469</v>
      </c>
      <c r="F338" s="728" t="s">
        <v>1454</v>
      </c>
      <c r="G338" s="728" t="s">
        <v>1501</v>
      </c>
      <c r="H338" s="728" t="s">
        <v>563</v>
      </c>
      <c r="I338" s="728" t="s">
        <v>1575</v>
      </c>
      <c r="J338" s="728" t="s">
        <v>1576</v>
      </c>
      <c r="K338" s="728" t="s">
        <v>1577</v>
      </c>
      <c r="L338" s="729">
        <v>1000</v>
      </c>
      <c r="M338" s="729">
        <v>1000</v>
      </c>
      <c r="N338" s="728">
        <v>1</v>
      </c>
      <c r="O338" s="813">
        <v>1</v>
      </c>
      <c r="P338" s="729">
        <v>1000</v>
      </c>
      <c r="Q338" s="746">
        <v>1</v>
      </c>
      <c r="R338" s="728">
        <v>1</v>
      </c>
      <c r="S338" s="746">
        <v>1</v>
      </c>
      <c r="T338" s="813">
        <v>1</v>
      </c>
      <c r="U338" s="769">
        <v>1</v>
      </c>
    </row>
    <row r="339" spans="1:21" ht="14.4" customHeight="1" x14ac:dyDescent="0.3">
      <c r="A339" s="727">
        <v>31</v>
      </c>
      <c r="B339" s="728" t="s">
        <v>1451</v>
      </c>
      <c r="C339" s="728" t="s">
        <v>1457</v>
      </c>
      <c r="D339" s="811" t="s">
        <v>2247</v>
      </c>
      <c r="E339" s="812" t="s">
        <v>1469</v>
      </c>
      <c r="F339" s="728" t="s">
        <v>1454</v>
      </c>
      <c r="G339" s="728" t="s">
        <v>1501</v>
      </c>
      <c r="H339" s="728" t="s">
        <v>563</v>
      </c>
      <c r="I339" s="728" t="s">
        <v>1833</v>
      </c>
      <c r="J339" s="728" t="s">
        <v>1834</v>
      </c>
      <c r="K339" s="728"/>
      <c r="L339" s="729">
        <v>100</v>
      </c>
      <c r="M339" s="729">
        <v>100</v>
      </c>
      <c r="N339" s="728">
        <v>1</v>
      </c>
      <c r="O339" s="813">
        <v>1</v>
      </c>
      <c r="P339" s="729">
        <v>100</v>
      </c>
      <c r="Q339" s="746">
        <v>1</v>
      </c>
      <c r="R339" s="728">
        <v>1</v>
      </c>
      <c r="S339" s="746">
        <v>1</v>
      </c>
      <c r="T339" s="813">
        <v>1</v>
      </c>
      <c r="U339" s="769">
        <v>1</v>
      </c>
    </row>
    <row r="340" spans="1:21" ht="14.4" customHeight="1" x14ac:dyDescent="0.3">
      <c r="A340" s="727">
        <v>31</v>
      </c>
      <c r="B340" s="728" t="s">
        <v>1451</v>
      </c>
      <c r="C340" s="728" t="s">
        <v>1457</v>
      </c>
      <c r="D340" s="811" t="s">
        <v>2247</v>
      </c>
      <c r="E340" s="812" t="s">
        <v>1469</v>
      </c>
      <c r="F340" s="728" t="s">
        <v>1454</v>
      </c>
      <c r="G340" s="728" t="s">
        <v>1501</v>
      </c>
      <c r="H340" s="728" t="s">
        <v>563</v>
      </c>
      <c r="I340" s="728" t="s">
        <v>1835</v>
      </c>
      <c r="J340" s="728" t="s">
        <v>1836</v>
      </c>
      <c r="K340" s="728" t="s">
        <v>1837</v>
      </c>
      <c r="L340" s="729">
        <v>695.62</v>
      </c>
      <c r="M340" s="729">
        <v>695.62</v>
      </c>
      <c r="N340" s="728">
        <v>1</v>
      </c>
      <c r="O340" s="813">
        <v>1</v>
      </c>
      <c r="P340" s="729">
        <v>695.62</v>
      </c>
      <c r="Q340" s="746">
        <v>1</v>
      </c>
      <c r="R340" s="728">
        <v>1</v>
      </c>
      <c r="S340" s="746">
        <v>1</v>
      </c>
      <c r="T340" s="813">
        <v>1</v>
      </c>
      <c r="U340" s="769">
        <v>1</v>
      </c>
    </row>
    <row r="341" spans="1:21" ht="14.4" customHeight="1" x14ac:dyDescent="0.3">
      <c r="A341" s="727">
        <v>31</v>
      </c>
      <c r="B341" s="728" t="s">
        <v>1451</v>
      </c>
      <c r="C341" s="728" t="s">
        <v>1457</v>
      </c>
      <c r="D341" s="811" t="s">
        <v>2247</v>
      </c>
      <c r="E341" s="812" t="s">
        <v>1469</v>
      </c>
      <c r="F341" s="728" t="s">
        <v>1454</v>
      </c>
      <c r="G341" s="728" t="s">
        <v>1501</v>
      </c>
      <c r="H341" s="728" t="s">
        <v>563</v>
      </c>
      <c r="I341" s="728" t="s">
        <v>1838</v>
      </c>
      <c r="J341" s="728" t="s">
        <v>1839</v>
      </c>
      <c r="K341" s="728" t="s">
        <v>1840</v>
      </c>
      <c r="L341" s="729">
        <v>269.06</v>
      </c>
      <c r="M341" s="729">
        <v>269.06</v>
      </c>
      <c r="N341" s="728">
        <v>1</v>
      </c>
      <c r="O341" s="813">
        <v>1</v>
      </c>
      <c r="P341" s="729">
        <v>269.06</v>
      </c>
      <c r="Q341" s="746">
        <v>1</v>
      </c>
      <c r="R341" s="728">
        <v>1</v>
      </c>
      <c r="S341" s="746">
        <v>1</v>
      </c>
      <c r="T341" s="813">
        <v>1</v>
      </c>
      <c r="U341" s="769">
        <v>1</v>
      </c>
    </row>
    <row r="342" spans="1:21" ht="14.4" customHeight="1" x14ac:dyDescent="0.3">
      <c r="A342" s="727">
        <v>31</v>
      </c>
      <c r="B342" s="728" t="s">
        <v>1451</v>
      </c>
      <c r="C342" s="728" t="s">
        <v>1457</v>
      </c>
      <c r="D342" s="811" t="s">
        <v>2247</v>
      </c>
      <c r="E342" s="812" t="s">
        <v>1469</v>
      </c>
      <c r="F342" s="728" t="s">
        <v>1454</v>
      </c>
      <c r="G342" s="728" t="s">
        <v>1501</v>
      </c>
      <c r="H342" s="728" t="s">
        <v>563</v>
      </c>
      <c r="I342" s="728" t="s">
        <v>1841</v>
      </c>
      <c r="J342" s="728" t="s">
        <v>1842</v>
      </c>
      <c r="K342" s="728" t="s">
        <v>1843</v>
      </c>
      <c r="L342" s="729">
        <v>250</v>
      </c>
      <c r="M342" s="729">
        <v>250</v>
      </c>
      <c r="N342" s="728">
        <v>1</v>
      </c>
      <c r="O342" s="813">
        <v>1</v>
      </c>
      <c r="P342" s="729">
        <v>250</v>
      </c>
      <c r="Q342" s="746">
        <v>1</v>
      </c>
      <c r="R342" s="728">
        <v>1</v>
      </c>
      <c r="S342" s="746">
        <v>1</v>
      </c>
      <c r="T342" s="813">
        <v>1</v>
      </c>
      <c r="U342" s="769">
        <v>1</v>
      </c>
    </row>
    <row r="343" spans="1:21" ht="14.4" customHeight="1" x14ac:dyDescent="0.3">
      <c r="A343" s="727">
        <v>31</v>
      </c>
      <c r="B343" s="728" t="s">
        <v>1451</v>
      </c>
      <c r="C343" s="728" t="s">
        <v>1457</v>
      </c>
      <c r="D343" s="811" t="s">
        <v>2247</v>
      </c>
      <c r="E343" s="812" t="s">
        <v>1469</v>
      </c>
      <c r="F343" s="728" t="s">
        <v>1454</v>
      </c>
      <c r="G343" s="728" t="s">
        <v>1508</v>
      </c>
      <c r="H343" s="728" t="s">
        <v>563</v>
      </c>
      <c r="I343" s="728" t="s">
        <v>1509</v>
      </c>
      <c r="J343" s="728" t="s">
        <v>1510</v>
      </c>
      <c r="K343" s="728" t="s">
        <v>1511</v>
      </c>
      <c r="L343" s="729">
        <v>200</v>
      </c>
      <c r="M343" s="729">
        <v>1800</v>
      </c>
      <c r="N343" s="728">
        <v>9</v>
      </c>
      <c r="O343" s="813">
        <v>5</v>
      </c>
      <c r="P343" s="729">
        <v>1800</v>
      </c>
      <c r="Q343" s="746">
        <v>1</v>
      </c>
      <c r="R343" s="728">
        <v>9</v>
      </c>
      <c r="S343" s="746">
        <v>1</v>
      </c>
      <c r="T343" s="813">
        <v>5</v>
      </c>
      <c r="U343" s="769">
        <v>1</v>
      </c>
    </row>
    <row r="344" spans="1:21" ht="14.4" customHeight="1" x14ac:dyDescent="0.3">
      <c r="A344" s="727">
        <v>31</v>
      </c>
      <c r="B344" s="728" t="s">
        <v>1451</v>
      </c>
      <c r="C344" s="728" t="s">
        <v>1457</v>
      </c>
      <c r="D344" s="811" t="s">
        <v>2247</v>
      </c>
      <c r="E344" s="812" t="s">
        <v>1470</v>
      </c>
      <c r="F344" s="728" t="s">
        <v>1452</v>
      </c>
      <c r="G344" s="728" t="s">
        <v>1844</v>
      </c>
      <c r="H344" s="728" t="s">
        <v>610</v>
      </c>
      <c r="I344" s="728" t="s">
        <v>1845</v>
      </c>
      <c r="J344" s="728" t="s">
        <v>1846</v>
      </c>
      <c r="K344" s="728" t="s">
        <v>1847</v>
      </c>
      <c r="L344" s="729">
        <v>9.4</v>
      </c>
      <c r="M344" s="729">
        <v>18.8</v>
      </c>
      <c r="N344" s="728">
        <v>2</v>
      </c>
      <c r="O344" s="813">
        <v>0.5</v>
      </c>
      <c r="P344" s="729"/>
      <c r="Q344" s="746">
        <v>0</v>
      </c>
      <c r="R344" s="728"/>
      <c r="S344" s="746">
        <v>0</v>
      </c>
      <c r="T344" s="813"/>
      <c r="U344" s="769">
        <v>0</v>
      </c>
    </row>
    <row r="345" spans="1:21" ht="14.4" customHeight="1" x14ac:dyDescent="0.3">
      <c r="A345" s="727">
        <v>31</v>
      </c>
      <c r="B345" s="728" t="s">
        <v>1451</v>
      </c>
      <c r="C345" s="728" t="s">
        <v>1457</v>
      </c>
      <c r="D345" s="811" t="s">
        <v>2247</v>
      </c>
      <c r="E345" s="812" t="s">
        <v>1470</v>
      </c>
      <c r="F345" s="728" t="s">
        <v>1452</v>
      </c>
      <c r="G345" s="728" t="s">
        <v>1535</v>
      </c>
      <c r="H345" s="728" t="s">
        <v>610</v>
      </c>
      <c r="I345" s="728" t="s">
        <v>1283</v>
      </c>
      <c r="J345" s="728" t="s">
        <v>611</v>
      </c>
      <c r="K345" s="728" t="s">
        <v>1284</v>
      </c>
      <c r="L345" s="729">
        <v>225.06</v>
      </c>
      <c r="M345" s="729">
        <v>225.06</v>
      </c>
      <c r="N345" s="728">
        <v>1</v>
      </c>
      <c r="O345" s="813">
        <v>1</v>
      </c>
      <c r="P345" s="729">
        <v>225.06</v>
      </c>
      <c r="Q345" s="746">
        <v>1</v>
      </c>
      <c r="R345" s="728">
        <v>1</v>
      </c>
      <c r="S345" s="746">
        <v>1</v>
      </c>
      <c r="T345" s="813">
        <v>1</v>
      </c>
      <c r="U345" s="769">
        <v>1</v>
      </c>
    </row>
    <row r="346" spans="1:21" ht="14.4" customHeight="1" x14ac:dyDescent="0.3">
      <c r="A346" s="727">
        <v>31</v>
      </c>
      <c r="B346" s="728" t="s">
        <v>1451</v>
      </c>
      <c r="C346" s="728" t="s">
        <v>1457</v>
      </c>
      <c r="D346" s="811" t="s">
        <v>2247</v>
      </c>
      <c r="E346" s="812" t="s">
        <v>1470</v>
      </c>
      <c r="F346" s="728" t="s">
        <v>1452</v>
      </c>
      <c r="G346" s="728" t="s">
        <v>1628</v>
      </c>
      <c r="H346" s="728" t="s">
        <v>563</v>
      </c>
      <c r="I346" s="728" t="s">
        <v>1848</v>
      </c>
      <c r="J346" s="728" t="s">
        <v>1296</v>
      </c>
      <c r="K346" s="728" t="s">
        <v>1849</v>
      </c>
      <c r="L346" s="729">
        <v>238.72</v>
      </c>
      <c r="M346" s="729">
        <v>477.44</v>
      </c>
      <c r="N346" s="728">
        <v>2</v>
      </c>
      <c r="O346" s="813">
        <v>0.5</v>
      </c>
      <c r="P346" s="729"/>
      <c r="Q346" s="746">
        <v>0</v>
      </c>
      <c r="R346" s="728"/>
      <c r="S346" s="746">
        <v>0</v>
      </c>
      <c r="T346" s="813"/>
      <c r="U346" s="769">
        <v>0</v>
      </c>
    </row>
    <row r="347" spans="1:21" ht="14.4" customHeight="1" x14ac:dyDescent="0.3">
      <c r="A347" s="727">
        <v>31</v>
      </c>
      <c r="B347" s="728" t="s">
        <v>1451</v>
      </c>
      <c r="C347" s="728" t="s">
        <v>1457</v>
      </c>
      <c r="D347" s="811" t="s">
        <v>2247</v>
      </c>
      <c r="E347" s="812" t="s">
        <v>1470</v>
      </c>
      <c r="F347" s="728" t="s">
        <v>1452</v>
      </c>
      <c r="G347" s="728" t="s">
        <v>1850</v>
      </c>
      <c r="H347" s="728" t="s">
        <v>563</v>
      </c>
      <c r="I347" s="728" t="s">
        <v>1851</v>
      </c>
      <c r="J347" s="728" t="s">
        <v>1852</v>
      </c>
      <c r="K347" s="728" t="s">
        <v>1853</v>
      </c>
      <c r="L347" s="729">
        <v>0</v>
      </c>
      <c r="M347" s="729">
        <v>0</v>
      </c>
      <c r="N347" s="728">
        <v>6</v>
      </c>
      <c r="O347" s="813">
        <v>4.5</v>
      </c>
      <c r="P347" s="729"/>
      <c r="Q347" s="746"/>
      <c r="R347" s="728"/>
      <c r="S347" s="746">
        <v>0</v>
      </c>
      <c r="T347" s="813"/>
      <c r="U347" s="769">
        <v>0</v>
      </c>
    </row>
    <row r="348" spans="1:21" ht="14.4" customHeight="1" x14ac:dyDescent="0.3">
      <c r="A348" s="727">
        <v>31</v>
      </c>
      <c r="B348" s="728" t="s">
        <v>1451</v>
      </c>
      <c r="C348" s="728" t="s">
        <v>1457</v>
      </c>
      <c r="D348" s="811" t="s">
        <v>2247</v>
      </c>
      <c r="E348" s="812" t="s">
        <v>1470</v>
      </c>
      <c r="F348" s="728" t="s">
        <v>1452</v>
      </c>
      <c r="G348" s="728" t="s">
        <v>1819</v>
      </c>
      <c r="H348" s="728" t="s">
        <v>563</v>
      </c>
      <c r="I348" s="728" t="s">
        <v>1854</v>
      </c>
      <c r="J348" s="728" t="s">
        <v>1855</v>
      </c>
      <c r="K348" s="728" t="s">
        <v>1856</v>
      </c>
      <c r="L348" s="729">
        <v>48.42</v>
      </c>
      <c r="M348" s="729">
        <v>96.84</v>
      </c>
      <c r="N348" s="728">
        <v>2</v>
      </c>
      <c r="O348" s="813">
        <v>1</v>
      </c>
      <c r="P348" s="729"/>
      <c r="Q348" s="746">
        <v>0</v>
      </c>
      <c r="R348" s="728"/>
      <c r="S348" s="746">
        <v>0</v>
      </c>
      <c r="T348" s="813"/>
      <c r="U348" s="769">
        <v>0</v>
      </c>
    </row>
    <row r="349" spans="1:21" ht="14.4" customHeight="1" x14ac:dyDescent="0.3">
      <c r="A349" s="727">
        <v>31</v>
      </c>
      <c r="B349" s="728" t="s">
        <v>1451</v>
      </c>
      <c r="C349" s="728" t="s">
        <v>1457</v>
      </c>
      <c r="D349" s="811" t="s">
        <v>2247</v>
      </c>
      <c r="E349" s="812" t="s">
        <v>1470</v>
      </c>
      <c r="F349" s="728" t="s">
        <v>1452</v>
      </c>
      <c r="G349" s="728" t="s">
        <v>1544</v>
      </c>
      <c r="H349" s="728" t="s">
        <v>563</v>
      </c>
      <c r="I349" s="728" t="s">
        <v>1609</v>
      </c>
      <c r="J349" s="728" t="s">
        <v>1546</v>
      </c>
      <c r="K349" s="728" t="s">
        <v>1549</v>
      </c>
      <c r="L349" s="729">
        <v>132.97999999999999</v>
      </c>
      <c r="M349" s="729">
        <v>265.95999999999998</v>
      </c>
      <c r="N349" s="728">
        <v>2</v>
      </c>
      <c r="O349" s="813">
        <v>0.5</v>
      </c>
      <c r="P349" s="729">
        <v>265.95999999999998</v>
      </c>
      <c r="Q349" s="746">
        <v>1</v>
      </c>
      <c r="R349" s="728">
        <v>2</v>
      </c>
      <c r="S349" s="746">
        <v>1</v>
      </c>
      <c r="T349" s="813">
        <v>0.5</v>
      </c>
      <c r="U349" s="769">
        <v>1</v>
      </c>
    </row>
    <row r="350" spans="1:21" ht="14.4" customHeight="1" x14ac:dyDescent="0.3">
      <c r="A350" s="727">
        <v>31</v>
      </c>
      <c r="B350" s="728" t="s">
        <v>1451</v>
      </c>
      <c r="C350" s="728" t="s">
        <v>1457</v>
      </c>
      <c r="D350" s="811" t="s">
        <v>2247</v>
      </c>
      <c r="E350" s="812" t="s">
        <v>1470</v>
      </c>
      <c r="F350" s="728" t="s">
        <v>1452</v>
      </c>
      <c r="G350" s="728" t="s">
        <v>1857</v>
      </c>
      <c r="H350" s="728" t="s">
        <v>563</v>
      </c>
      <c r="I350" s="728" t="s">
        <v>1858</v>
      </c>
      <c r="J350" s="728" t="s">
        <v>1859</v>
      </c>
      <c r="K350" s="728" t="s">
        <v>1860</v>
      </c>
      <c r="L350" s="729">
        <v>140.72</v>
      </c>
      <c r="M350" s="729">
        <v>281.44</v>
      </c>
      <c r="N350" s="728">
        <v>2</v>
      </c>
      <c r="O350" s="813">
        <v>1</v>
      </c>
      <c r="P350" s="729">
        <v>281.44</v>
      </c>
      <c r="Q350" s="746">
        <v>1</v>
      </c>
      <c r="R350" s="728">
        <v>2</v>
      </c>
      <c r="S350" s="746">
        <v>1</v>
      </c>
      <c r="T350" s="813">
        <v>1</v>
      </c>
      <c r="U350" s="769">
        <v>1</v>
      </c>
    </row>
    <row r="351" spans="1:21" ht="14.4" customHeight="1" x14ac:dyDescent="0.3">
      <c r="A351" s="727">
        <v>31</v>
      </c>
      <c r="B351" s="728" t="s">
        <v>1451</v>
      </c>
      <c r="C351" s="728" t="s">
        <v>1457</v>
      </c>
      <c r="D351" s="811" t="s">
        <v>2247</v>
      </c>
      <c r="E351" s="812" t="s">
        <v>1470</v>
      </c>
      <c r="F351" s="728" t="s">
        <v>1452</v>
      </c>
      <c r="G351" s="728" t="s">
        <v>1861</v>
      </c>
      <c r="H351" s="728" t="s">
        <v>563</v>
      </c>
      <c r="I351" s="728" t="s">
        <v>1862</v>
      </c>
      <c r="J351" s="728" t="s">
        <v>999</v>
      </c>
      <c r="K351" s="728" t="s">
        <v>1863</v>
      </c>
      <c r="L351" s="729">
        <v>53.57</v>
      </c>
      <c r="M351" s="729">
        <v>53.57</v>
      </c>
      <c r="N351" s="728">
        <v>1</v>
      </c>
      <c r="O351" s="813">
        <v>0.5</v>
      </c>
      <c r="P351" s="729">
        <v>53.57</v>
      </c>
      <c r="Q351" s="746">
        <v>1</v>
      </c>
      <c r="R351" s="728">
        <v>1</v>
      </c>
      <c r="S351" s="746">
        <v>1</v>
      </c>
      <c r="T351" s="813">
        <v>0.5</v>
      </c>
      <c r="U351" s="769">
        <v>1</v>
      </c>
    </row>
    <row r="352" spans="1:21" ht="14.4" customHeight="1" x14ac:dyDescent="0.3">
      <c r="A352" s="727">
        <v>31</v>
      </c>
      <c r="B352" s="728" t="s">
        <v>1451</v>
      </c>
      <c r="C352" s="728" t="s">
        <v>1457</v>
      </c>
      <c r="D352" s="811" t="s">
        <v>2247</v>
      </c>
      <c r="E352" s="812" t="s">
        <v>1470</v>
      </c>
      <c r="F352" s="728" t="s">
        <v>1452</v>
      </c>
      <c r="G352" s="728" t="s">
        <v>1486</v>
      </c>
      <c r="H352" s="728" t="s">
        <v>610</v>
      </c>
      <c r="I352" s="728" t="s">
        <v>1487</v>
      </c>
      <c r="J352" s="728" t="s">
        <v>707</v>
      </c>
      <c r="K352" s="728" t="s">
        <v>1218</v>
      </c>
      <c r="L352" s="729">
        <v>490.89</v>
      </c>
      <c r="M352" s="729">
        <v>6872.46</v>
      </c>
      <c r="N352" s="728">
        <v>14</v>
      </c>
      <c r="O352" s="813">
        <v>9</v>
      </c>
      <c r="P352" s="729">
        <v>5890.68</v>
      </c>
      <c r="Q352" s="746">
        <v>0.85714285714285721</v>
      </c>
      <c r="R352" s="728">
        <v>12</v>
      </c>
      <c r="S352" s="746">
        <v>0.8571428571428571</v>
      </c>
      <c r="T352" s="813">
        <v>8</v>
      </c>
      <c r="U352" s="769">
        <v>0.88888888888888884</v>
      </c>
    </row>
    <row r="353" spans="1:21" ht="14.4" customHeight="1" x14ac:dyDescent="0.3">
      <c r="A353" s="727">
        <v>31</v>
      </c>
      <c r="B353" s="728" t="s">
        <v>1451</v>
      </c>
      <c r="C353" s="728" t="s">
        <v>1457</v>
      </c>
      <c r="D353" s="811" t="s">
        <v>2247</v>
      </c>
      <c r="E353" s="812" t="s">
        <v>1470</v>
      </c>
      <c r="F353" s="728" t="s">
        <v>1452</v>
      </c>
      <c r="G353" s="728" t="s">
        <v>1486</v>
      </c>
      <c r="H353" s="728" t="s">
        <v>610</v>
      </c>
      <c r="I353" s="728" t="s">
        <v>1516</v>
      </c>
      <c r="J353" s="728" t="s">
        <v>707</v>
      </c>
      <c r="K353" s="728" t="s">
        <v>1216</v>
      </c>
      <c r="L353" s="729">
        <v>736.33</v>
      </c>
      <c r="M353" s="729">
        <v>5890.64</v>
      </c>
      <c r="N353" s="728">
        <v>8</v>
      </c>
      <c r="O353" s="813">
        <v>4</v>
      </c>
      <c r="P353" s="729">
        <v>4417.9800000000005</v>
      </c>
      <c r="Q353" s="746">
        <v>0.75</v>
      </c>
      <c r="R353" s="728">
        <v>6</v>
      </c>
      <c r="S353" s="746">
        <v>0.75</v>
      </c>
      <c r="T353" s="813">
        <v>3</v>
      </c>
      <c r="U353" s="769">
        <v>0.75</v>
      </c>
    </row>
    <row r="354" spans="1:21" ht="14.4" customHeight="1" x14ac:dyDescent="0.3">
      <c r="A354" s="727">
        <v>31</v>
      </c>
      <c r="B354" s="728" t="s">
        <v>1451</v>
      </c>
      <c r="C354" s="728" t="s">
        <v>1457</v>
      </c>
      <c r="D354" s="811" t="s">
        <v>2247</v>
      </c>
      <c r="E354" s="812" t="s">
        <v>1470</v>
      </c>
      <c r="F354" s="728" t="s">
        <v>1452</v>
      </c>
      <c r="G354" s="728" t="s">
        <v>1488</v>
      </c>
      <c r="H354" s="728" t="s">
        <v>610</v>
      </c>
      <c r="I354" s="728" t="s">
        <v>1326</v>
      </c>
      <c r="J354" s="728" t="s">
        <v>628</v>
      </c>
      <c r="K354" s="728" t="s">
        <v>1327</v>
      </c>
      <c r="L354" s="729">
        <v>48.42</v>
      </c>
      <c r="M354" s="729">
        <v>338.94000000000005</v>
      </c>
      <c r="N354" s="728">
        <v>7</v>
      </c>
      <c r="O354" s="813">
        <v>5</v>
      </c>
      <c r="P354" s="729">
        <v>290.52000000000004</v>
      </c>
      <c r="Q354" s="746">
        <v>0.8571428571428571</v>
      </c>
      <c r="R354" s="728">
        <v>6</v>
      </c>
      <c r="S354" s="746">
        <v>0.8571428571428571</v>
      </c>
      <c r="T354" s="813">
        <v>4</v>
      </c>
      <c r="U354" s="769">
        <v>0.8</v>
      </c>
    </row>
    <row r="355" spans="1:21" ht="14.4" customHeight="1" x14ac:dyDescent="0.3">
      <c r="A355" s="727">
        <v>31</v>
      </c>
      <c r="B355" s="728" t="s">
        <v>1451</v>
      </c>
      <c r="C355" s="728" t="s">
        <v>1457</v>
      </c>
      <c r="D355" s="811" t="s">
        <v>2247</v>
      </c>
      <c r="E355" s="812" t="s">
        <v>1470</v>
      </c>
      <c r="F355" s="728" t="s">
        <v>1452</v>
      </c>
      <c r="G355" s="728" t="s">
        <v>1488</v>
      </c>
      <c r="H355" s="728" t="s">
        <v>563</v>
      </c>
      <c r="I355" s="728" t="s">
        <v>1864</v>
      </c>
      <c r="J355" s="728" t="s">
        <v>1865</v>
      </c>
      <c r="K355" s="728" t="s">
        <v>1866</v>
      </c>
      <c r="L355" s="729">
        <v>48.42</v>
      </c>
      <c r="M355" s="729">
        <v>145.26</v>
      </c>
      <c r="N355" s="728">
        <v>3</v>
      </c>
      <c r="O355" s="813">
        <v>0.5</v>
      </c>
      <c r="P355" s="729"/>
      <c r="Q355" s="746">
        <v>0</v>
      </c>
      <c r="R355" s="728"/>
      <c r="S355" s="746">
        <v>0</v>
      </c>
      <c r="T355" s="813"/>
      <c r="U355" s="769">
        <v>0</v>
      </c>
    </row>
    <row r="356" spans="1:21" ht="14.4" customHeight="1" x14ac:dyDescent="0.3">
      <c r="A356" s="727">
        <v>31</v>
      </c>
      <c r="B356" s="728" t="s">
        <v>1451</v>
      </c>
      <c r="C356" s="728" t="s">
        <v>1457</v>
      </c>
      <c r="D356" s="811" t="s">
        <v>2247</v>
      </c>
      <c r="E356" s="812" t="s">
        <v>1470</v>
      </c>
      <c r="F356" s="728" t="s">
        <v>1452</v>
      </c>
      <c r="G356" s="728" t="s">
        <v>1830</v>
      </c>
      <c r="H356" s="728" t="s">
        <v>563</v>
      </c>
      <c r="I356" s="728" t="s">
        <v>1831</v>
      </c>
      <c r="J356" s="728" t="s">
        <v>599</v>
      </c>
      <c r="K356" s="728" t="s">
        <v>1832</v>
      </c>
      <c r="L356" s="729">
        <v>108.44</v>
      </c>
      <c r="M356" s="729">
        <v>433.76</v>
      </c>
      <c r="N356" s="728">
        <v>4</v>
      </c>
      <c r="O356" s="813">
        <v>2</v>
      </c>
      <c r="P356" s="729">
        <v>216.88</v>
      </c>
      <c r="Q356" s="746">
        <v>0.5</v>
      </c>
      <c r="R356" s="728">
        <v>2</v>
      </c>
      <c r="S356" s="746">
        <v>0.5</v>
      </c>
      <c r="T356" s="813">
        <v>1</v>
      </c>
      <c r="U356" s="769">
        <v>0.5</v>
      </c>
    </row>
    <row r="357" spans="1:21" ht="14.4" customHeight="1" x14ac:dyDescent="0.3">
      <c r="A357" s="727">
        <v>31</v>
      </c>
      <c r="B357" s="728" t="s">
        <v>1451</v>
      </c>
      <c r="C357" s="728" t="s">
        <v>1457</v>
      </c>
      <c r="D357" s="811" t="s">
        <v>2247</v>
      </c>
      <c r="E357" s="812" t="s">
        <v>1470</v>
      </c>
      <c r="F357" s="728" t="s">
        <v>1452</v>
      </c>
      <c r="G357" s="728" t="s">
        <v>1830</v>
      </c>
      <c r="H357" s="728" t="s">
        <v>563</v>
      </c>
      <c r="I357" s="728" t="s">
        <v>1867</v>
      </c>
      <c r="J357" s="728" t="s">
        <v>599</v>
      </c>
      <c r="K357" s="728" t="s">
        <v>1832</v>
      </c>
      <c r="L357" s="729">
        <v>52.61</v>
      </c>
      <c r="M357" s="729">
        <v>105.22</v>
      </c>
      <c r="N357" s="728">
        <v>2</v>
      </c>
      <c r="O357" s="813">
        <v>1</v>
      </c>
      <c r="P357" s="729">
        <v>105.22</v>
      </c>
      <c r="Q357" s="746">
        <v>1</v>
      </c>
      <c r="R357" s="728">
        <v>2</v>
      </c>
      <c r="S357" s="746">
        <v>1</v>
      </c>
      <c r="T357" s="813">
        <v>1</v>
      </c>
      <c r="U357" s="769">
        <v>1</v>
      </c>
    </row>
    <row r="358" spans="1:21" ht="14.4" customHeight="1" x14ac:dyDescent="0.3">
      <c r="A358" s="727">
        <v>31</v>
      </c>
      <c r="B358" s="728" t="s">
        <v>1451</v>
      </c>
      <c r="C358" s="728" t="s">
        <v>1457</v>
      </c>
      <c r="D358" s="811" t="s">
        <v>2247</v>
      </c>
      <c r="E358" s="812" t="s">
        <v>1470</v>
      </c>
      <c r="F358" s="728" t="s">
        <v>1452</v>
      </c>
      <c r="G358" s="728" t="s">
        <v>1868</v>
      </c>
      <c r="H358" s="728" t="s">
        <v>563</v>
      </c>
      <c r="I358" s="728" t="s">
        <v>1869</v>
      </c>
      <c r="J358" s="728" t="s">
        <v>1870</v>
      </c>
      <c r="K358" s="728" t="s">
        <v>1871</v>
      </c>
      <c r="L358" s="729">
        <v>99.11</v>
      </c>
      <c r="M358" s="729">
        <v>198.22</v>
      </c>
      <c r="N358" s="728">
        <v>2</v>
      </c>
      <c r="O358" s="813">
        <v>0.5</v>
      </c>
      <c r="P358" s="729">
        <v>198.22</v>
      </c>
      <c r="Q358" s="746">
        <v>1</v>
      </c>
      <c r="R358" s="728">
        <v>2</v>
      </c>
      <c r="S358" s="746">
        <v>1</v>
      </c>
      <c r="T358" s="813">
        <v>0.5</v>
      </c>
      <c r="U358" s="769">
        <v>1</v>
      </c>
    </row>
    <row r="359" spans="1:21" ht="14.4" customHeight="1" x14ac:dyDescent="0.3">
      <c r="A359" s="727">
        <v>31</v>
      </c>
      <c r="B359" s="728" t="s">
        <v>1451</v>
      </c>
      <c r="C359" s="728" t="s">
        <v>1457</v>
      </c>
      <c r="D359" s="811" t="s">
        <v>2247</v>
      </c>
      <c r="E359" s="812" t="s">
        <v>1470</v>
      </c>
      <c r="F359" s="728" t="s">
        <v>1452</v>
      </c>
      <c r="G359" s="728" t="s">
        <v>1489</v>
      </c>
      <c r="H359" s="728" t="s">
        <v>610</v>
      </c>
      <c r="I359" s="728" t="s">
        <v>1337</v>
      </c>
      <c r="J359" s="728" t="s">
        <v>1338</v>
      </c>
      <c r="K359" s="728" t="s">
        <v>1339</v>
      </c>
      <c r="L359" s="729">
        <v>0</v>
      </c>
      <c r="M359" s="729">
        <v>0</v>
      </c>
      <c r="N359" s="728">
        <v>3</v>
      </c>
      <c r="O359" s="813">
        <v>3</v>
      </c>
      <c r="P359" s="729">
        <v>0</v>
      </c>
      <c r="Q359" s="746"/>
      <c r="R359" s="728">
        <v>3</v>
      </c>
      <c r="S359" s="746">
        <v>1</v>
      </c>
      <c r="T359" s="813">
        <v>3</v>
      </c>
      <c r="U359" s="769">
        <v>1</v>
      </c>
    </row>
    <row r="360" spans="1:21" ht="14.4" customHeight="1" x14ac:dyDescent="0.3">
      <c r="A360" s="727">
        <v>31</v>
      </c>
      <c r="B360" s="728" t="s">
        <v>1451</v>
      </c>
      <c r="C360" s="728" t="s">
        <v>1457</v>
      </c>
      <c r="D360" s="811" t="s">
        <v>2247</v>
      </c>
      <c r="E360" s="812" t="s">
        <v>1470</v>
      </c>
      <c r="F360" s="728" t="s">
        <v>1452</v>
      </c>
      <c r="G360" s="728" t="s">
        <v>1872</v>
      </c>
      <c r="H360" s="728" t="s">
        <v>563</v>
      </c>
      <c r="I360" s="728" t="s">
        <v>1873</v>
      </c>
      <c r="J360" s="728" t="s">
        <v>850</v>
      </c>
      <c r="K360" s="728" t="s">
        <v>1874</v>
      </c>
      <c r="L360" s="729">
        <v>55.16</v>
      </c>
      <c r="M360" s="729">
        <v>55.16</v>
      </c>
      <c r="N360" s="728">
        <v>1</v>
      </c>
      <c r="O360" s="813">
        <v>0.5</v>
      </c>
      <c r="P360" s="729">
        <v>55.16</v>
      </c>
      <c r="Q360" s="746">
        <v>1</v>
      </c>
      <c r="R360" s="728">
        <v>1</v>
      </c>
      <c r="S360" s="746">
        <v>1</v>
      </c>
      <c r="T360" s="813">
        <v>0.5</v>
      </c>
      <c r="U360" s="769">
        <v>1</v>
      </c>
    </row>
    <row r="361" spans="1:21" ht="14.4" customHeight="1" x14ac:dyDescent="0.3">
      <c r="A361" s="727">
        <v>31</v>
      </c>
      <c r="B361" s="728" t="s">
        <v>1451</v>
      </c>
      <c r="C361" s="728" t="s">
        <v>1457</v>
      </c>
      <c r="D361" s="811" t="s">
        <v>2247</v>
      </c>
      <c r="E361" s="812" t="s">
        <v>1470</v>
      </c>
      <c r="F361" s="728" t="s">
        <v>1452</v>
      </c>
      <c r="G361" s="728" t="s">
        <v>1875</v>
      </c>
      <c r="H361" s="728" t="s">
        <v>563</v>
      </c>
      <c r="I361" s="728" t="s">
        <v>1876</v>
      </c>
      <c r="J361" s="728" t="s">
        <v>1877</v>
      </c>
      <c r="K361" s="728" t="s">
        <v>1435</v>
      </c>
      <c r="L361" s="729">
        <v>0</v>
      </c>
      <c r="M361" s="729">
        <v>0</v>
      </c>
      <c r="N361" s="728">
        <v>1</v>
      </c>
      <c r="O361" s="813">
        <v>1</v>
      </c>
      <c r="P361" s="729">
        <v>0</v>
      </c>
      <c r="Q361" s="746"/>
      <c r="R361" s="728">
        <v>1</v>
      </c>
      <c r="S361" s="746">
        <v>1</v>
      </c>
      <c r="T361" s="813">
        <v>1</v>
      </c>
      <c r="U361" s="769">
        <v>1</v>
      </c>
    </row>
    <row r="362" spans="1:21" ht="14.4" customHeight="1" x14ac:dyDescent="0.3">
      <c r="A362" s="727">
        <v>31</v>
      </c>
      <c r="B362" s="728" t="s">
        <v>1451</v>
      </c>
      <c r="C362" s="728" t="s">
        <v>1457</v>
      </c>
      <c r="D362" s="811" t="s">
        <v>2247</v>
      </c>
      <c r="E362" s="812" t="s">
        <v>1470</v>
      </c>
      <c r="F362" s="728" t="s">
        <v>1452</v>
      </c>
      <c r="G362" s="728" t="s">
        <v>1875</v>
      </c>
      <c r="H362" s="728" t="s">
        <v>563</v>
      </c>
      <c r="I362" s="728" t="s">
        <v>1878</v>
      </c>
      <c r="J362" s="728" t="s">
        <v>1877</v>
      </c>
      <c r="K362" s="728" t="s">
        <v>1353</v>
      </c>
      <c r="L362" s="729">
        <v>0</v>
      </c>
      <c r="M362" s="729">
        <v>0</v>
      </c>
      <c r="N362" s="728">
        <v>6</v>
      </c>
      <c r="O362" s="813">
        <v>3</v>
      </c>
      <c r="P362" s="729"/>
      <c r="Q362" s="746"/>
      <c r="R362" s="728"/>
      <c r="S362" s="746">
        <v>0</v>
      </c>
      <c r="T362" s="813"/>
      <c r="U362" s="769">
        <v>0</v>
      </c>
    </row>
    <row r="363" spans="1:21" ht="14.4" customHeight="1" x14ac:dyDescent="0.3">
      <c r="A363" s="727">
        <v>31</v>
      </c>
      <c r="B363" s="728" t="s">
        <v>1451</v>
      </c>
      <c r="C363" s="728" t="s">
        <v>1457</v>
      </c>
      <c r="D363" s="811" t="s">
        <v>2247</v>
      </c>
      <c r="E363" s="812" t="s">
        <v>1470</v>
      </c>
      <c r="F363" s="728" t="s">
        <v>1452</v>
      </c>
      <c r="G363" s="728" t="s">
        <v>1875</v>
      </c>
      <c r="H363" s="728" t="s">
        <v>563</v>
      </c>
      <c r="I363" s="728" t="s">
        <v>1879</v>
      </c>
      <c r="J363" s="728" t="s">
        <v>1877</v>
      </c>
      <c r="K363" s="728" t="s">
        <v>1353</v>
      </c>
      <c r="L363" s="729">
        <v>0</v>
      </c>
      <c r="M363" s="729">
        <v>0</v>
      </c>
      <c r="N363" s="728">
        <v>2</v>
      </c>
      <c r="O363" s="813">
        <v>1</v>
      </c>
      <c r="P363" s="729"/>
      <c r="Q363" s="746"/>
      <c r="R363" s="728"/>
      <c r="S363" s="746">
        <v>0</v>
      </c>
      <c r="T363" s="813"/>
      <c r="U363" s="769">
        <v>0</v>
      </c>
    </row>
    <row r="364" spans="1:21" ht="14.4" customHeight="1" x14ac:dyDescent="0.3">
      <c r="A364" s="727">
        <v>31</v>
      </c>
      <c r="B364" s="728" t="s">
        <v>1451</v>
      </c>
      <c r="C364" s="728" t="s">
        <v>1457</v>
      </c>
      <c r="D364" s="811" t="s">
        <v>2247</v>
      </c>
      <c r="E364" s="812" t="s">
        <v>1470</v>
      </c>
      <c r="F364" s="728" t="s">
        <v>1452</v>
      </c>
      <c r="G364" s="728" t="s">
        <v>1493</v>
      </c>
      <c r="H364" s="728" t="s">
        <v>563</v>
      </c>
      <c r="I364" s="728" t="s">
        <v>1621</v>
      </c>
      <c r="J364" s="728" t="s">
        <v>1495</v>
      </c>
      <c r="K364" s="728" t="s">
        <v>1622</v>
      </c>
      <c r="L364" s="729">
        <v>99.94</v>
      </c>
      <c r="M364" s="729">
        <v>99.94</v>
      </c>
      <c r="N364" s="728">
        <v>1</v>
      </c>
      <c r="O364" s="813">
        <v>1</v>
      </c>
      <c r="P364" s="729">
        <v>99.94</v>
      </c>
      <c r="Q364" s="746">
        <v>1</v>
      </c>
      <c r="R364" s="728">
        <v>1</v>
      </c>
      <c r="S364" s="746">
        <v>1</v>
      </c>
      <c r="T364" s="813">
        <v>1</v>
      </c>
      <c r="U364" s="769">
        <v>1</v>
      </c>
    </row>
    <row r="365" spans="1:21" ht="14.4" customHeight="1" x14ac:dyDescent="0.3">
      <c r="A365" s="727">
        <v>31</v>
      </c>
      <c r="B365" s="728" t="s">
        <v>1451</v>
      </c>
      <c r="C365" s="728" t="s">
        <v>1457</v>
      </c>
      <c r="D365" s="811" t="s">
        <v>2247</v>
      </c>
      <c r="E365" s="812" t="s">
        <v>1470</v>
      </c>
      <c r="F365" s="728" t="s">
        <v>1452</v>
      </c>
      <c r="G365" s="728" t="s">
        <v>1493</v>
      </c>
      <c r="H365" s="728" t="s">
        <v>563</v>
      </c>
      <c r="I365" s="728" t="s">
        <v>1699</v>
      </c>
      <c r="J365" s="728" t="s">
        <v>879</v>
      </c>
      <c r="K365" s="728" t="s">
        <v>1700</v>
      </c>
      <c r="L365" s="729">
        <v>50.32</v>
      </c>
      <c r="M365" s="729">
        <v>100.64</v>
      </c>
      <c r="N365" s="728">
        <v>2</v>
      </c>
      <c r="O365" s="813">
        <v>2</v>
      </c>
      <c r="P365" s="729">
        <v>100.64</v>
      </c>
      <c r="Q365" s="746">
        <v>1</v>
      </c>
      <c r="R365" s="728">
        <v>2</v>
      </c>
      <c r="S365" s="746">
        <v>1</v>
      </c>
      <c r="T365" s="813">
        <v>2</v>
      </c>
      <c r="U365" s="769">
        <v>1</v>
      </c>
    </row>
    <row r="366" spans="1:21" ht="14.4" customHeight="1" x14ac:dyDescent="0.3">
      <c r="A366" s="727">
        <v>31</v>
      </c>
      <c r="B366" s="728" t="s">
        <v>1451</v>
      </c>
      <c r="C366" s="728" t="s">
        <v>1457</v>
      </c>
      <c r="D366" s="811" t="s">
        <v>2247</v>
      </c>
      <c r="E366" s="812" t="s">
        <v>1470</v>
      </c>
      <c r="F366" s="728" t="s">
        <v>1454</v>
      </c>
      <c r="G366" s="728" t="s">
        <v>1497</v>
      </c>
      <c r="H366" s="728" t="s">
        <v>563</v>
      </c>
      <c r="I366" s="728" t="s">
        <v>1498</v>
      </c>
      <c r="J366" s="728" t="s">
        <v>1499</v>
      </c>
      <c r="K366" s="728" t="s">
        <v>1500</v>
      </c>
      <c r="L366" s="729">
        <v>35.130000000000003</v>
      </c>
      <c r="M366" s="729">
        <v>105.39000000000001</v>
      </c>
      <c r="N366" s="728">
        <v>3</v>
      </c>
      <c r="O366" s="813">
        <v>1</v>
      </c>
      <c r="P366" s="729">
        <v>105.39000000000001</v>
      </c>
      <c r="Q366" s="746">
        <v>1</v>
      </c>
      <c r="R366" s="728">
        <v>3</v>
      </c>
      <c r="S366" s="746">
        <v>1</v>
      </c>
      <c r="T366" s="813">
        <v>1</v>
      </c>
      <c r="U366" s="769">
        <v>1</v>
      </c>
    </row>
    <row r="367" spans="1:21" ht="14.4" customHeight="1" x14ac:dyDescent="0.3">
      <c r="A367" s="727">
        <v>31</v>
      </c>
      <c r="B367" s="728" t="s">
        <v>1451</v>
      </c>
      <c r="C367" s="728" t="s">
        <v>1457</v>
      </c>
      <c r="D367" s="811" t="s">
        <v>2247</v>
      </c>
      <c r="E367" s="812" t="s">
        <v>1470</v>
      </c>
      <c r="F367" s="728" t="s">
        <v>1454</v>
      </c>
      <c r="G367" s="728" t="s">
        <v>1501</v>
      </c>
      <c r="H367" s="728" t="s">
        <v>563</v>
      </c>
      <c r="I367" s="728" t="s">
        <v>1526</v>
      </c>
      <c r="J367" s="728" t="s">
        <v>1527</v>
      </c>
      <c r="K367" s="728" t="s">
        <v>1528</v>
      </c>
      <c r="L367" s="729">
        <v>199.5</v>
      </c>
      <c r="M367" s="729">
        <v>199.5</v>
      </c>
      <c r="N367" s="728">
        <v>1</v>
      </c>
      <c r="O367" s="813">
        <v>1</v>
      </c>
      <c r="P367" s="729">
        <v>199.5</v>
      </c>
      <c r="Q367" s="746">
        <v>1</v>
      </c>
      <c r="R367" s="728">
        <v>1</v>
      </c>
      <c r="S367" s="746">
        <v>1</v>
      </c>
      <c r="T367" s="813">
        <v>1</v>
      </c>
      <c r="U367" s="769">
        <v>1</v>
      </c>
    </row>
    <row r="368" spans="1:21" ht="14.4" customHeight="1" x14ac:dyDescent="0.3">
      <c r="A368" s="727">
        <v>31</v>
      </c>
      <c r="B368" s="728" t="s">
        <v>1451</v>
      </c>
      <c r="C368" s="728" t="s">
        <v>1457</v>
      </c>
      <c r="D368" s="811" t="s">
        <v>2247</v>
      </c>
      <c r="E368" s="812" t="s">
        <v>1470</v>
      </c>
      <c r="F368" s="728" t="s">
        <v>1454</v>
      </c>
      <c r="G368" s="728" t="s">
        <v>1501</v>
      </c>
      <c r="H368" s="728" t="s">
        <v>563</v>
      </c>
      <c r="I368" s="728" t="s">
        <v>1880</v>
      </c>
      <c r="J368" s="728" t="s">
        <v>1881</v>
      </c>
      <c r="K368" s="728" t="s">
        <v>1882</v>
      </c>
      <c r="L368" s="729">
        <v>2202.1999999999998</v>
      </c>
      <c r="M368" s="729">
        <v>2202.1999999999998</v>
      </c>
      <c r="N368" s="728">
        <v>1</v>
      </c>
      <c r="O368" s="813">
        <v>1</v>
      </c>
      <c r="P368" s="729"/>
      <c r="Q368" s="746">
        <v>0</v>
      </c>
      <c r="R368" s="728"/>
      <c r="S368" s="746">
        <v>0</v>
      </c>
      <c r="T368" s="813"/>
      <c r="U368" s="769">
        <v>0</v>
      </c>
    </row>
    <row r="369" spans="1:21" ht="14.4" customHeight="1" x14ac:dyDescent="0.3">
      <c r="A369" s="727">
        <v>31</v>
      </c>
      <c r="B369" s="728" t="s">
        <v>1451</v>
      </c>
      <c r="C369" s="728" t="s">
        <v>1457</v>
      </c>
      <c r="D369" s="811" t="s">
        <v>2247</v>
      </c>
      <c r="E369" s="812" t="s">
        <v>1470</v>
      </c>
      <c r="F369" s="728" t="s">
        <v>1454</v>
      </c>
      <c r="G369" s="728" t="s">
        <v>1501</v>
      </c>
      <c r="H369" s="728" t="s">
        <v>563</v>
      </c>
      <c r="I369" s="728" t="s">
        <v>1532</v>
      </c>
      <c r="J369" s="728" t="s">
        <v>1533</v>
      </c>
      <c r="K369" s="728" t="s">
        <v>1534</v>
      </c>
      <c r="L369" s="729">
        <v>971.25</v>
      </c>
      <c r="M369" s="729">
        <v>971.25</v>
      </c>
      <c r="N369" s="728">
        <v>1</v>
      </c>
      <c r="O369" s="813">
        <v>1</v>
      </c>
      <c r="P369" s="729">
        <v>971.25</v>
      </c>
      <c r="Q369" s="746">
        <v>1</v>
      </c>
      <c r="R369" s="728">
        <v>1</v>
      </c>
      <c r="S369" s="746">
        <v>1</v>
      </c>
      <c r="T369" s="813">
        <v>1</v>
      </c>
      <c r="U369" s="769">
        <v>1</v>
      </c>
    </row>
    <row r="370" spans="1:21" ht="14.4" customHeight="1" x14ac:dyDescent="0.3">
      <c r="A370" s="727">
        <v>31</v>
      </c>
      <c r="B370" s="728" t="s">
        <v>1451</v>
      </c>
      <c r="C370" s="728" t="s">
        <v>1457</v>
      </c>
      <c r="D370" s="811" t="s">
        <v>2247</v>
      </c>
      <c r="E370" s="812" t="s">
        <v>1470</v>
      </c>
      <c r="F370" s="728" t="s">
        <v>1454</v>
      </c>
      <c r="G370" s="728" t="s">
        <v>1501</v>
      </c>
      <c r="H370" s="728" t="s">
        <v>563</v>
      </c>
      <c r="I370" s="728" t="s">
        <v>1883</v>
      </c>
      <c r="J370" s="728" t="s">
        <v>1884</v>
      </c>
      <c r="K370" s="728" t="s">
        <v>1885</v>
      </c>
      <c r="L370" s="729">
        <v>600</v>
      </c>
      <c r="M370" s="729">
        <v>600</v>
      </c>
      <c r="N370" s="728">
        <v>1</v>
      </c>
      <c r="O370" s="813">
        <v>1</v>
      </c>
      <c r="P370" s="729">
        <v>600</v>
      </c>
      <c r="Q370" s="746">
        <v>1</v>
      </c>
      <c r="R370" s="728">
        <v>1</v>
      </c>
      <c r="S370" s="746">
        <v>1</v>
      </c>
      <c r="T370" s="813">
        <v>1</v>
      </c>
      <c r="U370" s="769">
        <v>1</v>
      </c>
    </row>
    <row r="371" spans="1:21" ht="14.4" customHeight="1" x14ac:dyDescent="0.3">
      <c r="A371" s="727">
        <v>31</v>
      </c>
      <c r="B371" s="728" t="s">
        <v>1451</v>
      </c>
      <c r="C371" s="728" t="s">
        <v>1457</v>
      </c>
      <c r="D371" s="811" t="s">
        <v>2247</v>
      </c>
      <c r="E371" s="812" t="s">
        <v>1470</v>
      </c>
      <c r="F371" s="728" t="s">
        <v>1454</v>
      </c>
      <c r="G371" s="728" t="s">
        <v>1508</v>
      </c>
      <c r="H371" s="728" t="s">
        <v>563</v>
      </c>
      <c r="I371" s="728" t="s">
        <v>1584</v>
      </c>
      <c r="J371" s="728" t="s">
        <v>1585</v>
      </c>
      <c r="K371" s="728" t="s">
        <v>1586</v>
      </c>
      <c r="L371" s="729">
        <v>260</v>
      </c>
      <c r="M371" s="729">
        <v>1040</v>
      </c>
      <c r="N371" s="728">
        <v>4</v>
      </c>
      <c r="O371" s="813">
        <v>2</v>
      </c>
      <c r="P371" s="729">
        <v>1040</v>
      </c>
      <c r="Q371" s="746">
        <v>1</v>
      </c>
      <c r="R371" s="728">
        <v>4</v>
      </c>
      <c r="S371" s="746">
        <v>1</v>
      </c>
      <c r="T371" s="813">
        <v>2</v>
      </c>
      <c r="U371" s="769">
        <v>1</v>
      </c>
    </row>
    <row r="372" spans="1:21" ht="14.4" customHeight="1" x14ac:dyDescent="0.3">
      <c r="A372" s="727">
        <v>31</v>
      </c>
      <c r="B372" s="728" t="s">
        <v>1451</v>
      </c>
      <c r="C372" s="728" t="s">
        <v>1457</v>
      </c>
      <c r="D372" s="811" t="s">
        <v>2247</v>
      </c>
      <c r="E372" s="812" t="s">
        <v>1470</v>
      </c>
      <c r="F372" s="728" t="s">
        <v>1454</v>
      </c>
      <c r="G372" s="728" t="s">
        <v>1508</v>
      </c>
      <c r="H372" s="728" t="s">
        <v>563</v>
      </c>
      <c r="I372" s="728" t="s">
        <v>1509</v>
      </c>
      <c r="J372" s="728" t="s">
        <v>1510</v>
      </c>
      <c r="K372" s="728" t="s">
        <v>1511</v>
      </c>
      <c r="L372" s="729">
        <v>200</v>
      </c>
      <c r="M372" s="729">
        <v>400</v>
      </c>
      <c r="N372" s="728">
        <v>2</v>
      </c>
      <c r="O372" s="813">
        <v>1</v>
      </c>
      <c r="P372" s="729">
        <v>400</v>
      </c>
      <c r="Q372" s="746">
        <v>1</v>
      </c>
      <c r="R372" s="728">
        <v>2</v>
      </c>
      <c r="S372" s="746">
        <v>1</v>
      </c>
      <c r="T372" s="813">
        <v>1</v>
      </c>
      <c r="U372" s="769">
        <v>1</v>
      </c>
    </row>
    <row r="373" spans="1:21" ht="14.4" customHeight="1" x14ac:dyDescent="0.3">
      <c r="A373" s="727">
        <v>31</v>
      </c>
      <c r="B373" s="728" t="s">
        <v>1451</v>
      </c>
      <c r="C373" s="728" t="s">
        <v>1457</v>
      </c>
      <c r="D373" s="811" t="s">
        <v>2247</v>
      </c>
      <c r="E373" s="812" t="s">
        <v>1472</v>
      </c>
      <c r="F373" s="728" t="s">
        <v>1452</v>
      </c>
      <c r="G373" s="728" t="s">
        <v>1886</v>
      </c>
      <c r="H373" s="728" t="s">
        <v>563</v>
      </c>
      <c r="I373" s="728" t="s">
        <v>1887</v>
      </c>
      <c r="J373" s="728" t="s">
        <v>783</v>
      </c>
      <c r="K373" s="728" t="s">
        <v>1331</v>
      </c>
      <c r="L373" s="729">
        <v>36.270000000000003</v>
      </c>
      <c r="M373" s="729">
        <v>36.270000000000003</v>
      </c>
      <c r="N373" s="728">
        <v>1</v>
      </c>
      <c r="O373" s="813">
        <v>1</v>
      </c>
      <c r="P373" s="729">
        <v>36.270000000000003</v>
      </c>
      <c r="Q373" s="746">
        <v>1</v>
      </c>
      <c r="R373" s="728">
        <v>1</v>
      </c>
      <c r="S373" s="746">
        <v>1</v>
      </c>
      <c r="T373" s="813">
        <v>1</v>
      </c>
      <c r="U373" s="769">
        <v>1</v>
      </c>
    </row>
    <row r="374" spans="1:21" ht="14.4" customHeight="1" x14ac:dyDescent="0.3">
      <c r="A374" s="727">
        <v>31</v>
      </c>
      <c r="B374" s="728" t="s">
        <v>1451</v>
      </c>
      <c r="C374" s="728" t="s">
        <v>1457</v>
      </c>
      <c r="D374" s="811" t="s">
        <v>2247</v>
      </c>
      <c r="E374" s="812" t="s">
        <v>1472</v>
      </c>
      <c r="F374" s="728" t="s">
        <v>1452</v>
      </c>
      <c r="G374" s="728" t="s">
        <v>1535</v>
      </c>
      <c r="H374" s="728" t="s">
        <v>610</v>
      </c>
      <c r="I374" s="728" t="s">
        <v>1285</v>
      </c>
      <c r="J374" s="728" t="s">
        <v>611</v>
      </c>
      <c r="K374" s="728" t="s">
        <v>1286</v>
      </c>
      <c r="L374" s="729">
        <v>154.36000000000001</v>
      </c>
      <c r="M374" s="729">
        <v>308.72000000000003</v>
      </c>
      <c r="N374" s="728">
        <v>2</v>
      </c>
      <c r="O374" s="813">
        <v>1</v>
      </c>
      <c r="P374" s="729">
        <v>308.72000000000003</v>
      </c>
      <c r="Q374" s="746">
        <v>1</v>
      </c>
      <c r="R374" s="728">
        <v>2</v>
      </c>
      <c r="S374" s="746">
        <v>1</v>
      </c>
      <c r="T374" s="813">
        <v>1</v>
      </c>
      <c r="U374" s="769">
        <v>1</v>
      </c>
    </row>
    <row r="375" spans="1:21" ht="14.4" customHeight="1" x14ac:dyDescent="0.3">
      <c r="A375" s="727">
        <v>31</v>
      </c>
      <c r="B375" s="728" t="s">
        <v>1451</v>
      </c>
      <c r="C375" s="728" t="s">
        <v>1457</v>
      </c>
      <c r="D375" s="811" t="s">
        <v>2247</v>
      </c>
      <c r="E375" s="812" t="s">
        <v>1472</v>
      </c>
      <c r="F375" s="728" t="s">
        <v>1452</v>
      </c>
      <c r="G375" s="728" t="s">
        <v>1539</v>
      </c>
      <c r="H375" s="728" t="s">
        <v>563</v>
      </c>
      <c r="I375" s="728" t="s">
        <v>1673</v>
      </c>
      <c r="J375" s="728" t="s">
        <v>910</v>
      </c>
      <c r="K375" s="728" t="s">
        <v>1674</v>
      </c>
      <c r="L375" s="729">
        <v>391.67</v>
      </c>
      <c r="M375" s="729">
        <v>391.67</v>
      </c>
      <c r="N375" s="728">
        <v>1</v>
      </c>
      <c r="O375" s="813">
        <v>0.5</v>
      </c>
      <c r="P375" s="729">
        <v>391.67</v>
      </c>
      <c r="Q375" s="746">
        <v>1</v>
      </c>
      <c r="R375" s="728">
        <v>1</v>
      </c>
      <c r="S375" s="746">
        <v>1</v>
      </c>
      <c r="T375" s="813">
        <v>0.5</v>
      </c>
      <c r="U375" s="769">
        <v>1</v>
      </c>
    </row>
    <row r="376" spans="1:21" ht="14.4" customHeight="1" x14ac:dyDescent="0.3">
      <c r="A376" s="727">
        <v>31</v>
      </c>
      <c r="B376" s="728" t="s">
        <v>1451</v>
      </c>
      <c r="C376" s="728" t="s">
        <v>1457</v>
      </c>
      <c r="D376" s="811" t="s">
        <v>2247</v>
      </c>
      <c r="E376" s="812" t="s">
        <v>1472</v>
      </c>
      <c r="F376" s="728" t="s">
        <v>1452</v>
      </c>
      <c r="G376" s="728" t="s">
        <v>1612</v>
      </c>
      <c r="H376" s="728" t="s">
        <v>563</v>
      </c>
      <c r="I376" s="728" t="s">
        <v>1613</v>
      </c>
      <c r="J376" s="728" t="s">
        <v>1614</v>
      </c>
      <c r="K376" s="728" t="s">
        <v>1615</v>
      </c>
      <c r="L376" s="729">
        <v>46.75</v>
      </c>
      <c r="M376" s="729">
        <v>46.75</v>
      </c>
      <c r="N376" s="728">
        <v>1</v>
      </c>
      <c r="O376" s="813">
        <v>0.5</v>
      </c>
      <c r="P376" s="729">
        <v>46.75</v>
      </c>
      <c r="Q376" s="746">
        <v>1</v>
      </c>
      <c r="R376" s="728">
        <v>1</v>
      </c>
      <c r="S376" s="746">
        <v>1</v>
      </c>
      <c r="T376" s="813">
        <v>0.5</v>
      </c>
      <c r="U376" s="769">
        <v>1</v>
      </c>
    </row>
    <row r="377" spans="1:21" ht="14.4" customHeight="1" x14ac:dyDescent="0.3">
      <c r="A377" s="727">
        <v>31</v>
      </c>
      <c r="B377" s="728" t="s">
        <v>1451</v>
      </c>
      <c r="C377" s="728" t="s">
        <v>1457</v>
      </c>
      <c r="D377" s="811" t="s">
        <v>2247</v>
      </c>
      <c r="E377" s="812" t="s">
        <v>1472</v>
      </c>
      <c r="F377" s="728" t="s">
        <v>1452</v>
      </c>
      <c r="G377" s="728" t="s">
        <v>1888</v>
      </c>
      <c r="H377" s="728" t="s">
        <v>563</v>
      </c>
      <c r="I377" s="728" t="s">
        <v>1889</v>
      </c>
      <c r="J377" s="728" t="s">
        <v>1890</v>
      </c>
      <c r="K377" s="728" t="s">
        <v>1891</v>
      </c>
      <c r="L377" s="729">
        <v>92.85</v>
      </c>
      <c r="M377" s="729">
        <v>92.85</v>
      </c>
      <c r="N377" s="728">
        <v>1</v>
      </c>
      <c r="O377" s="813">
        <v>1</v>
      </c>
      <c r="P377" s="729"/>
      <c r="Q377" s="746">
        <v>0</v>
      </c>
      <c r="R377" s="728"/>
      <c r="S377" s="746">
        <v>0</v>
      </c>
      <c r="T377" s="813"/>
      <c r="U377" s="769">
        <v>0</v>
      </c>
    </row>
    <row r="378" spans="1:21" ht="14.4" customHeight="1" x14ac:dyDescent="0.3">
      <c r="A378" s="727">
        <v>31</v>
      </c>
      <c r="B378" s="728" t="s">
        <v>1451</v>
      </c>
      <c r="C378" s="728" t="s">
        <v>1457</v>
      </c>
      <c r="D378" s="811" t="s">
        <v>2247</v>
      </c>
      <c r="E378" s="812" t="s">
        <v>1472</v>
      </c>
      <c r="F378" s="728" t="s">
        <v>1452</v>
      </c>
      <c r="G378" s="728" t="s">
        <v>1741</v>
      </c>
      <c r="H378" s="728" t="s">
        <v>563</v>
      </c>
      <c r="I378" s="728" t="s">
        <v>1742</v>
      </c>
      <c r="J378" s="728" t="s">
        <v>1743</v>
      </c>
      <c r="K378" s="728" t="s">
        <v>1744</v>
      </c>
      <c r="L378" s="729">
        <v>0</v>
      </c>
      <c r="M378" s="729">
        <v>0</v>
      </c>
      <c r="N378" s="728">
        <v>1</v>
      </c>
      <c r="O378" s="813">
        <v>1</v>
      </c>
      <c r="P378" s="729"/>
      <c r="Q378" s="746"/>
      <c r="R378" s="728"/>
      <c r="S378" s="746">
        <v>0</v>
      </c>
      <c r="T378" s="813"/>
      <c r="U378" s="769">
        <v>0</v>
      </c>
    </row>
    <row r="379" spans="1:21" ht="14.4" customHeight="1" x14ac:dyDescent="0.3">
      <c r="A379" s="727">
        <v>31</v>
      </c>
      <c r="B379" s="728" t="s">
        <v>1451</v>
      </c>
      <c r="C379" s="728" t="s">
        <v>1457</v>
      </c>
      <c r="D379" s="811" t="s">
        <v>2247</v>
      </c>
      <c r="E379" s="812" t="s">
        <v>1472</v>
      </c>
      <c r="F379" s="728" t="s">
        <v>1452</v>
      </c>
      <c r="G379" s="728" t="s">
        <v>1741</v>
      </c>
      <c r="H379" s="728" t="s">
        <v>563</v>
      </c>
      <c r="I379" s="728" t="s">
        <v>1892</v>
      </c>
      <c r="J379" s="728" t="s">
        <v>1743</v>
      </c>
      <c r="K379" s="728" t="s">
        <v>1893</v>
      </c>
      <c r="L379" s="729">
        <v>0</v>
      </c>
      <c r="M379" s="729">
        <v>0</v>
      </c>
      <c r="N379" s="728">
        <v>1</v>
      </c>
      <c r="O379" s="813">
        <v>1</v>
      </c>
      <c r="P379" s="729">
        <v>0</v>
      </c>
      <c r="Q379" s="746"/>
      <c r="R379" s="728">
        <v>1</v>
      </c>
      <c r="S379" s="746">
        <v>1</v>
      </c>
      <c r="T379" s="813">
        <v>1</v>
      </c>
      <c r="U379" s="769">
        <v>1</v>
      </c>
    </row>
    <row r="380" spans="1:21" ht="14.4" customHeight="1" x14ac:dyDescent="0.3">
      <c r="A380" s="727">
        <v>31</v>
      </c>
      <c r="B380" s="728" t="s">
        <v>1451</v>
      </c>
      <c r="C380" s="728" t="s">
        <v>1457</v>
      </c>
      <c r="D380" s="811" t="s">
        <v>2247</v>
      </c>
      <c r="E380" s="812" t="s">
        <v>1472</v>
      </c>
      <c r="F380" s="728" t="s">
        <v>1452</v>
      </c>
      <c r="G380" s="728" t="s">
        <v>1745</v>
      </c>
      <c r="H380" s="728" t="s">
        <v>563</v>
      </c>
      <c r="I380" s="728" t="s">
        <v>1894</v>
      </c>
      <c r="J380" s="728" t="s">
        <v>1747</v>
      </c>
      <c r="K380" s="728" t="s">
        <v>1895</v>
      </c>
      <c r="L380" s="729">
        <v>0</v>
      </c>
      <c r="M380" s="729">
        <v>0</v>
      </c>
      <c r="N380" s="728">
        <v>1</v>
      </c>
      <c r="O380" s="813">
        <v>1</v>
      </c>
      <c r="P380" s="729"/>
      <c r="Q380" s="746"/>
      <c r="R380" s="728"/>
      <c r="S380" s="746">
        <v>0</v>
      </c>
      <c r="T380" s="813"/>
      <c r="U380" s="769">
        <v>0</v>
      </c>
    </row>
    <row r="381" spans="1:21" ht="14.4" customHeight="1" x14ac:dyDescent="0.3">
      <c r="A381" s="727">
        <v>31</v>
      </c>
      <c r="B381" s="728" t="s">
        <v>1451</v>
      </c>
      <c r="C381" s="728" t="s">
        <v>1457</v>
      </c>
      <c r="D381" s="811" t="s">
        <v>2247</v>
      </c>
      <c r="E381" s="812" t="s">
        <v>1472</v>
      </c>
      <c r="F381" s="728" t="s">
        <v>1452</v>
      </c>
      <c r="G381" s="728" t="s">
        <v>1483</v>
      </c>
      <c r="H381" s="728" t="s">
        <v>563</v>
      </c>
      <c r="I381" s="728" t="s">
        <v>1666</v>
      </c>
      <c r="J381" s="728" t="s">
        <v>593</v>
      </c>
      <c r="K381" s="728" t="s">
        <v>1667</v>
      </c>
      <c r="L381" s="729">
        <v>0</v>
      </c>
      <c r="M381" s="729">
        <v>0</v>
      </c>
      <c r="N381" s="728">
        <v>1</v>
      </c>
      <c r="O381" s="813">
        <v>0.5</v>
      </c>
      <c r="P381" s="729">
        <v>0</v>
      </c>
      <c r="Q381" s="746"/>
      <c r="R381" s="728">
        <v>1</v>
      </c>
      <c r="S381" s="746">
        <v>1</v>
      </c>
      <c r="T381" s="813">
        <v>0.5</v>
      </c>
      <c r="U381" s="769">
        <v>1</v>
      </c>
    </row>
    <row r="382" spans="1:21" ht="14.4" customHeight="1" x14ac:dyDescent="0.3">
      <c r="A382" s="727">
        <v>31</v>
      </c>
      <c r="B382" s="728" t="s">
        <v>1451</v>
      </c>
      <c r="C382" s="728" t="s">
        <v>1457</v>
      </c>
      <c r="D382" s="811" t="s">
        <v>2247</v>
      </c>
      <c r="E382" s="812" t="s">
        <v>1472</v>
      </c>
      <c r="F382" s="728" t="s">
        <v>1452</v>
      </c>
      <c r="G382" s="728" t="s">
        <v>1749</v>
      </c>
      <c r="H382" s="728" t="s">
        <v>563</v>
      </c>
      <c r="I382" s="728" t="s">
        <v>1755</v>
      </c>
      <c r="J382" s="728" t="s">
        <v>634</v>
      </c>
      <c r="K382" s="728" t="s">
        <v>1752</v>
      </c>
      <c r="L382" s="729">
        <v>0</v>
      </c>
      <c r="M382" s="729">
        <v>0</v>
      </c>
      <c r="N382" s="728">
        <v>1</v>
      </c>
      <c r="O382" s="813">
        <v>0.5</v>
      </c>
      <c r="P382" s="729">
        <v>0</v>
      </c>
      <c r="Q382" s="746"/>
      <c r="R382" s="728">
        <v>1</v>
      </c>
      <c r="S382" s="746">
        <v>1</v>
      </c>
      <c r="T382" s="813">
        <v>0.5</v>
      </c>
      <c r="U382" s="769">
        <v>1</v>
      </c>
    </row>
    <row r="383" spans="1:21" ht="14.4" customHeight="1" x14ac:dyDescent="0.3">
      <c r="A383" s="727">
        <v>31</v>
      </c>
      <c r="B383" s="728" t="s">
        <v>1451</v>
      </c>
      <c r="C383" s="728" t="s">
        <v>1457</v>
      </c>
      <c r="D383" s="811" t="s">
        <v>2247</v>
      </c>
      <c r="E383" s="812" t="s">
        <v>1472</v>
      </c>
      <c r="F383" s="728" t="s">
        <v>1452</v>
      </c>
      <c r="G383" s="728" t="s">
        <v>1749</v>
      </c>
      <c r="H383" s="728" t="s">
        <v>563</v>
      </c>
      <c r="I383" s="728" t="s">
        <v>1896</v>
      </c>
      <c r="J383" s="728" t="s">
        <v>634</v>
      </c>
      <c r="K383" s="728" t="s">
        <v>1897</v>
      </c>
      <c r="L383" s="729">
        <v>0</v>
      </c>
      <c r="M383" s="729">
        <v>0</v>
      </c>
      <c r="N383" s="728">
        <v>3</v>
      </c>
      <c r="O383" s="813">
        <v>2</v>
      </c>
      <c r="P383" s="729">
        <v>0</v>
      </c>
      <c r="Q383" s="746"/>
      <c r="R383" s="728">
        <v>2</v>
      </c>
      <c r="S383" s="746">
        <v>0.66666666666666663</v>
      </c>
      <c r="T383" s="813">
        <v>1</v>
      </c>
      <c r="U383" s="769">
        <v>0.5</v>
      </c>
    </row>
    <row r="384" spans="1:21" ht="14.4" customHeight="1" x14ac:dyDescent="0.3">
      <c r="A384" s="727">
        <v>31</v>
      </c>
      <c r="B384" s="728" t="s">
        <v>1451</v>
      </c>
      <c r="C384" s="728" t="s">
        <v>1457</v>
      </c>
      <c r="D384" s="811" t="s">
        <v>2247</v>
      </c>
      <c r="E384" s="812" t="s">
        <v>1472</v>
      </c>
      <c r="F384" s="728" t="s">
        <v>1452</v>
      </c>
      <c r="G384" s="728" t="s">
        <v>1749</v>
      </c>
      <c r="H384" s="728" t="s">
        <v>563</v>
      </c>
      <c r="I384" s="728" t="s">
        <v>1898</v>
      </c>
      <c r="J384" s="728" t="s">
        <v>634</v>
      </c>
      <c r="K384" s="728" t="s">
        <v>1754</v>
      </c>
      <c r="L384" s="729">
        <v>0</v>
      </c>
      <c r="M384" s="729">
        <v>0</v>
      </c>
      <c r="N384" s="728">
        <v>1</v>
      </c>
      <c r="O384" s="813">
        <v>1</v>
      </c>
      <c r="P384" s="729"/>
      <c r="Q384" s="746"/>
      <c r="R384" s="728"/>
      <c r="S384" s="746">
        <v>0</v>
      </c>
      <c r="T384" s="813"/>
      <c r="U384" s="769">
        <v>0</v>
      </c>
    </row>
    <row r="385" spans="1:21" ht="14.4" customHeight="1" x14ac:dyDescent="0.3">
      <c r="A385" s="727">
        <v>31</v>
      </c>
      <c r="B385" s="728" t="s">
        <v>1451</v>
      </c>
      <c r="C385" s="728" t="s">
        <v>1457</v>
      </c>
      <c r="D385" s="811" t="s">
        <v>2247</v>
      </c>
      <c r="E385" s="812" t="s">
        <v>1472</v>
      </c>
      <c r="F385" s="728" t="s">
        <v>1452</v>
      </c>
      <c r="G385" s="728" t="s">
        <v>1544</v>
      </c>
      <c r="H385" s="728" t="s">
        <v>563</v>
      </c>
      <c r="I385" s="728" t="s">
        <v>1609</v>
      </c>
      <c r="J385" s="728" t="s">
        <v>1546</v>
      </c>
      <c r="K385" s="728" t="s">
        <v>1549</v>
      </c>
      <c r="L385" s="729">
        <v>132.97999999999999</v>
      </c>
      <c r="M385" s="729">
        <v>265.95999999999998</v>
      </c>
      <c r="N385" s="728">
        <v>2</v>
      </c>
      <c r="O385" s="813">
        <v>1</v>
      </c>
      <c r="P385" s="729">
        <v>265.95999999999998</v>
      </c>
      <c r="Q385" s="746">
        <v>1</v>
      </c>
      <c r="R385" s="728">
        <v>2</v>
      </c>
      <c r="S385" s="746">
        <v>1</v>
      </c>
      <c r="T385" s="813">
        <v>1</v>
      </c>
      <c r="U385" s="769">
        <v>1</v>
      </c>
    </row>
    <row r="386" spans="1:21" ht="14.4" customHeight="1" x14ac:dyDescent="0.3">
      <c r="A386" s="727">
        <v>31</v>
      </c>
      <c r="B386" s="728" t="s">
        <v>1451</v>
      </c>
      <c r="C386" s="728" t="s">
        <v>1457</v>
      </c>
      <c r="D386" s="811" t="s">
        <v>2247</v>
      </c>
      <c r="E386" s="812" t="s">
        <v>1472</v>
      </c>
      <c r="F386" s="728" t="s">
        <v>1452</v>
      </c>
      <c r="G386" s="728" t="s">
        <v>1486</v>
      </c>
      <c r="H386" s="728" t="s">
        <v>610</v>
      </c>
      <c r="I386" s="728" t="s">
        <v>1668</v>
      </c>
      <c r="J386" s="728" t="s">
        <v>707</v>
      </c>
      <c r="K386" s="728" t="s">
        <v>1669</v>
      </c>
      <c r="L386" s="729">
        <v>368.16</v>
      </c>
      <c r="M386" s="729">
        <v>736.32</v>
      </c>
      <c r="N386" s="728">
        <v>2</v>
      </c>
      <c r="O386" s="813">
        <v>1</v>
      </c>
      <c r="P386" s="729">
        <v>736.32</v>
      </c>
      <c r="Q386" s="746">
        <v>1</v>
      </c>
      <c r="R386" s="728">
        <v>2</v>
      </c>
      <c r="S386" s="746">
        <v>1</v>
      </c>
      <c r="T386" s="813">
        <v>1</v>
      </c>
      <c r="U386" s="769">
        <v>1</v>
      </c>
    </row>
    <row r="387" spans="1:21" ht="14.4" customHeight="1" x14ac:dyDescent="0.3">
      <c r="A387" s="727">
        <v>31</v>
      </c>
      <c r="B387" s="728" t="s">
        <v>1451</v>
      </c>
      <c r="C387" s="728" t="s">
        <v>1457</v>
      </c>
      <c r="D387" s="811" t="s">
        <v>2247</v>
      </c>
      <c r="E387" s="812" t="s">
        <v>1472</v>
      </c>
      <c r="F387" s="728" t="s">
        <v>1452</v>
      </c>
      <c r="G387" s="728" t="s">
        <v>1486</v>
      </c>
      <c r="H387" s="728" t="s">
        <v>610</v>
      </c>
      <c r="I387" s="728" t="s">
        <v>1487</v>
      </c>
      <c r="J387" s="728" t="s">
        <v>707</v>
      </c>
      <c r="K387" s="728" t="s">
        <v>1218</v>
      </c>
      <c r="L387" s="729">
        <v>490.89</v>
      </c>
      <c r="M387" s="729">
        <v>12272.250000000002</v>
      </c>
      <c r="N387" s="728">
        <v>25</v>
      </c>
      <c r="O387" s="813">
        <v>11</v>
      </c>
      <c r="P387" s="729">
        <v>11290.470000000001</v>
      </c>
      <c r="Q387" s="746">
        <v>0.91999999999999993</v>
      </c>
      <c r="R387" s="728">
        <v>23</v>
      </c>
      <c r="S387" s="746">
        <v>0.92</v>
      </c>
      <c r="T387" s="813">
        <v>9</v>
      </c>
      <c r="U387" s="769">
        <v>0.81818181818181823</v>
      </c>
    </row>
    <row r="388" spans="1:21" ht="14.4" customHeight="1" x14ac:dyDescent="0.3">
      <c r="A388" s="727">
        <v>31</v>
      </c>
      <c r="B388" s="728" t="s">
        <v>1451</v>
      </c>
      <c r="C388" s="728" t="s">
        <v>1457</v>
      </c>
      <c r="D388" s="811" t="s">
        <v>2247</v>
      </c>
      <c r="E388" s="812" t="s">
        <v>1472</v>
      </c>
      <c r="F388" s="728" t="s">
        <v>1452</v>
      </c>
      <c r="G388" s="728" t="s">
        <v>1486</v>
      </c>
      <c r="H388" s="728" t="s">
        <v>610</v>
      </c>
      <c r="I388" s="728" t="s">
        <v>1516</v>
      </c>
      <c r="J388" s="728" t="s">
        <v>707</v>
      </c>
      <c r="K388" s="728" t="s">
        <v>1216</v>
      </c>
      <c r="L388" s="729">
        <v>736.33</v>
      </c>
      <c r="M388" s="729">
        <v>6626.9700000000012</v>
      </c>
      <c r="N388" s="728">
        <v>9</v>
      </c>
      <c r="O388" s="813">
        <v>4</v>
      </c>
      <c r="P388" s="729">
        <v>6626.9700000000012</v>
      </c>
      <c r="Q388" s="746">
        <v>1</v>
      </c>
      <c r="R388" s="728">
        <v>9</v>
      </c>
      <c r="S388" s="746">
        <v>1</v>
      </c>
      <c r="T388" s="813">
        <v>4</v>
      </c>
      <c r="U388" s="769">
        <v>1</v>
      </c>
    </row>
    <row r="389" spans="1:21" ht="14.4" customHeight="1" x14ac:dyDescent="0.3">
      <c r="A389" s="727">
        <v>31</v>
      </c>
      <c r="B389" s="728" t="s">
        <v>1451</v>
      </c>
      <c r="C389" s="728" t="s">
        <v>1457</v>
      </c>
      <c r="D389" s="811" t="s">
        <v>2247</v>
      </c>
      <c r="E389" s="812" t="s">
        <v>1472</v>
      </c>
      <c r="F389" s="728" t="s">
        <v>1452</v>
      </c>
      <c r="G389" s="728" t="s">
        <v>1486</v>
      </c>
      <c r="H389" s="728" t="s">
        <v>610</v>
      </c>
      <c r="I389" s="728" t="s">
        <v>1554</v>
      </c>
      <c r="J389" s="728" t="s">
        <v>707</v>
      </c>
      <c r="K389" s="728" t="s">
        <v>1555</v>
      </c>
      <c r="L389" s="729">
        <v>923.74</v>
      </c>
      <c r="M389" s="729">
        <v>923.74</v>
      </c>
      <c r="N389" s="728">
        <v>1</v>
      </c>
      <c r="O389" s="813">
        <v>1</v>
      </c>
      <c r="P389" s="729">
        <v>923.74</v>
      </c>
      <c r="Q389" s="746">
        <v>1</v>
      </c>
      <c r="R389" s="728">
        <v>1</v>
      </c>
      <c r="S389" s="746">
        <v>1</v>
      </c>
      <c r="T389" s="813">
        <v>1</v>
      </c>
      <c r="U389" s="769">
        <v>1</v>
      </c>
    </row>
    <row r="390" spans="1:21" ht="14.4" customHeight="1" x14ac:dyDescent="0.3">
      <c r="A390" s="727">
        <v>31</v>
      </c>
      <c r="B390" s="728" t="s">
        <v>1451</v>
      </c>
      <c r="C390" s="728" t="s">
        <v>1457</v>
      </c>
      <c r="D390" s="811" t="s">
        <v>2247</v>
      </c>
      <c r="E390" s="812" t="s">
        <v>1472</v>
      </c>
      <c r="F390" s="728" t="s">
        <v>1452</v>
      </c>
      <c r="G390" s="728" t="s">
        <v>1488</v>
      </c>
      <c r="H390" s="728" t="s">
        <v>610</v>
      </c>
      <c r="I390" s="728" t="s">
        <v>1326</v>
      </c>
      <c r="J390" s="728" t="s">
        <v>628</v>
      </c>
      <c r="K390" s="728" t="s">
        <v>1327</v>
      </c>
      <c r="L390" s="729">
        <v>48.42</v>
      </c>
      <c r="M390" s="729">
        <v>48.42</v>
      </c>
      <c r="N390" s="728">
        <v>1</v>
      </c>
      <c r="O390" s="813">
        <v>1</v>
      </c>
      <c r="P390" s="729"/>
      <c r="Q390" s="746">
        <v>0</v>
      </c>
      <c r="R390" s="728"/>
      <c r="S390" s="746">
        <v>0</v>
      </c>
      <c r="T390" s="813"/>
      <c r="U390" s="769">
        <v>0</v>
      </c>
    </row>
    <row r="391" spans="1:21" ht="14.4" customHeight="1" x14ac:dyDescent="0.3">
      <c r="A391" s="727">
        <v>31</v>
      </c>
      <c r="B391" s="728" t="s">
        <v>1451</v>
      </c>
      <c r="C391" s="728" t="s">
        <v>1457</v>
      </c>
      <c r="D391" s="811" t="s">
        <v>2247</v>
      </c>
      <c r="E391" s="812" t="s">
        <v>1472</v>
      </c>
      <c r="F391" s="728" t="s">
        <v>1452</v>
      </c>
      <c r="G391" s="728" t="s">
        <v>1489</v>
      </c>
      <c r="H391" s="728" t="s">
        <v>610</v>
      </c>
      <c r="I391" s="728" t="s">
        <v>1337</v>
      </c>
      <c r="J391" s="728" t="s">
        <v>1338</v>
      </c>
      <c r="K391" s="728" t="s">
        <v>1339</v>
      </c>
      <c r="L391" s="729">
        <v>0</v>
      </c>
      <c r="M391" s="729">
        <v>0</v>
      </c>
      <c r="N391" s="728">
        <v>2</v>
      </c>
      <c r="O391" s="813">
        <v>1.5</v>
      </c>
      <c r="P391" s="729">
        <v>0</v>
      </c>
      <c r="Q391" s="746"/>
      <c r="R391" s="728">
        <v>2</v>
      </c>
      <c r="S391" s="746">
        <v>1</v>
      </c>
      <c r="T391" s="813">
        <v>1.5</v>
      </c>
      <c r="U391" s="769">
        <v>1</v>
      </c>
    </row>
    <row r="392" spans="1:21" ht="14.4" customHeight="1" x14ac:dyDescent="0.3">
      <c r="A392" s="727">
        <v>31</v>
      </c>
      <c r="B392" s="728" t="s">
        <v>1451</v>
      </c>
      <c r="C392" s="728" t="s">
        <v>1457</v>
      </c>
      <c r="D392" s="811" t="s">
        <v>2247</v>
      </c>
      <c r="E392" s="812" t="s">
        <v>1472</v>
      </c>
      <c r="F392" s="728" t="s">
        <v>1452</v>
      </c>
      <c r="G392" s="728" t="s">
        <v>1556</v>
      </c>
      <c r="H392" s="728" t="s">
        <v>563</v>
      </c>
      <c r="I392" s="728" t="s">
        <v>1899</v>
      </c>
      <c r="J392" s="728" t="s">
        <v>1135</v>
      </c>
      <c r="K392" s="728" t="s">
        <v>1558</v>
      </c>
      <c r="L392" s="729">
        <v>42.54</v>
      </c>
      <c r="M392" s="729">
        <v>85.08</v>
      </c>
      <c r="N392" s="728">
        <v>2</v>
      </c>
      <c r="O392" s="813">
        <v>0.5</v>
      </c>
      <c r="P392" s="729">
        <v>85.08</v>
      </c>
      <c r="Q392" s="746">
        <v>1</v>
      </c>
      <c r="R392" s="728">
        <v>2</v>
      </c>
      <c r="S392" s="746">
        <v>1</v>
      </c>
      <c r="T392" s="813">
        <v>0.5</v>
      </c>
      <c r="U392" s="769">
        <v>1</v>
      </c>
    </row>
    <row r="393" spans="1:21" ht="14.4" customHeight="1" x14ac:dyDescent="0.3">
      <c r="A393" s="727">
        <v>31</v>
      </c>
      <c r="B393" s="728" t="s">
        <v>1451</v>
      </c>
      <c r="C393" s="728" t="s">
        <v>1457</v>
      </c>
      <c r="D393" s="811" t="s">
        <v>2247</v>
      </c>
      <c r="E393" s="812" t="s">
        <v>1472</v>
      </c>
      <c r="F393" s="728" t="s">
        <v>1452</v>
      </c>
      <c r="G393" s="728" t="s">
        <v>1900</v>
      </c>
      <c r="H393" s="728" t="s">
        <v>563</v>
      </c>
      <c r="I393" s="728" t="s">
        <v>1901</v>
      </c>
      <c r="J393" s="728" t="s">
        <v>1902</v>
      </c>
      <c r="K393" s="728" t="s">
        <v>1903</v>
      </c>
      <c r="L393" s="729">
        <v>657.67</v>
      </c>
      <c r="M393" s="729">
        <v>657.67</v>
      </c>
      <c r="N393" s="728">
        <v>1</v>
      </c>
      <c r="O393" s="813">
        <v>1</v>
      </c>
      <c r="P393" s="729">
        <v>657.67</v>
      </c>
      <c r="Q393" s="746">
        <v>1</v>
      </c>
      <c r="R393" s="728">
        <v>1</v>
      </c>
      <c r="S393" s="746">
        <v>1</v>
      </c>
      <c r="T393" s="813">
        <v>1</v>
      </c>
      <c r="U393" s="769">
        <v>1</v>
      </c>
    </row>
    <row r="394" spans="1:21" ht="14.4" customHeight="1" x14ac:dyDescent="0.3">
      <c r="A394" s="727">
        <v>31</v>
      </c>
      <c r="B394" s="728" t="s">
        <v>1451</v>
      </c>
      <c r="C394" s="728" t="s">
        <v>1457</v>
      </c>
      <c r="D394" s="811" t="s">
        <v>2247</v>
      </c>
      <c r="E394" s="812" t="s">
        <v>1472</v>
      </c>
      <c r="F394" s="728" t="s">
        <v>1452</v>
      </c>
      <c r="G394" s="728" t="s">
        <v>1900</v>
      </c>
      <c r="H394" s="728" t="s">
        <v>563</v>
      </c>
      <c r="I394" s="728" t="s">
        <v>1904</v>
      </c>
      <c r="J394" s="728" t="s">
        <v>1902</v>
      </c>
      <c r="K394" s="728" t="s">
        <v>1905</v>
      </c>
      <c r="L394" s="729">
        <v>1578.41</v>
      </c>
      <c r="M394" s="729">
        <v>1578.41</v>
      </c>
      <c r="N394" s="728">
        <v>1</v>
      </c>
      <c r="O394" s="813">
        <v>1</v>
      </c>
      <c r="P394" s="729">
        <v>1578.41</v>
      </c>
      <c r="Q394" s="746">
        <v>1</v>
      </c>
      <c r="R394" s="728">
        <v>1</v>
      </c>
      <c r="S394" s="746">
        <v>1</v>
      </c>
      <c r="T394" s="813">
        <v>1</v>
      </c>
      <c r="U394" s="769">
        <v>1</v>
      </c>
    </row>
    <row r="395" spans="1:21" ht="14.4" customHeight="1" x14ac:dyDescent="0.3">
      <c r="A395" s="727">
        <v>31</v>
      </c>
      <c r="B395" s="728" t="s">
        <v>1451</v>
      </c>
      <c r="C395" s="728" t="s">
        <v>1457</v>
      </c>
      <c r="D395" s="811" t="s">
        <v>2247</v>
      </c>
      <c r="E395" s="812" t="s">
        <v>1472</v>
      </c>
      <c r="F395" s="728" t="s">
        <v>1452</v>
      </c>
      <c r="G395" s="728" t="s">
        <v>1900</v>
      </c>
      <c r="H395" s="728" t="s">
        <v>563</v>
      </c>
      <c r="I395" s="728" t="s">
        <v>1906</v>
      </c>
      <c r="J395" s="728" t="s">
        <v>1902</v>
      </c>
      <c r="K395" s="728" t="s">
        <v>1907</v>
      </c>
      <c r="L395" s="729">
        <v>789.2</v>
      </c>
      <c r="M395" s="729">
        <v>789.2</v>
      </c>
      <c r="N395" s="728">
        <v>1</v>
      </c>
      <c r="O395" s="813">
        <v>1</v>
      </c>
      <c r="P395" s="729"/>
      <c r="Q395" s="746">
        <v>0</v>
      </c>
      <c r="R395" s="728"/>
      <c r="S395" s="746">
        <v>0</v>
      </c>
      <c r="T395" s="813"/>
      <c r="U395" s="769">
        <v>0</v>
      </c>
    </row>
    <row r="396" spans="1:21" ht="14.4" customHeight="1" x14ac:dyDescent="0.3">
      <c r="A396" s="727">
        <v>31</v>
      </c>
      <c r="B396" s="728" t="s">
        <v>1451</v>
      </c>
      <c r="C396" s="728" t="s">
        <v>1457</v>
      </c>
      <c r="D396" s="811" t="s">
        <v>2247</v>
      </c>
      <c r="E396" s="812" t="s">
        <v>1472</v>
      </c>
      <c r="F396" s="728" t="s">
        <v>1452</v>
      </c>
      <c r="G396" s="728" t="s">
        <v>1771</v>
      </c>
      <c r="H396" s="728" t="s">
        <v>563</v>
      </c>
      <c r="I396" s="728" t="s">
        <v>1908</v>
      </c>
      <c r="J396" s="728" t="s">
        <v>988</v>
      </c>
      <c r="K396" s="728" t="s">
        <v>1909</v>
      </c>
      <c r="L396" s="729">
        <v>0</v>
      </c>
      <c r="M396" s="729">
        <v>0</v>
      </c>
      <c r="N396" s="728">
        <v>3</v>
      </c>
      <c r="O396" s="813">
        <v>3</v>
      </c>
      <c r="P396" s="729">
        <v>0</v>
      </c>
      <c r="Q396" s="746"/>
      <c r="R396" s="728">
        <v>3</v>
      </c>
      <c r="S396" s="746">
        <v>1</v>
      </c>
      <c r="T396" s="813">
        <v>3</v>
      </c>
      <c r="U396" s="769">
        <v>1</v>
      </c>
    </row>
    <row r="397" spans="1:21" ht="14.4" customHeight="1" x14ac:dyDescent="0.3">
      <c r="A397" s="727">
        <v>31</v>
      </c>
      <c r="B397" s="728" t="s">
        <v>1451</v>
      </c>
      <c r="C397" s="728" t="s">
        <v>1457</v>
      </c>
      <c r="D397" s="811" t="s">
        <v>2247</v>
      </c>
      <c r="E397" s="812" t="s">
        <v>1472</v>
      </c>
      <c r="F397" s="728" t="s">
        <v>1452</v>
      </c>
      <c r="G397" s="728" t="s">
        <v>1493</v>
      </c>
      <c r="H397" s="728" t="s">
        <v>563</v>
      </c>
      <c r="I397" s="728" t="s">
        <v>1494</v>
      </c>
      <c r="J397" s="728" t="s">
        <v>1495</v>
      </c>
      <c r="K397" s="728" t="s">
        <v>1496</v>
      </c>
      <c r="L397" s="729">
        <v>50.32</v>
      </c>
      <c r="M397" s="729">
        <v>50.32</v>
      </c>
      <c r="N397" s="728">
        <v>1</v>
      </c>
      <c r="O397" s="813">
        <v>1</v>
      </c>
      <c r="P397" s="729">
        <v>50.32</v>
      </c>
      <c r="Q397" s="746">
        <v>1</v>
      </c>
      <c r="R397" s="728">
        <v>1</v>
      </c>
      <c r="S397" s="746">
        <v>1</v>
      </c>
      <c r="T397" s="813">
        <v>1</v>
      </c>
      <c r="U397" s="769">
        <v>1</v>
      </c>
    </row>
    <row r="398" spans="1:21" ht="14.4" customHeight="1" x14ac:dyDescent="0.3">
      <c r="A398" s="727">
        <v>31</v>
      </c>
      <c r="B398" s="728" t="s">
        <v>1451</v>
      </c>
      <c r="C398" s="728" t="s">
        <v>1457</v>
      </c>
      <c r="D398" s="811" t="s">
        <v>2247</v>
      </c>
      <c r="E398" s="812" t="s">
        <v>1472</v>
      </c>
      <c r="F398" s="728" t="s">
        <v>1454</v>
      </c>
      <c r="G398" s="728" t="s">
        <v>1497</v>
      </c>
      <c r="H398" s="728" t="s">
        <v>563</v>
      </c>
      <c r="I398" s="728" t="s">
        <v>1910</v>
      </c>
      <c r="J398" s="728" t="s">
        <v>1911</v>
      </c>
      <c r="K398" s="728" t="s">
        <v>1912</v>
      </c>
      <c r="L398" s="729">
        <v>56.25</v>
      </c>
      <c r="M398" s="729">
        <v>225</v>
      </c>
      <c r="N398" s="728">
        <v>4</v>
      </c>
      <c r="O398" s="813">
        <v>2</v>
      </c>
      <c r="P398" s="729">
        <v>112.5</v>
      </c>
      <c r="Q398" s="746">
        <v>0.5</v>
      </c>
      <c r="R398" s="728">
        <v>2</v>
      </c>
      <c r="S398" s="746">
        <v>0.5</v>
      </c>
      <c r="T398" s="813">
        <v>1</v>
      </c>
      <c r="U398" s="769">
        <v>0.5</v>
      </c>
    </row>
    <row r="399" spans="1:21" ht="14.4" customHeight="1" x14ac:dyDescent="0.3">
      <c r="A399" s="727">
        <v>31</v>
      </c>
      <c r="B399" s="728" t="s">
        <v>1451</v>
      </c>
      <c r="C399" s="728" t="s">
        <v>1457</v>
      </c>
      <c r="D399" s="811" t="s">
        <v>2247</v>
      </c>
      <c r="E399" s="812" t="s">
        <v>1472</v>
      </c>
      <c r="F399" s="728" t="s">
        <v>1454</v>
      </c>
      <c r="G399" s="728" t="s">
        <v>1497</v>
      </c>
      <c r="H399" s="728" t="s">
        <v>563</v>
      </c>
      <c r="I399" s="728" t="s">
        <v>1774</v>
      </c>
      <c r="J399" s="728" t="s">
        <v>1499</v>
      </c>
      <c r="K399" s="728" t="s">
        <v>1775</v>
      </c>
      <c r="L399" s="729">
        <v>30.99</v>
      </c>
      <c r="M399" s="729">
        <v>216.93</v>
      </c>
      <c r="N399" s="728">
        <v>7</v>
      </c>
      <c r="O399" s="813">
        <v>6</v>
      </c>
      <c r="P399" s="729">
        <v>185.94</v>
      </c>
      <c r="Q399" s="746">
        <v>0.8571428571428571</v>
      </c>
      <c r="R399" s="728">
        <v>6</v>
      </c>
      <c r="S399" s="746">
        <v>0.8571428571428571</v>
      </c>
      <c r="T399" s="813">
        <v>5</v>
      </c>
      <c r="U399" s="769">
        <v>0.83333333333333337</v>
      </c>
    </row>
    <row r="400" spans="1:21" ht="14.4" customHeight="1" x14ac:dyDescent="0.3">
      <c r="A400" s="727">
        <v>31</v>
      </c>
      <c r="B400" s="728" t="s">
        <v>1451</v>
      </c>
      <c r="C400" s="728" t="s">
        <v>1457</v>
      </c>
      <c r="D400" s="811" t="s">
        <v>2247</v>
      </c>
      <c r="E400" s="812" t="s">
        <v>1472</v>
      </c>
      <c r="F400" s="728" t="s">
        <v>1454</v>
      </c>
      <c r="G400" s="728" t="s">
        <v>1497</v>
      </c>
      <c r="H400" s="728" t="s">
        <v>563</v>
      </c>
      <c r="I400" s="728" t="s">
        <v>1913</v>
      </c>
      <c r="J400" s="728" t="s">
        <v>1914</v>
      </c>
      <c r="K400" s="728" t="s">
        <v>1915</v>
      </c>
      <c r="L400" s="729">
        <v>50</v>
      </c>
      <c r="M400" s="729">
        <v>400</v>
      </c>
      <c r="N400" s="728">
        <v>8</v>
      </c>
      <c r="O400" s="813">
        <v>2</v>
      </c>
      <c r="P400" s="729">
        <v>200</v>
      </c>
      <c r="Q400" s="746">
        <v>0.5</v>
      </c>
      <c r="R400" s="728">
        <v>4</v>
      </c>
      <c r="S400" s="746">
        <v>0.5</v>
      </c>
      <c r="T400" s="813">
        <v>1</v>
      </c>
      <c r="U400" s="769">
        <v>0.5</v>
      </c>
    </row>
    <row r="401" spans="1:21" ht="14.4" customHeight="1" x14ac:dyDescent="0.3">
      <c r="A401" s="727">
        <v>31</v>
      </c>
      <c r="B401" s="728" t="s">
        <v>1451</v>
      </c>
      <c r="C401" s="728" t="s">
        <v>1457</v>
      </c>
      <c r="D401" s="811" t="s">
        <v>2247</v>
      </c>
      <c r="E401" s="812" t="s">
        <v>1472</v>
      </c>
      <c r="F401" s="728" t="s">
        <v>1454</v>
      </c>
      <c r="G401" s="728" t="s">
        <v>1501</v>
      </c>
      <c r="H401" s="728" t="s">
        <v>563</v>
      </c>
      <c r="I401" s="728" t="s">
        <v>1569</v>
      </c>
      <c r="J401" s="728" t="s">
        <v>1570</v>
      </c>
      <c r="K401" s="728" t="s">
        <v>1571</v>
      </c>
      <c r="L401" s="729">
        <v>3000</v>
      </c>
      <c r="M401" s="729">
        <v>3000</v>
      </c>
      <c r="N401" s="728">
        <v>1</v>
      </c>
      <c r="O401" s="813">
        <v>1</v>
      </c>
      <c r="P401" s="729">
        <v>3000</v>
      </c>
      <c r="Q401" s="746">
        <v>1</v>
      </c>
      <c r="R401" s="728">
        <v>1</v>
      </c>
      <c r="S401" s="746">
        <v>1</v>
      </c>
      <c r="T401" s="813">
        <v>1</v>
      </c>
      <c r="U401" s="769">
        <v>1</v>
      </c>
    </row>
    <row r="402" spans="1:21" ht="14.4" customHeight="1" x14ac:dyDescent="0.3">
      <c r="A402" s="727">
        <v>31</v>
      </c>
      <c r="B402" s="728" t="s">
        <v>1451</v>
      </c>
      <c r="C402" s="728" t="s">
        <v>1457</v>
      </c>
      <c r="D402" s="811" t="s">
        <v>2247</v>
      </c>
      <c r="E402" s="812" t="s">
        <v>1472</v>
      </c>
      <c r="F402" s="728" t="s">
        <v>1454</v>
      </c>
      <c r="G402" s="728" t="s">
        <v>1501</v>
      </c>
      <c r="H402" s="728" t="s">
        <v>563</v>
      </c>
      <c r="I402" s="728" t="s">
        <v>1602</v>
      </c>
      <c r="J402" s="728" t="s">
        <v>1603</v>
      </c>
      <c r="K402" s="728" t="s">
        <v>1604</v>
      </c>
      <c r="L402" s="729">
        <v>2296.87</v>
      </c>
      <c r="M402" s="729">
        <v>2296.87</v>
      </c>
      <c r="N402" s="728">
        <v>1</v>
      </c>
      <c r="O402" s="813">
        <v>1</v>
      </c>
      <c r="P402" s="729">
        <v>2296.87</v>
      </c>
      <c r="Q402" s="746">
        <v>1</v>
      </c>
      <c r="R402" s="728">
        <v>1</v>
      </c>
      <c r="S402" s="746">
        <v>1</v>
      </c>
      <c r="T402" s="813">
        <v>1</v>
      </c>
      <c r="U402" s="769">
        <v>1</v>
      </c>
    </row>
    <row r="403" spans="1:21" ht="14.4" customHeight="1" x14ac:dyDescent="0.3">
      <c r="A403" s="727">
        <v>31</v>
      </c>
      <c r="B403" s="728" t="s">
        <v>1451</v>
      </c>
      <c r="C403" s="728" t="s">
        <v>1457</v>
      </c>
      <c r="D403" s="811" t="s">
        <v>2247</v>
      </c>
      <c r="E403" s="812" t="s">
        <v>1472</v>
      </c>
      <c r="F403" s="728" t="s">
        <v>1454</v>
      </c>
      <c r="G403" s="728" t="s">
        <v>1501</v>
      </c>
      <c r="H403" s="728" t="s">
        <v>563</v>
      </c>
      <c r="I403" s="728" t="s">
        <v>1916</v>
      </c>
      <c r="J403" s="728" t="s">
        <v>1917</v>
      </c>
      <c r="K403" s="728" t="s">
        <v>1918</v>
      </c>
      <c r="L403" s="729">
        <v>320.25</v>
      </c>
      <c r="M403" s="729">
        <v>320.25</v>
      </c>
      <c r="N403" s="728">
        <v>1</v>
      </c>
      <c r="O403" s="813">
        <v>1</v>
      </c>
      <c r="P403" s="729"/>
      <c r="Q403" s="746">
        <v>0</v>
      </c>
      <c r="R403" s="728"/>
      <c r="S403" s="746">
        <v>0</v>
      </c>
      <c r="T403" s="813"/>
      <c r="U403" s="769">
        <v>0</v>
      </c>
    </row>
    <row r="404" spans="1:21" ht="14.4" customHeight="1" x14ac:dyDescent="0.3">
      <c r="A404" s="727">
        <v>31</v>
      </c>
      <c r="B404" s="728" t="s">
        <v>1451</v>
      </c>
      <c r="C404" s="728" t="s">
        <v>1457</v>
      </c>
      <c r="D404" s="811" t="s">
        <v>2247</v>
      </c>
      <c r="E404" s="812" t="s">
        <v>1472</v>
      </c>
      <c r="F404" s="728" t="s">
        <v>1454</v>
      </c>
      <c r="G404" s="728" t="s">
        <v>1501</v>
      </c>
      <c r="H404" s="728" t="s">
        <v>563</v>
      </c>
      <c r="I404" s="728" t="s">
        <v>1649</v>
      </c>
      <c r="J404" s="728" t="s">
        <v>1650</v>
      </c>
      <c r="K404" s="728" t="s">
        <v>1651</v>
      </c>
      <c r="L404" s="729">
        <v>245.43</v>
      </c>
      <c r="M404" s="729">
        <v>245.43</v>
      </c>
      <c r="N404" s="728">
        <v>1</v>
      </c>
      <c r="O404" s="813">
        <v>1</v>
      </c>
      <c r="P404" s="729">
        <v>245.43</v>
      </c>
      <c r="Q404" s="746">
        <v>1</v>
      </c>
      <c r="R404" s="728">
        <v>1</v>
      </c>
      <c r="S404" s="746">
        <v>1</v>
      </c>
      <c r="T404" s="813">
        <v>1</v>
      </c>
      <c r="U404" s="769">
        <v>1</v>
      </c>
    </row>
    <row r="405" spans="1:21" ht="14.4" customHeight="1" x14ac:dyDescent="0.3">
      <c r="A405" s="727">
        <v>31</v>
      </c>
      <c r="B405" s="728" t="s">
        <v>1451</v>
      </c>
      <c r="C405" s="728" t="s">
        <v>1457</v>
      </c>
      <c r="D405" s="811" t="s">
        <v>2247</v>
      </c>
      <c r="E405" s="812" t="s">
        <v>1472</v>
      </c>
      <c r="F405" s="728" t="s">
        <v>1454</v>
      </c>
      <c r="G405" s="728" t="s">
        <v>1501</v>
      </c>
      <c r="H405" s="728" t="s">
        <v>563</v>
      </c>
      <c r="I405" s="728" t="s">
        <v>1880</v>
      </c>
      <c r="J405" s="728" t="s">
        <v>1881</v>
      </c>
      <c r="K405" s="728" t="s">
        <v>1882</v>
      </c>
      <c r="L405" s="729">
        <v>2202.1999999999998</v>
      </c>
      <c r="M405" s="729">
        <v>2202.1999999999998</v>
      </c>
      <c r="N405" s="728">
        <v>1</v>
      </c>
      <c r="O405" s="813">
        <v>1</v>
      </c>
      <c r="P405" s="729"/>
      <c r="Q405" s="746">
        <v>0</v>
      </c>
      <c r="R405" s="728"/>
      <c r="S405" s="746">
        <v>0</v>
      </c>
      <c r="T405" s="813"/>
      <c r="U405" s="769">
        <v>0</v>
      </c>
    </row>
    <row r="406" spans="1:21" ht="14.4" customHeight="1" x14ac:dyDescent="0.3">
      <c r="A406" s="727">
        <v>31</v>
      </c>
      <c r="B406" s="728" t="s">
        <v>1451</v>
      </c>
      <c r="C406" s="728" t="s">
        <v>1457</v>
      </c>
      <c r="D406" s="811" t="s">
        <v>2247</v>
      </c>
      <c r="E406" s="812" t="s">
        <v>1472</v>
      </c>
      <c r="F406" s="728" t="s">
        <v>1454</v>
      </c>
      <c r="G406" s="728" t="s">
        <v>1501</v>
      </c>
      <c r="H406" s="728" t="s">
        <v>563</v>
      </c>
      <c r="I406" s="728" t="s">
        <v>1532</v>
      </c>
      <c r="J406" s="728" t="s">
        <v>1533</v>
      </c>
      <c r="K406" s="728" t="s">
        <v>1534</v>
      </c>
      <c r="L406" s="729">
        <v>971.25</v>
      </c>
      <c r="M406" s="729">
        <v>971.25</v>
      </c>
      <c r="N406" s="728">
        <v>1</v>
      </c>
      <c r="O406" s="813">
        <v>1</v>
      </c>
      <c r="P406" s="729">
        <v>971.25</v>
      </c>
      <c r="Q406" s="746">
        <v>1</v>
      </c>
      <c r="R406" s="728">
        <v>1</v>
      </c>
      <c r="S406" s="746">
        <v>1</v>
      </c>
      <c r="T406" s="813">
        <v>1</v>
      </c>
      <c r="U406" s="769">
        <v>1</v>
      </c>
    </row>
    <row r="407" spans="1:21" ht="14.4" customHeight="1" x14ac:dyDescent="0.3">
      <c r="A407" s="727">
        <v>31</v>
      </c>
      <c r="B407" s="728" t="s">
        <v>1451</v>
      </c>
      <c r="C407" s="728" t="s">
        <v>1457</v>
      </c>
      <c r="D407" s="811" t="s">
        <v>2247</v>
      </c>
      <c r="E407" s="812" t="s">
        <v>1472</v>
      </c>
      <c r="F407" s="728" t="s">
        <v>1454</v>
      </c>
      <c r="G407" s="728" t="s">
        <v>1501</v>
      </c>
      <c r="H407" s="728" t="s">
        <v>563</v>
      </c>
      <c r="I407" s="728" t="s">
        <v>1781</v>
      </c>
      <c r="J407" s="728" t="s">
        <v>1782</v>
      </c>
      <c r="K407" s="728" t="s">
        <v>1783</v>
      </c>
      <c r="L407" s="729">
        <v>250</v>
      </c>
      <c r="M407" s="729">
        <v>250</v>
      </c>
      <c r="N407" s="728">
        <v>1</v>
      </c>
      <c r="O407" s="813">
        <v>1</v>
      </c>
      <c r="P407" s="729">
        <v>250</v>
      </c>
      <c r="Q407" s="746">
        <v>1</v>
      </c>
      <c r="R407" s="728">
        <v>1</v>
      </c>
      <c r="S407" s="746">
        <v>1</v>
      </c>
      <c r="T407" s="813">
        <v>1</v>
      </c>
      <c r="U407" s="769">
        <v>1</v>
      </c>
    </row>
    <row r="408" spans="1:21" ht="14.4" customHeight="1" x14ac:dyDescent="0.3">
      <c r="A408" s="727">
        <v>31</v>
      </c>
      <c r="B408" s="728" t="s">
        <v>1451</v>
      </c>
      <c r="C408" s="728" t="s">
        <v>1457</v>
      </c>
      <c r="D408" s="811" t="s">
        <v>2247</v>
      </c>
      <c r="E408" s="812" t="s">
        <v>1472</v>
      </c>
      <c r="F408" s="728" t="s">
        <v>1454</v>
      </c>
      <c r="G408" s="728" t="s">
        <v>1501</v>
      </c>
      <c r="H408" s="728" t="s">
        <v>563</v>
      </c>
      <c r="I408" s="728" t="s">
        <v>1572</v>
      </c>
      <c r="J408" s="728" t="s">
        <v>1573</v>
      </c>
      <c r="K408" s="728" t="s">
        <v>1574</v>
      </c>
      <c r="L408" s="729">
        <v>350</v>
      </c>
      <c r="M408" s="729">
        <v>1050</v>
      </c>
      <c r="N408" s="728">
        <v>3</v>
      </c>
      <c r="O408" s="813">
        <v>3</v>
      </c>
      <c r="P408" s="729">
        <v>1050</v>
      </c>
      <c r="Q408" s="746">
        <v>1</v>
      </c>
      <c r="R408" s="728">
        <v>3</v>
      </c>
      <c r="S408" s="746">
        <v>1</v>
      </c>
      <c r="T408" s="813">
        <v>3</v>
      </c>
      <c r="U408" s="769">
        <v>1</v>
      </c>
    </row>
    <row r="409" spans="1:21" ht="14.4" customHeight="1" x14ac:dyDescent="0.3">
      <c r="A409" s="727">
        <v>31</v>
      </c>
      <c r="B409" s="728" t="s">
        <v>1451</v>
      </c>
      <c r="C409" s="728" t="s">
        <v>1457</v>
      </c>
      <c r="D409" s="811" t="s">
        <v>2247</v>
      </c>
      <c r="E409" s="812" t="s">
        <v>1472</v>
      </c>
      <c r="F409" s="728" t="s">
        <v>1454</v>
      </c>
      <c r="G409" s="728" t="s">
        <v>1501</v>
      </c>
      <c r="H409" s="728" t="s">
        <v>563</v>
      </c>
      <c r="I409" s="728" t="s">
        <v>1919</v>
      </c>
      <c r="J409" s="728" t="s">
        <v>1920</v>
      </c>
      <c r="K409" s="728" t="s">
        <v>1921</v>
      </c>
      <c r="L409" s="729">
        <v>1000</v>
      </c>
      <c r="M409" s="729">
        <v>1000</v>
      </c>
      <c r="N409" s="728">
        <v>1</v>
      </c>
      <c r="O409" s="813">
        <v>1</v>
      </c>
      <c r="P409" s="729"/>
      <c r="Q409" s="746">
        <v>0</v>
      </c>
      <c r="R409" s="728"/>
      <c r="S409" s="746">
        <v>0</v>
      </c>
      <c r="T409" s="813"/>
      <c r="U409" s="769">
        <v>0</v>
      </c>
    </row>
    <row r="410" spans="1:21" ht="14.4" customHeight="1" x14ac:dyDescent="0.3">
      <c r="A410" s="727">
        <v>31</v>
      </c>
      <c r="B410" s="728" t="s">
        <v>1451</v>
      </c>
      <c r="C410" s="728" t="s">
        <v>1457</v>
      </c>
      <c r="D410" s="811" t="s">
        <v>2247</v>
      </c>
      <c r="E410" s="812" t="s">
        <v>1472</v>
      </c>
      <c r="F410" s="728" t="s">
        <v>1454</v>
      </c>
      <c r="G410" s="728" t="s">
        <v>1501</v>
      </c>
      <c r="H410" s="728" t="s">
        <v>563</v>
      </c>
      <c r="I410" s="728" t="s">
        <v>1833</v>
      </c>
      <c r="J410" s="728" t="s">
        <v>1834</v>
      </c>
      <c r="K410" s="728"/>
      <c r="L410" s="729">
        <v>100</v>
      </c>
      <c r="M410" s="729">
        <v>200</v>
      </c>
      <c r="N410" s="728">
        <v>2</v>
      </c>
      <c r="O410" s="813">
        <v>2</v>
      </c>
      <c r="P410" s="729">
        <v>200</v>
      </c>
      <c r="Q410" s="746">
        <v>1</v>
      </c>
      <c r="R410" s="728">
        <v>2</v>
      </c>
      <c r="S410" s="746">
        <v>1</v>
      </c>
      <c r="T410" s="813">
        <v>2</v>
      </c>
      <c r="U410" s="769">
        <v>1</v>
      </c>
    </row>
    <row r="411" spans="1:21" ht="14.4" customHeight="1" x14ac:dyDescent="0.3">
      <c r="A411" s="727">
        <v>31</v>
      </c>
      <c r="B411" s="728" t="s">
        <v>1451</v>
      </c>
      <c r="C411" s="728" t="s">
        <v>1457</v>
      </c>
      <c r="D411" s="811" t="s">
        <v>2247</v>
      </c>
      <c r="E411" s="812" t="s">
        <v>1472</v>
      </c>
      <c r="F411" s="728" t="s">
        <v>1454</v>
      </c>
      <c r="G411" s="728" t="s">
        <v>1501</v>
      </c>
      <c r="H411" s="728" t="s">
        <v>563</v>
      </c>
      <c r="I411" s="728" t="s">
        <v>1835</v>
      </c>
      <c r="J411" s="728" t="s">
        <v>1836</v>
      </c>
      <c r="K411" s="728" t="s">
        <v>1837</v>
      </c>
      <c r="L411" s="729">
        <v>695.62</v>
      </c>
      <c r="M411" s="729">
        <v>695.62</v>
      </c>
      <c r="N411" s="728">
        <v>1</v>
      </c>
      <c r="O411" s="813">
        <v>1</v>
      </c>
      <c r="P411" s="729">
        <v>695.62</v>
      </c>
      <c r="Q411" s="746">
        <v>1</v>
      </c>
      <c r="R411" s="728">
        <v>1</v>
      </c>
      <c r="S411" s="746">
        <v>1</v>
      </c>
      <c r="T411" s="813">
        <v>1</v>
      </c>
      <c r="U411" s="769">
        <v>1</v>
      </c>
    </row>
    <row r="412" spans="1:21" ht="14.4" customHeight="1" x14ac:dyDescent="0.3">
      <c r="A412" s="727">
        <v>31</v>
      </c>
      <c r="B412" s="728" t="s">
        <v>1451</v>
      </c>
      <c r="C412" s="728" t="s">
        <v>1457</v>
      </c>
      <c r="D412" s="811" t="s">
        <v>2247</v>
      </c>
      <c r="E412" s="812" t="s">
        <v>1472</v>
      </c>
      <c r="F412" s="728" t="s">
        <v>1454</v>
      </c>
      <c r="G412" s="728" t="s">
        <v>1508</v>
      </c>
      <c r="H412" s="728" t="s">
        <v>563</v>
      </c>
      <c r="I412" s="728" t="s">
        <v>1584</v>
      </c>
      <c r="J412" s="728" t="s">
        <v>1585</v>
      </c>
      <c r="K412" s="728" t="s">
        <v>1586</v>
      </c>
      <c r="L412" s="729">
        <v>260</v>
      </c>
      <c r="M412" s="729">
        <v>520</v>
      </c>
      <c r="N412" s="728">
        <v>2</v>
      </c>
      <c r="O412" s="813">
        <v>1</v>
      </c>
      <c r="P412" s="729">
        <v>520</v>
      </c>
      <c r="Q412" s="746">
        <v>1</v>
      </c>
      <c r="R412" s="728">
        <v>2</v>
      </c>
      <c r="S412" s="746">
        <v>1</v>
      </c>
      <c r="T412" s="813">
        <v>1</v>
      </c>
      <c r="U412" s="769">
        <v>1</v>
      </c>
    </row>
    <row r="413" spans="1:21" ht="14.4" customHeight="1" x14ac:dyDescent="0.3">
      <c r="A413" s="727">
        <v>31</v>
      </c>
      <c r="B413" s="728" t="s">
        <v>1451</v>
      </c>
      <c r="C413" s="728" t="s">
        <v>1457</v>
      </c>
      <c r="D413" s="811" t="s">
        <v>2247</v>
      </c>
      <c r="E413" s="812" t="s">
        <v>1472</v>
      </c>
      <c r="F413" s="728" t="s">
        <v>1454</v>
      </c>
      <c r="G413" s="728" t="s">
        <v>1508</v>
      </c>
      <c r="H413" s="728" t="s">
        <v>563</v>
      </c>
      <c r="I413" s="728" t="s">
        <v>1509</v>
      </c>
      <c r="J413" s="728" t="s">
        <v>1510</v>
      </c>
      <c r="K413" s="728" t="s">
        <v>1511</v>
      </c>
      <c r="L413" s="729">
        <v>200</v>
      </c>
      <c r="M413" s="729">
        <v>400</v>
      </c>
      <c r="N413" s="728">
        <v>2</v>
      </c>
      <c r="O413" s="813">
        <v>1</v>
      </c>
      <c r="P413" s="729">
        <v>400</v>
      </c>
      <c r="Q413" s="746">
        <v>1</v>
      </c>
      <c r="R413" s="728">
        <v>2</v>
      </c>
      <c r="S413" s="746">
        <v>1</v>
      </c>
      <c r="T413" s="813">
        <v>1</v>
      </c>
      <c r="U413" s="769">
        <v>1</v>
      </c>
    </row>
    <row r="414" spans="1:21" ht="14.4" customHeight="1" x14ac:dyDescent="0.3">
      <c r="A414" s="727">
        <v>31</v>
      </c>
      <c r="B414" s="728" t="s">
        <v>1451</v>
      </c>
      <c r="C414" s="728" t="s">
        <v>1457</v>
      </c>
      <c r="D414" s="811" t="s">
        <v>2247</v>
      </c>
      <c r="E414" s="812" t="s">
        <v>1473</v>
      </c>
      <c r="F414" s="728" t="s">
        <v>1452</v>
      </c>
      <c r="G414" s="728" t="s">
        <v>1922</v>
      </c>
      <c r="H414" s="728" t="s">
        <v>610</v>
      </c>
      <c r="I414" s="728" t="s">
        <v>1299</v>
      </c>
      <c r="J414" s="728" t="s">
        <v>1300</v>
      </c>
      <c r="K414" s="728" t="s">
        <v>1301</v>
      </c>
      <c r="L414" s="729">
        <v>70.540000000000006</v>
      </c>
      <c r="M414" s="729">
        <v>141.08000000000001</v>
      </c>
      <c r="N414" s="728">
        <v>2</v>
      </c>
      <c r="O414" s="813">
        <v>1</v>
      </c>
      <c r="P414" s="729"/>
      <c r="Q414" s="746">
        <v>0</v>
      </c>
      <c r="R414" s="728"/>
      <c r="S414" s="746">
        <v>0</v>
      </c>
      <c r="T414" s="813"/>
      <c r="U414" s="769">
        <v>0</v>
      </c>
    </row>
    <row r="415" spans="1:21" ht="14.4" customHeight="1" x14ac:dyDescent="0.3">
      <c r="A415" s="727">
        <v>31</v>
      </c>
      <c r="B415" s="728" t="s">
        <v>1451</v>
      </c>
      <c r="C415" s="728" t="s">
        <v>1457</v>
      </c>
      <c r="D415" s="811" t="s">
        <v>2247</v>
      </c>
      <c r="E415" s="812" t="s">
        <v>1473</v>
      </c>
      <c r="F415" s="728" t="s">
        <v>1452</v>
      </c>
      <c r="G415" s="728" t="s">
        <v>1628</v>
      </c>
      <c r="H415" s="728" t="s">
        <v>563</v>
      </c>
      <c r="I415" s="728" t="s">
        <v>1923</v>
      </c>
      <c r="J415" s="728" t="s">
        <v>1296</v>
      </c>
      <c r="K415" s="728" t="s">
        <v>1924</v>
      </c>
      <c r="L415" s="729">
        <v>55.41</v>
      </c>
      <c r="M415" s="729">
        <v>277.04999999999995</v>
      </c>
      <c r="N415" s="728">
        <v>5</v>
      </c>
      <c r="O415" s="813">
        <v>2</v>
      </c>
      <c r="P415" s="729">
        <v>166.23</v>
      </c>
      <c r="Q415" s="746">
        <v>0.60000000000000009</v>
      </c>
      <c r="R415" s="728">
        <v>3</v>
      </c>
      <c r="S415" s="746">
        <v>0.6</v>
      </c>
      <c r="T415" s="813">
        <v>1</v>
      </c>
      <c r="U415" s="769">
        <v>0.5</v>
      </c>
    </row>
    <row r="416" spans="1:21" ht="14.4" customHeight="1" x14ac:dyDescent="0.3">
      <c r="A416" s="727">
        <v>31</v>
      </c>
      <c r="B416" s="728" t="s">
        <v>1451</v>
      </c>
      <c r="C416" s="728" t="s">
        <v>1457</v>
      </c>
      <c r="D416" s="811" t="s">
        <v>2247</v>
      </c>
      <c r="E416" s="812" t="s">
        <v>1473</v>
      </c>
      <c r="F416" s="728" t="s">
        <v>1452</v>
      </c>
      <c r="G416" s="728" t="s">
        <v>1539</v>
      </c>
      <c r="H416" s="728" t="s">
        <v>563</v>
      </c>
      <c r="I416" s="728" t="s">
        <v>1540</v>
      </c>
      <c r="J416" s="728" t="s">
        <v>910</v>
      </c>
      <c r="K416" s="728" t="s">
        <v>1297</v>
      </c>
      <c r="L416" s="729">
        <v>78.33</v>
      </c>
      <c r="M416" s="729">
        <v>78.33</v>
      </c>
      <c r="N416" s="728">
        <v>1</v>
      </c>
      <c r="O416" s="813">
        <v>1</v>
      </c>
      <c r="P416" s="729">
        <v>78.33</v>
      </c>
      <c r="Q416" s="746">
        <v>1</v>
      </c>
      <c r="R416" s="728">
        <v>1</v>
      </c>
      <c r="S416" s="746">
        <v>1</v>
      </c>
      <c r="T416" s="813">
        <v>1</v>
      </c>
      <c r="U416" s="769">
        <v>1</v>
      </c>
    </row>
    <row r="417" spans="1:21" ht="14.4" customHeight="1" x14ac:dyDescent="0.3">
      <c r="A417" s="727">
        <v>31</v>
      </c>
      <c r="B417" s="728" t="s">
        <v>1451</v>
      </c>
      <c r="C417" s="728" t="s">
        <v>1457</v>
      </c>
      <c r="D417" s="811" t="s">
        <v>2247</v>
      </c>
      <c r="E417" s="812" t="s">
        <v>1473</v>
      </c>
      <c r="F417" s="728" t="s">
        <v>1452</v>
      </c>
      <c r="G417" s="728" t="s">
        <v>1925</v>
      </c>
      <c r="H417" s="728" t="s">
        <v>610</v>
      </c>
      <c r="I417" s="728" t="s">
        <v>1926</v>
      </c>
      <c r="J417" s="728" t="s">
        <v>1927</v>
      </c>
      <c r="K417" s="728" t="s">
        <v>1928</v>
      </c>
      <c r="L417" s="729">
        <v>207.45</v>
      </c>
      <c r="M417" s="729">
        <v>207.45</v>
      </c>
      <c r="N417" s="728">
        <v>1</v>
      </c>
      <c r="O417" s="813">
        <v>0.5</v>
      </c>
      <c r="P417" s="729">
        <v>207.45</v>
      </c>
      <c r="Q417" s="746">
        <v>1</v>
      </c>
      <c r="R417" s="728">
        <v>1</v>
      </c>
      <c r="S417" s="746">
        <v>1</v>
      </c>
      <c r="T417" s="813">
        <v>0.5</v>
      </c>
      <c r="U417" s="769">
        <v>1</v>
      </c>
    </row>
    <row r="418" spans="1:21" ht="14.4" customHeight="1" x14ac:dyDescent="0.3">
      <c r="A418" s="727">
        <v>31</v>
      </c>
      <c r="B418" s="728" t="s">
        <v>1451</v>
      </c>
      <c r="C418" s="728" t="s">
        <v>1457</v>
      </c>
      <c r="D418" s="811" t="s">
        <v>2247</v>
      </c>
      <c r="E418" s="812" t="s">
        <v>1473</v>
      </c>
      <c r="F418" s="728" t="s">
        <v>1452</v>
      </c>
      <c r="G418" s="728" t="s">
        <v>1632</v>
      </c>
      <c r="H418" s="728" t="s">
        <v>563</v>
      </c>
      <c r="I418" s="728" t="s">
        <v>1735</v>
      </c>
      <c r="J418" s="728" t="s">
        <v>1736</v>
      </c>
      <c r="K418" s="728" t="s">
        <v>1737</v>
      </c>
      <c r="L418" s="729">
        <v>72.64</v>
      </c>
      <c r="M418" s="729">
        <v>72.64</v>
      </c>
      <c r="N418" s="728">
        <v>1</v>
      </c>
      <c r="O418" s="813">
        <v>1</v>
      </c>
      <c r="P418" s="729"/>
      <c r="Q418" s="746">
        <v>0</v>
      </c>
      <c r="R418" s="728"/>
      <c r="S418" s="746">
        <v>0</v>
      </c>
      <c r="T418" s="813"/>
      <c r="U418" s="769">
        <v>0</v>
      </c>
    </row>
    <row r="419" spans="1:21" ht="14.4" customHeight="1" x14ac:dyDescent="0.3">
      <c r="A419" s="727">
        <v>31</v>
      </c>
      <c r="B419" s="728" t="s">
        <v>1451</v>
      </c>
      <c r="C419" s="728" t="s">
        <v>1457</v>
      </c>
      <c r="D419" s="811" t="s">
        <v>2247</v>
      </c>
      <c r="E419" s="812" t="s">
        <v>1473</v>
      </c>
      <c r="F419" s="728" t="s">
        <v>1452</v>
      </c>
      <c r="G419" s="728" t="s">
        <v>1888</v>
      </c>
      <c r="H419" s="728" t="s">
        <v>563</v>
      </c>
      <c r="I419" s="728" t="s">
        <v>1929</v>
      </c>
      <c r="J419" s="728" t="s">
        <v>1890</v>
      </c>
      <c r="K419" s="728" t="s">
        <v>1930</v>
      </c>
      <c r="L419" s="729">
        <v>477.5</v>
      </c>
      <c r="M419" s="729">
        <v>477.5</v>
      </c>
      <c r="N419" s="728">
        <v>1</v>
      </c>
      <c r="O419" s="813">
        <v>1</v>
      </c>
      <c r="P419" s="729">
        <v>477.5</v>
      </c>
      <c r="Q419" s="746">
        <v>1</v>
      </c>
      <c r="R419" s="728">
        <v>1</v>
      </c>
      <c r="S419" s="746">
        <v>1</v>
      </c>
      <c r="T419" s="813">
        <v>1</v>
      </c>
      <c r="U419" s="769">
        <v>1</v>
      </c>
    </row>
    <row r="420" spans="1:21" ht="14.4" customHeight="1" x14ac:dyDescent="0.3">
      <c r="A420" s="727">
        <v>31</v>
      </c>
      <c r="B420" s="728" t="s">
        <v>1451</v>
      </c>
      <c r="C420" s="728" t="s">
        <v>1457</v>
      </c>
      <c r="D420" s="811" t="s">
        <v>2247</v>
      </c>
      <c r="E420" s="812" t="s">
        <v>1473</v>
      </c>
      <c r="F420" s="728" t="s">
        <v>1452</v>
      </c>
      <c r="G420" s="728" t="s">
        <v>1931</v>
      </c>
      <c r="H420" s="728" t="s">
        <v>563</v>
      </c>
      <c r="I420" s="728" t="s">
        <v>1932</v>
      </c>
      <c r="J420" s="728" t="s">
        <v>1933</v>
      </c>
      <c r="K420" s="728" t="s">
        <v>1641</v>
      </c>
      <c r="L420" s="729">
        <v>848.49</v>
      </c>
      <c r="M420" s="729">
        <v>848.49</v>
      </c>
      <c r="N420" s="728">
        <v>1</v>
      </c>
      <c r="O420" s="813">
        <v>0.5</v>
      </c>
      <c r="P420" s="729"/>
      <c r="Q420" s="746">
        <v>0</v>
      </c>
      <c r="R420" s="728"/>
      <c r="S420" s="746">
        <v>0</v>
      </c>
      <c r="T420" s="813"/>
      <c r="U420" s="769">
        <v>0</v>
      </c>
    </row>
    <row r="421" spans="1:21" ht="14.4" customHeight="1" x14ac:dyDescent="0.3">
      <c r="A421" s="727">
        <v>31</v>
      </c>
      <c r="B421" s="728" t="s">
        <v>1451</v>
      </c>
      <c r="C421" s="728" t="s">
        <v>1457</v>
      </c>
      <c r="D421" s="811" t="s">
        <v>2247</v>
      </c>
      <c r="E421" s="812" t="s">
        <v>1473</v>
      </c>
      <c r="F421" s="728" t="s">
        <v>1452</v>
      </c>
      <c r="G421" s="728" t="s">
        <v>1636</v>
      </c>
      <c r="H421" s="728" t="s">
        <v>563</v>
      </c>
      <c r="I421" s="728" t="s">
        <v>1637</v>
      </c>
      <c r="J421" s="728" t="s">
        <v>1638</v>
      </c>
      <c r="K421" s="728" t="s">
        <v>1639</v>
      </c>
      <c r="L421" s="729">
        <v>0</v>
      </c>
      <c r="M421" s="729">
        <v>0</v>
      </c>
      <c r="N421" s="728">
        <v>6</v>
      </c>
      <c r="O421" s="813">
        <v>3.5</v>
      </c>
      <c r="P421" s="729">
        <v>0</v>
      </c>
      <c r="Q421" s="746"/>
      <c r="R421" s="728">
        <v>4</v>
      </c>
      <c r="S421" s="746">
        <v>0.66666666666666663</v>
      </c>
      <c r="T421" s="813">
        <v>2.5</v>
      </c>
      <c r="U421" s="769">
        <v>0.7142857142857143</v>
      </c>
    </row>
    <row r="422" spans="1:21" ht="14.4" customHeight="1" x14ac:dyDescent="0.3">
      <c r="A422" s="727">
        <v>31</v>
      </c>
      <c r="B422" s="728" t="s">
        <v>1451</v>
      </c>
      <c r="C422" s="728" t="s">
        <v>1457</v>
      </c>
      <c r="D422" s="811" t="s">
        <v>2247</v>
      </c>
      <c r="E422" s="812" t="s">
        <v>1473</v>
      </c>
      <c r="F422" s="728" t="s">
        <v>1452</v>
      </c>
      <c r="G422" s="728" t="s">
        <v>1483</v>
      </c>
      <c r="H422" s="728" t="s">
        <v>563</v>
      </c>
      <c r="I422" s="728" t="s">
        <v>1484</v>
      </c>
      <c r="J422" s="728" t="s">
        <v>593</v>
      </c>
      <c r="K422" s="728" t="s">
        <v>1485</v>
      </c>
      <c r="L422" s="729">
        <v>0</v>
      </c>
      <c r="M422" s="729">
        <v>0</v>
      </c>
      <c r="N422" s="728">
        <v>3</v>
      </c>
      <c r="O422" s="813">
        <v>1.5</v>
      </c>
      <c r="P422" s="729">
        <v>0</v>
      </c>
      <c r="Q422" s="746"/>
      <c r="R422" s="728">
        <v>2</v>
      </c>
      <c r="S422" s="746">
        <v>0.66666666666666663</v>
      </c>
      <c r="T422" s="813">
        <v>0.5</v>
      </c>
      <c r="U422" s="769">
        <v>0.33333333333333331</v>
      </c>
    </row>
    <row r="423" spans="1:21" ht="14.4" customHeight="1" x14ac:dyDescent="0.3">
      <c r="A423" s="727">
        <v>31</v>
      </c>
      <c r="B423" s="728" t="s">
        <v>1451</v>
      </c>
      <c r="C423" s="728" t="s">
        <v>1457</v>
      </c>
      <c r="D423" s="811" t="s">
        <v>2247</v>
      </c>
      <c r="E423" s="812" t="s">
        <v>1473</v>
      </c>
      <c r="F423" s="728" t="s">
        <v>1452</v>
      </c>
      <c r="G423" s="728" t="s">
        <v>1483</v>
      </c>
      <c r="H423" s="728" t="s">
        <v>563</v>
      </c>
      <c r="I423" s="728" t="s">
        <v>1686</v>
      </c>
      <c r="J423" s="728" t="s">
        <v>593</v>
      </c>
      <c r="K423" s="728" t="s">
        <v>1687</v>
      </c>
      <c r="L423" s="729">
        <v>0</v>
      </c>
      <c r="M423" s="729">
        <v>0</v>
      </c>
      <c r="N423" s="728">
        <v>1</v>
      </c>
      <c r="O423" s="813">
        <v>1</v>
      </c>
      <c r="P423" s="729">
        <v>0</v>
      </c>
      <c r="Q423" s="746"/>
      <c r="R423" s="728">
        <v>1</v>
      </c>
      <c r="S423" s="746">
        <v>1</v>
      </c>
      <c r="T423" s="813">
        <v>1</v>
      </c>
      <c r="U423" s="769">
        <v>1</v>
      </c>
    </row>
    <row r="424" spans="1:21" ht="14.4" customHeight="1" x14ac:dyDescent="0.3">
      <c r="A424" s="727">
        <v>31</v>
      </c>
      <c r="B424" s="728" t="s">
        <v>1451</v>
      </c>
      <c r="C424" s="728" t="s">
        <v>1457</v>
      </c>
      <c r="D424" s="811" t="s">
        <v>2247</v>
      </c>
      <c r="E424" s="812" t="s">
        <v>1473</v>
      </c>
      <c r="F424" s="728" t="s">
        <v>1452</v>
      </c>
      <c r="G424" s="728" t="s">
        <v>1934</v>
      </c>
      <c r="H424" s="728" t="s">
        <v>563</v>
      </c>
      <c r="I424" s="728" t="s">
        <v>1935</v>
      </c>
      <c r="J424" s="728" t="s">
        <v>1936</v>
      </c>
      <c r="K424" s="728" t="s">
        <v>1937</v>
      </c>
      <c r="L424" s="729">
        <v>76.180000000000007</v>
      </c>
      <c r="M424" s="729">
        <v>76.180000000000007</v>
      </c>
      <c r="N424" s="728">
        <v>1</v>
      </c>
      <c r="O424" s="813">
        <v>0.5</v>
      </c>
      <c r="P424" s="729">
        <v>76.180000000000007</v>
      </c>
      <c r="Q424" s="746">
        <v>1</v>
      </c>
      <c r="R424" s="728">
        <v>1</v>
      </c>
      <c r="S424" s="746">
        <v>1</v>
      </c>
      <c r="T424" s="813">
        <v>0.5</v>
      </c>
      <c r="U424" s="769">
        <v>1</v>
      </c>
    </row>
    <row r="425" spans="1:21" ht="14.4" customHeight="1" x14ac:dyDescent="0.3">
      <c r="A425" s="727">
        <v>31</v>
      </c>
      <c r="B425" s="728" t="s">
        <v>1451</v>
      </c>
      <c r="C425" s="728" t="s">
        <v>1457</v>
      </c>
      <c r="D425" s="811" t="s">
        <v>2247</v>
      </c>
      <c r="E425" s="812" t="s">
        <v>1473</v>
      </c>
      <c r="F425" s="728" t="s">
        <v>1452</v>
      </c>
      <c r="G425" s="728" t="s">
        <v>1544</v>
      </c>
      <c r="H425" s="728" t="s">
        <v>563</v>
      </c>
      <c r="I425" s="728" t="s">
        <v>1609</v>
      </c>
      <c r="J425" s="728" t="s">
        <v>1546</v>
      </c>
      <c r="K425" s="728" t="s">
        <v>1549</v>
      </c>
      <c r="L425" s="729">
        <v>132.97999999999999</v>
      </c>
      <c r="M425" s="729">
        <v>664.9</v>
      </c>
      <c r="N425" s="728">
        <v>5</v>
      </c>
      <c r="O425" s="813">
        <v>3</v>
      </c>
      <c r="P425" s="729">
        <v>664.9</v>
      </c>
      <c r="Q425" s="746">
        <v>1</v>
      </c>
      <c r="R425" s="728">
        <v>5</v>
      </c>
      <c r="S425" s="746">
        <v>1</v>
      </c>
      <c r="T425" s="813">
        <v>3</v>
      </c>
      <c r="U425" s="769">
        <v>1</v>
      </c>
    </row>
    <row r="426" spans="1:21" ht="14.4" customHeight="1" x14ac:dyDescent="0.3">
      <c r="A426" s="727">
        <v>31</v>
      </c>
      <c r="B426" s="728" t="s">
        <v>1451</v>
      </c>
      <c r="C426" s="728" t="s">
        <v>1457</v>
      </c>
      <c r="D426" s="811" t="s">
        <v>2247</v>
      </c>
      <c r="E426" s="812" t="s">
        <v>1473</v>
      </c>
      <c r="F426" s="728" t="s">
        <v>1452</v>
      </c>
      <c r="G426" s="728" t="s">
        <v>1544</v>
      </c>
      <c r="H426" s="728" t="s">
        <v>563</v>
      </c>
      <c r="I426" s="728" t="s">
        <v>1548</v>
      </c>
      <c r="J426" s="728" t="s">
        <v>1546</v>
      </c>
      <c r="K426" s="728" t="s">
        <v>1549</v>
      </c>
      <c r="L426" s="729">
        <v>132.97999999999999</v>
      </c>
      <c r="M426" s="729">
        <v>265.95999999999998</v>
      </c>
      <c r="N426" s="728">
        <v>2</v>
      </c>
      <c r="O426" s="813">
        <v>1</v>
      </c>
      <c r="P426" s="729">
        <v>265.95999999999998</v>
      </c>
      <c r="Q426" s="746">
        <v>1</v>
      </c>
      <c r="R426" s="728">
        <v>2</v>
      </c>
      <c r="S426" s="746">
        <v>1</v>
      </c>
      <c r="T426" s="813">
        <v>1</v>
      </c>
      <c r="U426" s="769">
        <v>1</v>
      </c>
    </row>
    <row r="427" spans="1:21" ht="14.4" customHeight="1" x14ac:dyDescent="0.3">
      <c r="A427" s="727">
        <v>31</v>
      </c>
      <c r="B427" s="728" t="s">
        <v>1451</v>
      </c>
      <c r="C427" s="728" t="s">
        <v>1457</v>
      </c>
      <c r="D427" s="811" t="s">
        <v>2247</v>
      </c>
      <c r="E427" s="812" t="s">
        <v>1473</v>
      </c>
      <c r="F427" s="728" t="s">
        <v>1452</v>
      </c>
      <c r="G427" s="728" t="s">
        <v>1938</v>
      </c>
      <c r="H427" s="728" t="s">
        <v>563</v>
      </c>
      <c r="I427" s="728" t="s">
        <v>1939</v>
      </c>
      <c r="J427" s="728" t="s">
        <v>1940</v>
      </c>
      <c r="K427" s="728" t="s">
        <v>1225</v>
      </c>
      <c r="L427" s="729">
        <v>38.56</v>
      </c>
      <c r="M427" s="729">
        <v>38.56</v>
      </c>
      <c r="N427" s="728">
        <v>1</v>
      </c>
      <c r="O427" s="813">
        <v>1</v>
      </c>
      <c r="P427" s="729">
        <v>38.56</v>
      </c>
      <c r="Q427" s="746">
        <v>1</v>
      </c>
      <c r="R427" s="728">
        <v>1</v>
      </c>
      <c r="S427" s="746">
        <v>1</v>
      </c>
      <c r="T427" s="813">
        <v>1</v>
      </c>
      <c r="U427" s="769">
        <v>1</v>
      </c>
    </row>
    <row r="428" spans="1:21" ht="14.4" customHeight="1" x14ac:dyDescent="0.3">
      <c r="A428" s="727">
        <v>31</v>
      </c>
      <c r="B428" s="728" t="s">
        <v>1451</v>
      </c>
      <c r="C428" s="728" t="s">
        <v>1457</v>
      </c>
      <c r="D428" s="811" t="s">
        <v>2247</v>
      </c>
      <c r="E428" s="812" t="s">
        <v>1473</v>
      </c>
      <c r="F428" s="728" t="s">
        <v>1452</v>
      </c>
      <c r="G428" s="728" t="s">
        <v>1486</v>
      </c>
      <c r="H428" s="728" t="s">
        <v>610</v>
      </c>
      <c r="I428" s="728" t="s">
        <v>1487</v>
      </c>
      <c r="J428" s="728" t="s">
        <v>707</v>
      </c>
      <c r="K428" s="728" t="s">
        <v>1218</v>
      </c>
      <c r="L428" s="729">
        <v>490.89</v>
      </c>
      <c r="M428" s="729">
        <v>7854.2400000000007</v>
      </c>
      <c r="N428" s="728">
        <v>16</v>
      </c>
      <c r="O428" s="813">
        <v>13</v>
      </c>
      <c r="P428" s="729">
        <v>6872.4600000000009</v>
      </c>
      <c r="Q428" s="746">
        <v>0.875</v>
      </c>
      <c r="R428" s="728">
        <v>14</v>
      </c>
      <c r="S428" s="746">
        <v>0.875</v>
      </c>
      <c r="T428" s="813">
        <v>11</v>
      </c>
      <c r="U428" s="769">
        <v>0.84615384615384615</v>
      </c>
    </row>
    <row r="429" spans="1:21" ht="14.4" customHeight="1" x14ac:dyDescent="0.3">
      <c r="A429" s="727">
        <v>31</v>
      </c>
      <c r="B429" s="728" t="s">
        <v>1451</v>
      </c>
      <c r="C429" s="728" t="s">
        <v>1457</v>
      </c>
      <c r="D429" s="811" t="s">
        <v>2247</v>
      </c>
      <c r="E429" s="812" t="s">
        <v>1473</v>
      </c>
      <c r="F429" s="728" t="s">
        <v>1452</v>
      </c>
      <c r="G429" s="728" t="s">
        <v>1486</v>
      </c>
      <c r="H429" s="728" t="s">
        <v>610</v>
      </c>
      <c r="I429" s="728" t="s">
        <v>1516</v>
      </c>
      <c r="J429" s="728" t="s">
        <v>707</v>
      </c>
      <c r="K429" s="728" t="s">
        <v>1216</v>
      </c>
      <c r="L429" s="729">
        <v>736.33</v>
      </c>
      <c r="M429" s="729">
        <v>2208.9900000000002</v>
      </c>
      <c r="N429" s="728">
        <v>3</v>
      </c>
      <c r="O429" s="813">
        <v>2</v>
      </c>
      <c r="P429" s="729">
        <v>2208.9900000000002</v>
      </c>
      <c r="Q429" s="746">
        <v>1</v>
      </c>
      <c r="R429" s="728">
        <v>3</v>
      </c>
      <c r="S429" s="746">
        <v>1</v>
      </c>
      <c r="T429" s="813">
        <v>2</v>
      </c>
      <c r="U429" s="769">
        <v>1</v>
      </c>
    </row>
    <row r="430" spans="1:21" ht="14.4" customHeight="1" x14ac:dyDescent="0.3">
      <c r="A430" s="727">
        <v>31</v>
      </c>
      <c r="B430" s="728" t="s">
        <v>1451</v>
      </c>
      <c r="C430" s="728" t="s">
        <v>1457</v>
      </c>
      <c r="D430" s="811" t="s">
        <v>2247</v>
      </c>
      <c r="E430" s="812" t="s">
        <v>1473</v>
      </c>
      <c r="F430" s="728" t="s">
        <v>1452</v>
      </c>
      <c r="G430" s="728" t="s">
        <v>1486</v>
      </c>
      <c r="H430" s="728" t="s">
        <v>610</v>
      </c>
      <c r="I430" s="728" t="s">
        <v>1554</v>
      </c>
      <c r="J430" s="728" t="s">
        <v>707</v>
      </c>
      <c r="K430" s="728" t="s">
        <v>1555</v>
      </c>
      <c r="L430" s="729">
        <v>923.74</v>
      </c>
      <c r="M430" s="729">
        <v>1847.48</v>
      </c>
      <c r="N430" s="728">
        <v>2</v>
      </c>
      <c r="O430" s="813">
        <v>1</v>
      </c>
      <c r="P430" s="729">
        <v>1847.48</v>
      </c>
      <c r="Q430" s="746">
        <v>1</v>
      </c>
      <c r="R430" s="728">
        <v>2</v>
      </c>
      <c r="S430" s="746">
        <v>1</v>
      </c>
      <c r="T430" s="813">
        <v>1</v>
      </c>
      <c r="U430" s="769">
        <v>1</v>
      </c>
    </row>
    <row r="431" spans="1:21" ht="14.4" customHeight="1" x14ac:dyDescent="0.3">
      <c r="A431" s="727">
        <v>31</v>
      </c>
      <c r="B431" s="728" t="s">
        <v>1451</v>
      </c>
      <c r="C431" s="728" t="s">
        <v>1457</v>
      </c>
      <c r="D431" s="811" t="s">
        <v>2247</v>
      </c>
      <c r="E431" s="812" t="s">
        <v>1473</v>
      </c>
      <c r="F431" s="728" t="s">
        <v>1452</v>
      </c>
      <c r="G431" s="728" t="s">
        <v>1486</v>
      </c>
      <c r="H431" s="728" t="s">
        <v>610</v>
      </c>
      <c r="I431" s="728" t="s">
        <v>1217</v>
      </c>
      <c r="J431" s="728" t="s">
        <v>707</v>
      </c>
      <c r="K431" s="728" t="s">
        <v>1218</v>
      </c>
      <c r="L431" s="729">
        <v>490.89</v>
      </c>
      <c r="M431" s="729">
        <v>490.89</v>
      </c>
      <c r="N431" s="728">
        <v>1</v>
      </c>
      <c r="O431" s="813">
        <v>1</v>
      </c>
      <c r="P431" s="729">
        <v>490.89</v>
      </c>
      <c r="Q431" s="746">
        <v>1</v>
      </c>
      <c r="R431" s="728">
        <v>1</v>
      </c>
      <c r="S431" s="746">
        <v>1</v>
      </c>
      <c r="T431" s="813">
        <v>1</v>
      </c>
      <c r="U431" s="769">
        <v>1</v>
      </c>
    </row>
    <row r="432" spans="1:21" ht="14.4" customHeight="1" x14ac:dyDescent="0.3">
      <c r="A432" s="727">
        <v>31</v>
      </c>
      <c r="B432" s="728" t="s">
        <v>1451</v>
      </c>
      <c r="C432" s="728" t="s">
        <v>1457</v>
      </c>
      <c r="D432" s="811" t="s">
        <v>2247</v>
      </c>
      <c r="E432" s="812" t="s">
        <v>1473</v>
      </c>
      <c r="F432" s="728" t="s">
        <v>1452</v>
      </c>
      <c r="G432" s="728" t="s">
        <v>1488</v>
      </c>
      <c r="H432" s="728" t="s">
        <v>610</v>
      </c>
      <c r="I432" s="728" t="s">
        <v>1326</v>
      </c>
      <c r="J432" s="728" t="s">
        <v>628</v>
      </c>
      <c r="K432" s="728" t="s">
        <v>1327</v>
      </c>
      <c r="L432" s="729">
        <v>48.42</v>
      </c>
      <c r="M432" s="729">
        <v>145.26</v>
      </c>
      <c r="N432" s="728">
        <v>3</v>
      </c>
      <c r="O432" s="813">
        <v>2.5</v>
      </c>
      <c r="P432" s="729">
        <v>96.84</v>
      </c>
      <c r="Q432" s="746">
        <v>0.66666666666666674</v>
      </c>
      <c r="R432" s="728">
        <v>2</v>
      </c>
      <c r="S432" s="746">
        <v>0.66666666666666663</v>
      </c>
      <c r="T432" s="813">
        <v>1.5</v>
      </c>
      <c r="U432" s="769">
        <v>0.6</v>
      </c>
    </row>
    <row r="433" spans="1:21" ht="14.4" customHeight="1" x14ac:dyDescent="0.3">
      <c r="A433" s="727">
        <v>31</v>
      </c>
      <c r="B433" s="728" t="s">
        <v>1451</v>
      </c>
      <c r="C433" s="728" t="s">
        <v>1457</v>
      </c>
      <c r="D433" s="811" t="s">
        <v>2247</v>
      </c>
      <c r="E433" s="812" t="s">
        <v>1473</v>
      </c>
      <c r="F433" s="728" t="s">
        <v>1452</v>
      </c>
      <c r="G433" s="728" t="s">
        <v>1941</v>
      </c>
      <c r="H433" s="728" t="s">
        <v>563</v>
      </c>
      <c r="I433" s="728" t="s">
        <v>1942</v>
      </c>
      <c r="J433" s="728" t="s">
        <v>719</v>
      </c>
      <c r="K433" s="728" t="s">
        <v>1943</v>
      </c>
      <c r="L433" s="729">
        <v>185.26</v>
      </c>
      <c r="M433" s="729">
        <v>185.26</v>
      </c>
      <c r="N433" s="728">
        <v>1</v>
      </c>
      <c r="O433" s="813">
        <v>0.5</v>
      </c>
      <c r="P433" s="729">
        <v>185.26</v>
      </c>
      <c r="Q433" s="746">
        <v>1</v>
      </c>
      <c r="R433" s="728">
        <v>1</v>
      </c>
      <c r="S433" s="746">
        <v>1</v>
      </c>
      <c r="T433" s="813">
        <v>0.5</v>
      </c>
      <c r="U433" s="769">
        <v>1</v>
      </c>
    </row>
    <row r="434" spans="1:21" ht="14.4" customHeight="1" x14ac:dyDescent="0.3">
      <c r="A434" s="727">
        <v>31</v>
      </c>
      <c r="B434" s="728" t="s">
        <v>1451</v>
      </c>
      <c r="C434" s="728" t="s">
        <v>1457</v>
      </c>
      <c r="D434" s="811" t="s">
        <v>2247</v>
      </c>
      <c r="E434" s="812" t="s">
        <v>1473</v>
      </c>
      <c r="F434" s="728" t="s">
        <v>1452</v>
      </c>
      <c r="G434" s="728" t="s">
        <v>1767</v>
      </c>
      <c r="H434" s="728" t="s">
        <v>563</v>
      </c>
      <c r="I434" s="728" t="s">
        <v>1944</v>
      </c>
      <c r="J434" s="728" t="s">
        <v>1769</v>
      </c>
      <c r="K434" s="728" t="s">
        <v>1770</v>
      </c>
      <c r="L434" s="729">
        <v>54.55</v>
      </c>
      <c r="M434" s="729">
        <v>163.64999999999998</v>
      </c>
      <c r="N434" s="728">
        <v>3</v>
      </c>
      <c r="O434" s="813">
        <v>2</v>
      </c>
      <c r="P434" s="729">
        <v>109.1</v>
      </c>
      <c r="Q434" s="746">
        <v>0.66666666666666674</v>
      </c>
      <c r="R434" s="728">
        <v>2</v>
      </c>
      <c r="S434" s="746">
        <v>0.66666666666666663</v>
      </c>
      <c r="T434" s="813">
        <v>1.5</v>
      </c>
      <c r="U434" s="769">
        <v>0.75</v>
      </c>
    </row>
    <row r="435" spans="1:21" ht="14.4" customHeight="1" x14ac:dyDescent="0.3">
      <c r="A435" s="727">
        <v>31</v>
      </c>
      <c r="B435" s="728" t="s">
        <v>1451</v>
      </c>
      <c r="C435" s="728" t="s">
        <v>1457</v>
      </c>
      <c r="D435" s="811" t="s">
        <v>2247</v>
      </c>
      <c r="E435" s="812" t="s">
        <v>1473</v>
      </c>
      <c r="F435" s="728" t="s">
        <v>1452</v>
      </c>
      <c r="G435" s="728" t="s">
        <v>1767</v>
      </c>
      <c r="H435" s="728" t="s">
        <v>563</v>
      </c>
      <c r="I435" s="728" t="s">
        <v>1768</v>
      </c>
      <c r="J435" s="728" t="s">
        <v>1769</v>
      </c>
      <c r="K435" s="728" t="s">
        <v>1770</v>
      </c>
      <c r="L435" s="729">
        <v>54.55</v>
      </c>
      <c r="M435" s="729">
        <v>109.1</v>
      </c>
      <c r="N435" s="728">
        <v>2</v>
      </c>
      <c r="O435" s="813">
        <v>1</v>
      </c>
      <c r="P435" s="729">
        <v>109.1</v>
      </c>
      <c r="Q435" s="746">
        <v>1</v>
      </c>
      <c r="R435" s="728">
        <v>2</v>
      </c>
      <c r="S435" s="746">
        <v>1</v>
      </c>
      <c r="T435" s="813">
        <v>1</v>
      </c>
      <c r="U435" s="769">
        <v>1</v>
      </c>
    </row>
    <row r="436" spans="1:21" ht="14.4" customHeight="1" x14ac:dyDescent="0.3">
      <c r="A436" s="727">
        <v>31</v>
      </c>
      <c r="B436" s="728" t="s">
        <v>1451</v>
      </c>
      <c r="C436" s="728" t="s">
        <v>1457</v>
      </c>
      <c r="D436" s="811" t="s">
        <v>2247</v>
      </c>
      <c r="E436" s="812" t="s">
        <v>1473</v>
      </c>
      <c r="F436" s="728" t="s">
        <v>1452</v>
      </c>
      <c r="G436" s="728" t="s">
        <v>1489</v>
      </c>
      <c r="H436" s="728" t="s">
        <v>610</v>
      </c>
      <c r="I436" s="728" t="s">
        <v>1337</v>
      </c>
      <c r="J436" s="728" t="s">
        <v>1338</v>
      </c>
      <c r="K436" s="728" t="s">
        <v>1339</v>
      </c>
      <c r="L436" s="729">
        <v>0</v>
      </c>
      <c r="M436" s="729">
        <v>0</v>
      </c>
      <c r="N436" s="728">
        <v>6</v>
      </c>
      <c r="O436" s="813">
        <v>4</v>
      </c>
      <c r="P436" s="729">
        <v>0</v>
      </c>
      <c r="Q436" s="746"/>
      <c r="R436" s="728">
        <v>6</v>
      </c>
      <c r="S436" s="746">
        <v>1</v>
      </c>
      <c r="T436" s="813">
        <v>4</v>
      </c>
      <c r="U436" s="769">
        <v>1</v>
      </c>
    </row>
    <row r="437" spans="1:21" ht="14.4" customHeight="1" x14ac:dyDescent="0.3">
      <c r="A437" s="727">
        <v>31</v>
      </c>
      <c r="B437" s="728" t="s">
        <v>1451</v>
      </c>
      <c r="C437" s="728" t="s">
        <v>1457</v>
      </c>
      <c r="D437" s="811" t="s">
        <v>2247</v>
      </c>
      <c r="E437" s="812" t="s">
        <v>1473</v>
      </c>
      <c r="F437" s="728" t="s">
        <v>1452</v>
      </c>
      <c r="G437" s="728" t="s">
        <v>1900</v>
      </c>
      <c r="H437" s="728" t="s">
        <v>563</v>
      </c>
      <c r="I437" s="728" t="s">
        <v>1906</v>
      </c>
      <c r="J437" s="728" t="s">
        <v>1902</v>
      </c>
      <c r="K437" s="728" t="s">
        <v>1907</v>
      </c>
      <c r="L437" s="729">
        <v>789.2</v>
      </c>
      <c r="M437" s="729">
        <v>789.2</v>
      </c>
      <c r="N437" s="728">
        <v>1</v>
      </c>
      <c r="O437" s="813">
        <v>1</v>
      </c>
      <c r="P437" s="729">
        <v>789.2</v>
      </c>
      <c r="Q437" s="746">
        <v>1</v>
      </c>
      <c r="R437" s="728">
        <v>1</v>
      </c>
      <c r="S437" s="746">
        <v>1</v>
      </c>
      <c r="T437" s="813">
        <v>1</v>
      </c>
      <c r="U437" s="769">
        <v>1</v>
      </c>
    </row>
    <row r="438" spans="1:21" ht="14.4" customHeight="1" x14ac:dyDescent="0.3">
      <c r="A438" s="727">
        <v>31</v>
      </c>
      <c r="B438" s="728" t="s">
        <v>1451</v>
      </c>
      <c r="C438" s="728" t="s">
        <v>1457</v>
      </c>
      <c r="D438" s="811" t="s">
        <v>2247</v>
      </c>
      <c r="E438" s="812" t="s">
        <v>1473</v>
      </c>
      <c r="F438" s="728" t="s">
        <v>1452</v>
      </c>
      <c r="G438" s="728" t="s">
        <v>1945</v>
      </c>
      <c r="H438" s="728" t="s">
        <v>563</v>
      </c>
      <c r="I438" s="728" t="s">
        <v>1946</v>
      </c>
      <c r="J438" s="728" t="s">
        <v>1947</v>
      </c>
      <c r="K438" s="728" t="s">
        <v>1948</v>
      </c>
      <c r="L438" s="729">
        <v>0</v>
      </c>
      <c r="M438" s="729">
        <v>0</v>
      </c>
      <c r="N438" s="728">
        <v>2</v>
      </c>
      <c r="O438" s="813">
        <v>1</v>
      </c>
      <c r="P438" s="729"/>
      <c r="Q438" s="746"/>
      <c r="R438" s="728"/>
      <c r="S438" s="746">
        <v>0</v>
      </c>
      <c r="T438" s="813"/>
      <c r="U438" s="769">
        <v>0</v>
      </c>
    </row>
    <row r="439" spans="1:21" ht="14.4" customHeight="1" x14ac:dyDescent="0.3">
      <c r="A439" s="727">
        <v>31</v>
      </c>
      <c r="B439" s="728" t="s">
        <v>1451</v>
      </c>
      <c r="C439" s="728" t="s">
        <v>1457</v>
      </c>
      <c r="D439" s="811" t="s">
        <v>2247</v>
      </c>
      <c r="E439" s="812" t="s">
        <v>1473</v>
      </c>
      <c r="F439" s="728" t="s">
        <v>1452</v>
      </c>
      <c r="G439" s="728" t="s">
        <v>1949</v>
      </c>
      <c r="H439" s="728" t="s">
        <v>610</v>
      </c>
      <c r="I439" s="728" t="s">
        <v>1950</v>
      </c>
      <c r="J439" s="728" t="s">
        <v>1951</v>
      </c>
      <c r="K439" s="728" t="s">
        <v>1952</v>
      </c>
      <c r="L439" s="729">
        <v>802.48</v>
      </c>
      <c r="M439" s="729">
        <v>1604.96</v>
      </c>
      <c r="N439" s="728">
        <v>2</v>
      </c>
      <c r="O439" s="813">
        <v>0.5</v>
      </c>
      <c r="P439" s="729">
        <v>1604.96</v>
      </c>
      <c r="Q439" s="746">
        <v>1</v>
      </c>
      <c r="R439" s="728">
        <v>2</v>
      </c>
      <c r="S439" s="746">
        <v>1</v>
      </c>
      <c r="T439" s="813">
        <v>0.5</v>
      </c>
      <c r="U439" s="769">
        <v>1</v>
      </c>
    </row>
    <row r="440" spans="1:21" ht="14.4" customHeight="1" x14ac:dyDescent="0.3">
      <c r="A440" s="727">
        <v>31</v>
      </c>
      <c r="B440" s="728" t="s">
        <v>1451</v>
      </c>
      <c r="C440" s="728" t="s">
        <v>1457</v>
      </c>
      <c r="D440" s="811" t="s">
        <v>2247</v>
      </c>
      <c r="E440" s="812" t="s">
        <v>1473</v>
      </c>
      <c r="F440" s="728" t="s">
        <v>1452</v>
      </c>
      <c r="G440" s="728" t="s">
        <v>1493</v>
      </c>
      <c r="H440" s="728" t="s">
        <v>563</v>
      </c>
      <c r="I440" s="728" t="s">
        <v>1524</v>
      </c>
      <c r="J440" s="728" t="s">
        <v>879</v>
      </c>
      <c r="K440" s="728" t="s">
        <v>1525</v>
      </c>
      <c r="L440" s="729">
        <v>50.32</v>
      </c>
      <c r="M440" s="729">
        <v>251.6</v>
      </c>
      <c r="N440" s="728">
        <v>5</v>
      </c>
      <c r="O440" s="813">
        <v>3.5</v>
      </c>
      <c r="P440" s="729">
        <v>251.6</v>
      </c>
      <c r="Q440" s="746">
        <v>1</v>
      </c>
      <c r="R440" s="728">
        <v>5</v>
      </c>
      <c r="S440" s="746">
        <v>1</v>
      </c>
      <c r="T440" s="813">
        <v>3.5</v>
      </c>
      <c r="U440" s="769">
        <v>1</v>
      </c>
    </row>
    <row r="441" spans="1:21" ht="14.4" customHeight="1" x14ac:dyDescent="0.3">
      <c r="A441" s="727">
        <v>31</v>
      </c>
      <c r="B441" s="728" t="s">
        <v>1451</v>
      </c>
      <c r="C441" s="728" t="s">
        <v>1457</v>
      </c>
      <c r="D441" s="811" t="s">
        <v>2247</v>
      </c>
      <c r="E441" s="812" t="s">
        <v>1473</v>
      </c>
      <c r="F441" s="728" t="s">
        <v>1452</v>
      </c>
      <c r="G441" s="728" t="s">
        <v>1493</v>
      </c>
      <c r="H441" s="728" t="s">
        <v>563</v>
      </c>
      <c r="I441" s="728" t="s">
        <v>1699</v>
      </c>
      <c r="J441" s="728" t="s">
        <v>879</v>
      </c>
      <c r="K441" s="728" t="s">
        <v>1700</v>
      </c>
      <c r="L441" s="729">
        <v>50.32</v>
      </c>
      <c r="M441" s="729">
        <v>50.32</v>
      </c>
      <c r="N441" s="728">
        <v>1</v>
      </c>
      <c r="O441" s="813">
        <v>0.5</v>
      </c>
      <c r="P441" s="729">
        <v>50.32</v>
      </c>
      <c r="Q441" s="746">
        <v>1</v>
      </c>
      <c r="R441" s="728">
        <v>1</v>
      </c>
      <c r="S441" s="746">
        <v>1</v>
      </c>
      <c r="T441" s="813">
        <v>0.5</v>
      </c>
      <c r="U441" s="769">
        <v>1</v>
      </c>
    </row>
    <row r="442" spans="1:21" ht="14.4" customHeight="1" x14ac:dyDescent="0.3">
      <c r="A442" s="727">
        <v>31</v>
      </c>
      <c r="B442" s="728" t="s">
        <v>1451</v>
      </c>
      <c r="C442" s="728" t="s">
        <v>1457</v>
      </c>
      <c r="D442" s="811" t="s">
        <v>2247</v>
      </c>
      <c r="E442" s="812" t="s">
        <v>1473</v>
      </c>
      <c r="F442" s="728" t="s">
        <v>1454</v>
      </c>
      <c r="G442" s="728" t="s">
        <v>1497</v>
      </c>
      <c r="H442" s="728" t="s">
        <v>563</v>
      </c>
      <c r="I442" s="728" t="s">
        <v>1498</v>
      </c>
      <c r="J442" s="728" t="s">
        <v>1499</v>
      </c>
      <c r="K442" s="728" t="s">
        <v>1500</v>
      </c>
      <c r="L442" s="729">
        <v>35.130000000000003</v>
      </c>
      <c r="M442" s="729">
        <v>35.130000000000003</v>
      </c>
      <c r="N442" s="728">
        <v>1</v>
      </c>
      <c r="O442" s="813">
        <v>1</v>
      </c>
      <c r="P442" s="729">
        <v>35.130000000000003</v>
      </c>
      <c r="Q442" s="746">
        <v>1</v>
      </c>
      <c r="R442" s="728">
        <v>1</v>
      </c>
      <c r="S442" s="746">
        <v>1</v>
      </c>
      <c r="T442" s="813">
        <v>1</v>
      </c>
      <c r="U442" s="769">
        <v>1</v>
      </c>
    </row>
    <row r="443" spans="1:21" ht="14.4" customHeight="1" x14ac:dyDescent="0.3">
      <c r="A443" s="727">
        <v>31</v>
      </c>
      <c r="B443" s="728" t="s">
        <v>1451</v>
      </c>
      <c r="C443" s="728" t="s">
        <v>1457</v>
      </c>
      <c r="D443" s="811" t="s">
        <v>2247</v>
      </c>
      <c r="E443" s="812" t="s">
        <v>1473</v>
      </c>
      <c r="F443" s="728" t="s">
        <v>1454</v>
      </c>
      <c r="G443" s="728" t="s">
        <v>1497</v>
      </c>
      <c r="H443" s="728" t="s">
        <v>563</v>
      </c>
      <c r="I443" s="728" t="s">
        <v>1725</v>
      </c>
      <c r="J443" s="728" t="s">
        <v>1499</v>
      </c>
      <c r="K443" s="728" t="s">
        <v>1726</v>
      </c>
      <c r="L443" s="729">
        <v>24.77</v>
      </c>
      <c r="M443" s="729">
        <v>24.77</v>
      </c>
      <c r="N443" s="728">
        <v>1</v>
      </c>
      <c r="O443" s="813">
        <v>1</v>
      </c>
      <c r="P443" s="729">
        <v>24.77</v>
      </c>
      <c r="Q443" s="746">
        <v>1</v>
      </c>
      <c r="R443" s="728">
        <v>1</v>
      </c>
      <c r="S443" s="746">
        <v>1</v>
      </c>
      <c r="T443" s="813">
        <v>1</v>
      </c>
      <c r="U443" s="769">
        <v>1</v>
      </c>
    </row>
    <row r="444" spans="1:21" ht="14.4" customHeight="1" x14ac:dyDescent="0.3">
      <c r="A444" s="727">
        <v>31</v>
      </c>
      <c r="B444" s="728" t="s">
        <v>1451</v>
      </c>
      <c r="C444" s="728" t="s">
        <v>1457</v>
      </c>
      <c r="D444" s="811" t="s">
        <v>2247</v>
      </c>
      <c r="E444" s="812" t="s">
        <v>1473</v>
      </c>
      <c r="F444" s="728" t="s">
        <v>1454</v>
      </c>
      <c r="G444" s="728" t="s">
        <v>1501</v>
      </c>
      <c r="H444" s="728" t="s">
        <v>563</v>
      </c>
      <c r="I444" s="728" t="s">
        <v>1505</v>
      </c>
      <c r="J444" s="728" t="s">
        <v>1506</v>
      </c>
      <c r="K444" s="728" t="s">
        <v>1507</v>
      </c>
      <c r="L444" s="729">
        <v>347.81</v>
      </c>
      <c r="M444" s="729">
        <v>347.81</v>
      </c>
      <c r="N444" s="728">
        <v>1</v>
      </c>
      <c r="O444" s="813">
        <v>1</v>
      </c>
      <c r="P444" s="729">
        <v>347.81</v>
      </c>
      <c r="Q444" s="746">
        <v>1</v>
      </c>
      <c r="R444" s="728">
        <v>1</v>
      </c>
      <c r="S444" s="746">
        <v>1</v>
      </c>
      <c r="T444" s="813">
        <v>1</v>
      </c>
      <c r="U444" s="769">
        <v>1</v>
      </c>
    </row>
    <row r="445" spans="1:21" ht="14.4" customHeight="1" x14ac:dyDescent="0.3">
      <c r="A445" s="727">
        <v>31</v>
      </c>
      <c r="B445" s="728" t="s">
        <v>1451</v>
      </c>
      <c r="C445" s="728" t="s">
        <v>1457</v>
      </c>
      <c r="D445" s="811" t="s">
        <v>2247</v>
      </c>
      <c r="E445" s="812" t="s">
        <v>1473</v>
      </c>
      <c r="F445" s="728" t="s">
        <v>1454</v>
      </c>
      <c r="G445" s="728" t="s">
        <v>1501</v>
      </c>
      <c r="H445" s="728" t="s">
        <v>563</v>
      </c>
      <c r="I445" s="728" t="s">
        <v>1776</v>
      </c>
      <c r="J445" s="728" t="s">
        <v>1777</v>
      </c>
      <c r="K445" s="728" t="s">
        <v>1778</v>
      </c>
      <c r="L445" s="729">
        <v>1575</v>
      </c>
      <c r="M445" s="729">
        <v>1575</v>
      </c>
      <c r="N445" s="728">
        <v>1</v>
      </c>
      <c r="O445" s="813">
        <v>1</v>
      </c>
      <c r="P445" s="729">
        <v>1575</v>
      </c>
      <c r="Q445" s="746">
        <v>1</v>
      </c>
      <c r="R445" s="728">
        <v>1</v>
      </c>
      <c r="S445" s="746">
        <v>1</v>
      </c>
      <c r="T445" s="813">
        <v>1</v>
      </c>
      <c r="U445" s="769">
        <v>1</v>
      </c>
    </row>
    <row r="446" spans="1:21" ht="14.4" customHeight="1" x14ac:dyDescent="0.3">
      <c r="A446" s="727">
        <v>31</v>
      </c>
      <c r="B446" s="728" t="s">
        <v>1451</v>
      </c>
      <c r="C446" s="728" t="s">
        <v>1457</v>
      </c>
      <c r="D446" s="811" t="s">
        <v>2247</v>
      </c>
      <c r="E446" s="812" t="s">
        <v>1473</v>
      </c>
      <c r="F446" s="728" t="s">
        <v>1454</v>
      </c>
      <c r="G446" s="728" t="s">
        <v>1501</v>
      </c>
      <c r="H446" s="728" t="s">
        <v>563</v>
      </c>
      <c r="I446" s="728" t="s">
        <v>1779</v>
      </c>
      <c r="J446" s="728" t="s">
        <v>1530</v>
      </c>
      <c r="K446" s="728" t="s">
        <v>1780</v>
      </c>
      <c r="L446" s="729">
        <v>50.5</v>
      </c>
      <c r="M446" s="729">
        <v>50.5</v>
      </c>
      <c r="N446" s="728">
        <v>1</v>
      </c>
      <c r="O446" s="813">
        <v>1</v>
      </c>
      <c r="P446" s="729">
        <v>50.5</v>
      </c>
      <c r="Q446" s="746">
        <v>1</v>
      </c>
      <c r="R446" s="728">
        <v>1</v>
      </c>
      <c r="S446" s="746">
        <v>1</v>
      </c>
      <c r="T446" s="813">
        <v>1</v>
      </c>
      <c r="U446" s="769">
        <v>1</v>
      </c>
    </row>
    <row r="447" spans="1:21" ht="14.4" customHeight="1" x14ac:dyDescent="0.3">
      <c r="A447" s="727">
        <v>31</v>
      </c>
      <c r="B447" s="728" t="s">
        <v>1451</v>
      </c>
      <c r="C447" s="728" t="s">
        <v>1457</v>
      </c>
      <c r="D447" s="811" t="s">
        <v>2247</v>
      </c>
      <c r="E447" s="812" t="s">
        <v>1473</v>
      </c>
      <c r="F447" s="728" t="s">
        <v>1454</v>
      </c>
      <c r="G447" s="728" t="s">
        <v>1501</v>
      </c>
      <c r="H447" s="728" t="s">
        <v>563</v>
      </c>
      <c r="I447" s="728" t="s">
        <v>1532</v>
      </c>
      <c r="J447" s="728" t="s">
        <v>1533</v>
      </c>
      <c r="K447" s="728" t="s">
        <v>1534</v>
      </c>
      <c r="L447" s="729">
        <v>971.25</v>
      </c>
      <c r="M447" s="729">
        <v>1942.5</v>
      </c>
      <c r="N447" s="728">
        <v>2</v>
      </c>
      <c r="O447" s="813">
        <v>2</v>
      </c>
      <c r="P447" s="729">
        <v>1942.5</v>
      </c>
      <c r="Q447" s="746">
        <v>1</v>
      </c>
      <c r="R447" s="728">
        <v>2</v>
      </c>
      <c r="S447" s="746">
        <v>1</v>
      </c>
      <c r="T447" s="813">
        <v>2</v>
      </c>
      <c r="U447" s="769">
        <v>1</v>
      </c>
    </row>
    <row r="448" spans="1:21" ht="14.4" customHeight="1" x14ac:dyDescent="0.3">
      <c r="A448" s="727">
        <v>31</v>
      </c>
      <c r="B448" s="728" t="s">
        <v>1451</v>
      </c>
      <c r="C448" s="728" t="s">
        <v>1457</v>
      </c>
      <c r="D448" s="811" t="s">
        <v>2247</v>
      </c>
      <c r="E448" s="812" t="s">
        <v>1473</v>
      </c>
      <c r="F448" s="728" t="s">
        <v>1454</v>
      </c>
      <c r="G448" s="728" t="s">
        <v>1501</v>
      </c>
      <c r="H448" s="728" t="s">
        <v>563</v>
      </c>
      <c r="I448" s="728" t="s">
        <v>1572</v>
      </c>
      <c r="J448" s="728" t="s">
        <v>1573</v>
      </c>
      <c r="K448" s="728" t="s">
        <v>1574</v>
      </c>
      <c r="L448" s="729">
        <v>350</v>
      </c>
      <c r="M448" s="729">
        <v>1400</v>
      </c>
      <c r="N448" s="728">
        <v>4</v>
      </c>
      <c r="O448" s="813">
        <v>4</v>
      </c>
      <c r="P448" s="729">
        <v>1400</v>
      </c>
      <c r="Q448" s="746">
        <v>1</v>
      </c>
      <c r="R448" s="728">
        <v>4</v>
      </c>
      <c r="S448" s="746">
        <v>1</v>
      </c>
      <c r="T448" s="813">
        <v>4</v>
      </c>
      <c r="U448" s="769">
        <v>1</v>
      </c>
    </row>
    <row r="449" spans="1:21" ht="14.4" customHeight="1" x14ac:dyDescent="0.3">
      <c r="A449" s="727">
        <v>31</v>
      </c>
      <c r="B449" s="728" t="s">
        <v>1451</v>
      </c>
      <c r="C449" s="728" t="s">
        <v>1457</v>
      </c>
      <c r="D449" s="811" t="s">
        <v>2247</v>
      </c>
      <c r="E449" s="812" t="s">
        <v>1473</v>
      </c>
      <c r="F449" s="728" t="s">
        <v>1454</v>
      </c>
      <c r="G449" s="728" t="s">
        <v>1501</v>
      </c>
      <c r="H449" s="728" t="s">
        <v>563</v>
      </c>
      <c r="I449" s="728" t="s">
        <v>1953</v>
      </c>
      <c r="J449" s="728" t="s">
        <v>1954</v>
      </c>
      <c r="K449" s="728" t="s">
        <v>1955</v>
      </c>
      <c r="L449" s="729">
        <v>250</v>
      </c>
      <c r="M449" s="729">
        <v>250</v>
      </c>
      <c r="N449" s="728">
        <v>1</v>
      </c>
      <c r="O449" s="813">
        <v>1</v>
      </c>
      <c r="P449" s="729">
        <v>250</v>
      </c>
      <c r="Q449" s="746">
        <v>1</v>
      </c>
      <c r="R449" s="728">
        <v>1</v>
      </c>
      <c r="S449" s="746">
        <v>1</v>
      </c>
      <c r="T449" s="813">
        <v>1</v>
      </c>
      <c r="U449" s="769">
        <v>1</v>
      </c>
    </row>
    <row r="450" spans="1:21" ht="14.4" customHeight="1" x14ac:dyDescent="0.3">
      <c r="A450" s="727">
        <v>31</v>
      </c>
      <c r="B450" s="728" t="s">
        <v>1451</v>
      </c>
      <c r="C450" s="728" t="s">
        <v>1457</v>
      </c>
      <c r="D450" s="811" t="s">
        <v>2247</v>
      </c>
      <c r="E450" s="812" t="s">
        <v>1473</v>
      </c>
      <c r="F450" s="728" t="s">
        <v>1454</v>
      </c>
      <c r="G450" s="728" t="s">
        <v>1501</v>
      </c>
      <c r="H450" s="728" t="s">
        <v>563</v>
      </c>
      <c r="I450" s="728" t="s">
        <v>1956</v>
      </c>
      <c r="J450" s="728" t="s">
        <v>1957</v>
      </c>
      <c r="K450" s="728" t="s">
        <v>1958</v>
      </c>
      <c r="L450" s="729">
        <v>350</v>
      </c>
      <c r="M450" s="729">
        <v>350</v>
      </c>
      <c r="N450" s="728">
        <v>1</v>
      </c>
      <c r="O450" s="813">
        <v>1</v>
      </c>
      <c r="P450" s="729">
        <v>350</v>
      </c>
      <c r="Q450" s="746">
        <v>1</v>
      </c>
      <c r="R450" s="728">
        <v>1</v>
      </c>
      <c r="S450" s="746">
        <v>1</v>
      </c>
      <c r="T450" s="813">
        <v>1</v>
      </c>
      <c r="U450" s="769">
        <v>1</v>
      </c>
    </row>
    <row r="451" spans="1:21" ht="14.4" customHeight="1" x14ac:dyDescent="0.3">
      <c r="A451" s="727">
        <v>31</v>
      </c>
      <c r="B451" s="728" t="s">
        <v>1451</v>
      </c>
      <c r="C451" s="728" t="s">
        <v>1457</v>
      </c>
      <c r="D451" s="811" t="s">
        <v>2247</v>
      </c>
      <c r="E451" s="812" t="s">
        <v>1473</v>
      </c>
      <c r="F451" s="728" t="s">
        <v>1454</v>
      </c>
      <c r="G451" s="728" t="s">
        <v>1501</v>
      </c>
      <c r="H451" s="728" t="s">
        <v>563</v>
      </c>
      <c r="I451" s="728" t="s">
        <v>1657</v>
      </c>
      <c r="J451" s="728" t="s">
        <v>1658</v>
      </c>
      <c r="K451" s="728" t="s">
        <v>1659</v>
      </c>
      <c r="L451" s="729">
        <v>775</v>
      </c>
      <c r="M451" s="729">
        <v>1550</v>
      </c>
      <c r="N451" s="728">
        <v>2</v>
      </c>
      <c r="O451" s="813">
        <v>2</v>
      </c>
      <c r="P451" s="729">
        <v>1550</v>
      </c>
      <c r="Q451" s="746">
        <v>1</v>
      </c>
      <c r="R451" s="728">
        <v>2</v>
      </c>
      <c r="S451" s="746">
        <v>1</v>
      </c>
      <c r="T451" s="813">
        <v>2</v>
      </c>
      <c r="U451" s="769">
        <v>1</v>
      </c>
    </row>
    <row r="452" spans="1:21" ht="14.4" customHeight="1" x14ac:dyDescent="0.3">
      <c r="A452" s="727">
        <v>31</v>
      </c>
      <c r="B452" s="728" t="s">
        <v>1451</v>
      </c>
      <c r="C452" s="728" t="s">
        <v>1457</v>
      </c>
      <c r="D452" s="811" t="s">
        <v>2247</v>
      </c>
      <c r="E452" s="812" t="s">
        <v>1473</v>
      </c>
      <c r="F452" s="728" t="s">
        <v>1454</v>
      </c>
      <c r="G452" s="728" t="s">
        <v>1501</v>
      </c>
      <c r="H452" s="728" t="s">
        <v>563</v>
      </c>
      <c r="I452" s="728" t="s">
        <v>1919</v>
      </c>
      <c r="J452" s="728" t="s">
        <v>1920</v>
      </c>
      <c r="K452" s="728" t="s">
        <v>1921</v>
      </c>
      <c r="L452" s="729">
        <v>1000</v>
      </c>
      <c r="M452" s="729">
        <v>1000</v>
      </c>
      <c r="N452" s="728">
        <v>1</v>
      </c>
      <c r="O452" s="813">
        <v>1</v>
      </c>
      <c r="P452" s="729"/>
      <c r="Q452" s="746">
        <v>0</v>
      </c>
      <c r="R452" s="728"/>
      <c r="S452" s="746">
        <v>0</v>
      </c>
      <c r="T452" s="813"/>
      <c r="U452" s="769">
        <v>0</v>
      </c>
    </row>
    <row r="453" spans="1:21" ht="14.4" customHeight="1" x14ac:dyDescent="0.3">
      <c r="A453" s="727">
        <v>31</v>
      </c>
      <c r="B453" s="728" t="s">
        <v>1451</v>
      </c>
      <c r="C453" s="728" t="s">
        <v>1457</v>
      </c>
      <c r="D453" s="811" t="s">
        <v>2247</v>
      </c>
      <c r="E453" s="812" t="s">
        <v>1473</v>
      </c>
      <c r="F453" s="728" t="s">
        <v>1454</v>
      </c>
      <c r="G453" s="728" t="s">
        <v>1501</v>
      </c>
      <c r="H453" s="728" t="s">
        <v>563</v>
      </c>
      <c r="I453" s="728" t="s">
        <v>1959</v>
      </c>
      <c r="J453" s="728" t="s">
        <v>1960</v>
      </c>
      <c r="K453" s="728" t="s">
        <v>1961</v>
      </c>
      <c r="L453" s="729">
        <v>400</v>
      </c>
      <c r="M453" s="729">
        <v>400</v>
      </c>
      <c r="N453" s="728">
        <v>1</v>
      </c>
      <c r="O453" s="813">
        <v>1</v>
      </c>
      <c r="P453" s="729">
        <v>400</v>
      </c>
      <c r="Q453" s="746">
        <v>1</v>
      </c>
      <c r="R453" s="728">
        <v>1</v>
      </c>
      <c r="S453" s="746">
        <v>1</v>
      </c>
      <c r="T453" s="813">
        <v>1</v>
      </c>
      <c r="U453" s="769">
        <v>1</v>
      </c>
    </row>
    <row r="454" spans="1:21" ht="14.4" customHeight="1" x14ac:dyDescent="0.3">
      <c r="A454" s="727">
        <v>31</v>
      </c>
      <c r="B454" s="728" t="s">
        <v>1451</v>
      </c>
      <c r="C454" s="728" t="s">
        <v>1457</v>
      </c>
      <c r="D454" s="811" t="s">
        <v>2247</v>
      </c>
      <c r="E454" s="812" t="s">
        <v>1473</v>
      </c>
      <c r="F454" s="728" t="s">
        <v>1454</v>
      </c>
      <c r="G454" s="728" t="s">
        <v>1508</v>
      </c>
      <c r="H454" s="728" t="s">
        <v>563</v>
      </c>
      <c r="I454" s="728" t="s">
        <v>1509</v>
      </c>
      <c r="J454" s="728" t="s">
        <v>1510</v>
      </c>
      <c r="K454" s="728" t="s">
        <v>1511</v>
      </c>
      <c r="L454" s="729">
        <v>200</v>
      </c>
      <c r="M454" s="729">
        <v>1200</v>
      </c>
      <c r="N454" s="728">
        <v>6</v>
      </c>
      <c r="O454" s="813">
        <v>3</v>
      </c>
      <c r="P454" s="729">
        <v>1200</v>
      </c>
      <c r="Q454" s="746">
        <v>1</v>
      </c>
      <c r="R454" s="728">
        <v>6</v>
      </c>
      <c r="S454" s="746">
        <v>1</v>
      </c>
      <c r="T454" s="813">
        <v>3</v>
      </c>
      <c r="U454" s="769">
        <v>1</v>
      </c>
    </row>
    <row r="455" spans="1:21" ht="14.4" customHeight="1" x14ac:dyDescent="0.3">
      <c r="A455" s="727">
        <v>31</v>
      </c>
      <c r="B455" s="728" t="s">
        <v>1451</v>
      </c>
      <c r="C455" s="728" t="s">
        <v>1457</v>
      </c>
      <c r="D455" s="811" t="s">
        <v>2247</v>
      </c>
      <c r="E455" s="812" t="s">
        <v>1474</v>
      </c>
      <c r="F455" s="728" t="s">
        <v>1452</v>
      </c>
      <c r="G455" s="728" t="s">
        <v>1535</v>
      </c>
      <c r="H455" s="728" t="s">
        <v>610</v>
      </c>
      <c r="I455" s="728" t="s">
        <v>1283</v>
      </c>
      <c r="J455" s="728" t="s">
        <v>611</v>
      </c>
      <c r="K455" s="728" t="s">
        <v>1284</v>
      </c>
      <c r="L455" s="729">
        <v>225.06</v>
      </c>
      <c r="M455" s="729">
        <v>450.12</v>
      </c>
      <c r="N455" s="728">
        <v>2</v>
      </c>
      <c r="O455" s="813">
        <v>2</v>
      </c>
      <c r="P455" s="729">
        <v>225.06</v>
      </c>
      <c r="Q455" s="746">
        <v>0.5</v>
      </c>
      <c r="R455" s="728">
        <v>1</v>
      </c>
      <c r="S455" s="746">
        <v>0.5</v>
      </c>
      <c r="T455" s="813">
        <v>1</v>
      </c>
      <c r="U455" s="769">
        <v>0.5</v>
      </c>
    </row>
    <row r="456" spans="1:21" ht="14.4" customHeight="1" x14ac:dyDescent="0.3">
      <c r="A456" s="727">
        <v>31</v>
      </c>
      <c r="B456" s="728" t="s">
        <v>1451</v>
      </c>
      <c r="C456" s="728" t="s">
        <v>1457</v>
      </c>
      <c r="D456" s="811" t="s">
        <v>2247</v>
      </c>
      <c r="E456" s="812" t="s">
        <v>1474</v>
      </c>
      <c r="F456" s="728" t="s">
        <v>1452</v>
      </c>
      <c r="G456" s="728" t="s">
        <v>1962</v>
      </c>
      <c r="H456" s="728" t="s">
        <v>563</v>
      </c>
      <c r="I456" s="728" t="s">
        <v>1963</v>
      </c>
      <c r="J456" s="728" t="s">
        <v>763</v>
      </c>
      <c r="K456" s="728" t="s">
        <v>1964</v>
      </c>
      <c r="L456" s="729">
        <v>0</v>
      </c>
      <c r="M456" s="729">
        <v>0</v>
      </c>
      <c r="N456" s="728">
        <v>1</v>
      </c>
      <c r="O456" s="813">
        <v>0.5</v>
      </c>
      <c r="P456" s="729"/>
      <c r="Q456" s="746"/>
      <c r="R456" s="728"/>
      <c r="S456" s="746">
        <v>0</v>
      </c>
      <c r="T456" s="813"/>
      <c r="U456" s="769">
        <v>0</v>
      </c>
    </row>
    <row r="457" spans="1:21" ht="14.4" customHeight="1" x14ac:dyDescent="0.3">
      <c r="A457" s="727">
        <v>31</v>
      </c>
      <c r="B457" s="728" t="s">
        <v>1451</v>
      </c>
      <c r="C457" s="728" t="s">
        <v>1457</v>
      </c>
      <c r="D457" s="811" t="s">
        <v>2247</v>
      </c>
      <c r="E457" s="812" t="s">
        <v>1474</v>
      </c>
      <c r="F457" s="728" t="s">
        <v>1452</v>
      </c>
      <c r="G457" s="728" t="s">
        <v>1632</v>
      </c>
      <c r="H457" s="728" t="s">
        <v>563</v>
      </c>
      <c r="I457" s="728" t="s">
        <v>1965</v>
      </c>
      <c r="J457" s="728" t="s">
        <v>1966</v>
      </c>
      <c r="K457" s="728" t="s">
        <v>1967</v>
      </c>
      <c r="L457" s="729">
        <v>80.7</v>
      </c>
      <c r="M457" s="729">
        <v>80.7</v>
      </c>
      <c r="N457" s="728">
        <v>1</v>
      </c>
      <c r="O457" s="813">
        <v>1</v>
      </c>
      <c r="P457" s="729"/>
      <c r="Q457" s="746">
        <v>0</v>
      </c>
      <c r="R457" s="728"/>
      <c r="S457" s="746">
        <v>0</v>
      </c>
      <c r="T457" s="813"/>
      <c r="U457" s="769">
        <v>0</v>
      </c>
    </row>
    <row r="458" spans="1:21" ht="14.4" customHeight="1" x14ac:dyDescent="0.3">
      <c r="A458" s="727">
        <v>31</v>
      </c>
      <c r="B458" s="728" t="s">
        <v>1451</v>
      </c>
      <c r="C458" s="728" t="s">
        <v>1457</v>
      </c>
      <c r="D458" s="811" t="s">
        <v>2247</v>
      </c>
      <c r="E458" s="812" t="s">
        <v>1474</v>
      </c>
      <c r="F458" s="728" t="s">
        <v>1452</v>
      </c>
      <c r="G458" s="728" t="s">
        <v>1968</v>
      </c>
      <c r="H458" s="728" t="s">
        <v>563</v>
      </c>
      <c r="I458" s="728" t="s">
        <v>1969</v>
      </c>
      <c r="J458" s="728" t="s">
        <v>1970</v>
      </c>
      <c r="K458" s="728" t="s">
        <v>1971</v>
      </c>
      <c r="L458" s="729">
        <v>29.13</v>
      </c>
      <c r="M458" s="729">
        <v>58.26</v>
      </c>
      <c r="N458" s="728">
        <v>2</v>
      </c>
      <c r="O458" s="813">
        <v>1.5</v>
      </c>
      <c r="P458" s="729">
        <v>58.26</v>
      </c>
      <c r="Q458" s="746">
        <v>1</v>
      </c>
      <c r="R458" s="728">
        <v>2</v>
      </c>
      <c r="S458" s="746">
        <v>1</v>
      </c>
      <c r="T458" s="813">
        <v>1.5</v>
      </c>
      <c r="U458" s="769">
        <v>1</v>
      </c>
    </row>
    <row r="459" spans="1:21" ht="14.4" customHeight="1" x14ac:dyDescent="0.3">
      <c r="A459" s="727">
        <v>31</v>
      </c>
      <c r="B459" s="728" t="s">
        <v>1451</v>
      </c>
      <c r="C459" s="728" t="s">
        <v>1457</v>
      </c>
      <c r="D459" s="811" t="s">
        <v>2247</v>
      </c>
      <c r="E459" s="812" t="s">
        <v>1474</v>
      </c>
      <c r="F459" s="728" t="s">
        <v>1452</v>
      </c>
      <c r="G459" s="728" t="s">
        <v>1636</v>
      </c>
      <c r="H459" s="728" t="s">
        <v>563</v>
      </c>
      <c r="I459" s="728" t="s">
        <v>1637</v>
      </c>
      <c r="J459" s="728" t="s">
        <v>1638</v>
      </c>
      <c r="K459" s="728" t="s">
        <v>1639</v>
      </c>
      <c r="L459" s="729">
        <v>0</v>
      </c>
      <c r="M459" s="729">
        <v>0</v>
      </c>
      <c r="N459" s="728">
        <v>1</v>
      </c>
      <c r="O459" s="813">
        <v>0.5</v>
      </c>
      <c r="P459" s="729">
        <v>0</v>
      </c>
      <c r="Q459" s="746"/>
      <c r="R459" s="728">
        <v>1</v>
      </c>
      <c r="S459" s="746">
        <v>1</v>
      </c>
      <c r="T459" s="813">
        <v>0.5</v>
      </c>
      <c r="U459" s="769">
        <v>1</v>
      </c>
    </row>
    <row r="460" spans="1:21" ht="14.4" customHeight="1" x14ac:dyDescent="0.3">
      <c r="A460" s="727">
        <v>31</v>
      </c>
      <c r="B460" s="728" t="s">
        <v>1451</v>
      </c>
      <c r="C460" s="728" t="s">
        <v>1457</v>
      </c>
      <c r="D460" s="811" t="s">
        <v>2247</v>
      </c>
      <c r="E460" s="812" t="s">
        <v>1474</v>
      </c>
      <c r="F460" s="728" t="s">
        <v>1452</v>
      </c>
      <c r="G460" s="728" t="s">
        <v>1938</v>
      </c>
      <c r="H460" s="728" t="s">
        <v>563</v>
      </c>
      <c r="I460" s="728" t="s">
        <v>1939</v>
      </c>
      <c r="J460" s="728" t="s">
        <v>1940</v>
      </c>
      <c r="K460" s="728" t="s">
        <v>1225</v>
      </c>
      <c r="L460" s="729">
        <v>38.56</v>
      </c>
      <c r="M460" s="729">
        <v>38.56</v>
      </c>
      <c r="N460" s="728">
        <v>1</v>
      </c>
      <c r="O460" s="813">
        <v>1</v>
      </c>
      <c r="P460" s="729">
        <v>38.56</v>
      </c>
      <c r="Q460" s="746">
        <v>1</v>
      </c>
      <c r="R460" s="728">
        <v>1</v>
      </c>
      <c r="S460" s="746">
        <v>1</v>
      </c>
      <c r="T460" s="813">
        <v>1</v>
      </c>
      <c r="U460" s="769">
        <v>1</v>
      </c>
    </row>
    <row r="461" spans="1:21" ht="14.4" customHeight="1" x14ac:dyDescent="0.3">
      <c r="A461" s="727">
        <v>31</v>
      </c>
      <c r="B461" s="728" t="s">
        <v>1451</v>
      </c>
      <c r="C461" s="728" t="s">
        <v>1457</v>
      </c>
      <c r="D461" s="811" t="s">
        <v>2247</v>
      </c>
      <c r="E461" s="812" t="s">
        <v>1474</v>
      </c>
      <c r="F461" s="728" t="s">
        <v>1452</v>
      </c>
      <c r="G461" s="728" t="s">
        <v>1972</v>
      </c>
      <c r="H461" s="728" t="s">
        <v>610</v>
      </c>
      <c r="I461" s="728" t="s">
        <v>1973</v>
      </c>
      <c r="J461" s="728" t="s">
        <v>1081</v>
      </c>
      <c r="K461" s="728" t="s">
        <v>1974</v>
      </c>
      <c r="L461" s="729">
        <v>193.68</v>
      </c>
      <c r="M461" s="729">
        <v>193.68</v>
      </c>
      <c r="N461" s="728">
        <v>1</v>
      </c>
      <c r="O461" s="813">
        <v>0.5</v>
      </c>
      <c r="P461" s="729"/>
      <c r="Q461" s="746">
        <v>0</v>
      </c>
      <c r="R461" s="728"/>
      <c r="S461" s="746">
        <v>0</v>
      </c>
      <c r="T461" s="813"/>
      <c r="U461" s="769">
        <v>0</v>
      </c>
    </row>
    <row r="462" spans="1:21" ht="14.4" customHeight="1" x14ac:dyDescent="0.3">
      <c r="A462" s="727">
        <v>31</v>
      </c>
      <c r="B462" s="728" t="s">
        <v>1451</v>
      </c>
      <c r="C462" s="728" t="s">
        <v>1457</v>
      </c>
      <c r="D462" s="811" t="s">
        <v>2247</v>
      </c>
      <c r="E462" s="812" t="s">
        <v>1474</v>
      </c>
      <c r="F462" s="728" t="s">
        <v>1452</v>
      </c>
      <c r="G462" s="728" t="s">
        <v>1486</v>
      </c>
      <c r="H462" s="728" t="s">
        <v>610</v>
      </c>
      <c r="I462" s="728" t="s">
        <v>1487</v>
      </c>
      <c r="J462" s="728" t="s">
        <v>707</v>
      </c>
      <c r="K462" s="728" t="s">
        <v>1218</v>
      </c>
      <c r="L462" s="729">
        <v>490.89</v>
      </c>
      <c r="M462" s="729">
        <v>6381.57</v>
      </c>
      <c r="N462" s="728">
        <v>13</v>
      </c>
      <c r="O462" s="813">
        <v>8</v>
      </c>
      <c r="P462" s="729">
        <v>4418.0099999999993</v>
      </c>
      <c r="Q462" s="746">
        <v>0.69230769230769218</v>
      </c>
      <c r="R462" s="728">
        <v>9</v>
      </c>
      <c r="S462" s="746">
        <v>0.69230769230769229</v>
      </c>
      <c r="T462" s="813">
        <v>6</v>
      </c>
      <c r="U462" s="769">
        <v>0.75</v>
      </c>
    </row>
    <row r="463" spans="1:21" ht="14.4" customHeight="1" x14ac:dyDescent="0.3">
      <c r="A463" s="727">
        <v>31</v>
      </c>
      <c r="B463" s="728" t="s">
        <v>1451</v>
      </c>
      <c r="C463" s="728" t="s">
        <v>1457</v>
      </c>
      <c r="D463" s="811" t="s">
        <v>2247</v>
      </c>
      <c r="E463" s="812" t="s">
        <v>1474</v>
      </c>
      <c r="F463" s="728" t="s">
        <v>1452</v>
      </c>
      <c r="G463" s="728" t="s">
        <v>1486</v>
      </c>
      <c r="H463" s="728" t="s">
        <v>610</v>
      </c>
      <c r="I463" s="728" t="s">
        <v>1516</v>
      </c>
      <c r="J463" s="728" t="s">
        <v>707</v>
      </c>
      <c r="K463" s="728" t="s">
        <v>1216</v>
      </c>
      <c r="L463" s="729">
        <v>736.33</v>
      </c>
      <c r="M463" s="729">
        <v>2945.32</v>
      </c>
      <c r="N463" s="728">
        <v>4</v>
      </c>
      <c r="O463" s="813">
        <v>4</v>
      </c>
      <c r="P463" s="729">
        <v>2945.32</v>
      </c>
      <c r="Q463" s="746">
        <v>1</v>
      </c>
      <c r="R463" s="728">
        <v>4</v>
      </c>
      <c r="S463" s="746">
        <v>1</v>
      </c>
      <c r="T463" s="813">
        <v>4</v>
      </c>
      <c r="U463" s="769">
        <v>1</v>
      </c>
    </row>
    <row r="464" spans="1:21" ht="14.4" customHeight="1" x14ac:dyDescent="0.3">
      <c r="A464" s="727">
        <v>31</v>
      </c>
      <c r="B464" s="728" t="s">
        <v>1451</v>
      </c>
      <c r="C464" s="728" t="s">
        <v>1457</v>
      </c>
      <c r="D464" s="811" t="s">
        <v>2247</v>
      </c>
      <c r="E464" s="812" t="s">
        <v>1474</v>
      </c>
      <c r="F464" s="728" t="s">
        <v>1452</v>
      </c>
      <c r="G464" s="728" t="s">
        <v>1489</v>
      </c>
      <c r="H464" s="728" t="s">
        <v>610</v>
      </c>
      <c r="I464" s="728" t="s">
        <v>1337</v>
      </c>
      <c r="J464" s="728" t="s">
        <v>1338</v>
      </c>
      <c r="K464" s="728" t="s">
        <v>1339</v>
      </c>
      <c r="L464" s="729">
        <v>0</v>
      </c>
      <c r="M464" s="729">
        <v>0</v>
      </c>
      <c r="N464" s="728">
        <v>12</v>
      </c>
      <c r="O464" s="813">
        <v>6.5</v>
      </c>
      <c r="P464" s="729">
        <v>0</v>
      </c>
      <c r="Q464" s="746"/>
      <c r="R464" s="728">
        <v>12</v>
      </c>
      <c r="S464" s="746">
        <v>1</v>
      </c>
      <c r="T464" s="813">
        <v>6.5</v>
      </c>
      <c r="U464" s="769">
        <v>1</v>
      </c>
    </row>
    <row r="465" spans="1:21" ht="14.4" customHeight="1" x14ac:dyDescent="0.3">
      <c r="A465" s="727">
        <v>31</v>
      </c>
      <c r="B465" s="728" t="s">
        <v>1451</v>
      </c>
      <c r="C465" s="728" t="s">
        <v>1457</v>
      </c>
      <c r="D465" s="811" t="s">
        <v>2247</v>
      </c>
      <c r="E465" s="812" t="s">
        <v>1474</v>
      </c>
      <c r="F465" s="728" t="s">
        <v>1452</v>
      </c>
      <c r="G465" s="728" t="s">
        <v>1694</v>
      </c>
      <c r="H465" s="728" t="s">
        <v>563</v>
      </c>
      <c r="I465" s="728" t="s">
        <v>1975</v>
      </c>
      <c r="J465" s="728" t="s">
        <v>1976</v>
      </c>
      <c r="K465" s="728" t="s">
        <v>1977</v>
      </c>
      <c r="L465" s="729">
        <v>300.68</v>
      </c>
      <c r="M465" s="729">
        <v>300.68</v>
      </c>
      <c r="N465" s="728">
        <v>1</v>
      </c>
      <c r="O465" s="813">
        <v>0.5</v>
      </c>
      <c r="P465" s="729">
        <v>300.68</v>
      </c>
      <c r="Q465" s="746">
        <v>1</v>
      </c>
      <c r="R465" s="728">
        <v>1</v>
      </c>
      <c r="S465" s="746">
        <v>1</v>
      </c>
      <c r="T465" s="813">
        <v>0.5</v>
      </c>
      <c r="U465" s="769">
        <v>1</v>
      </c>
    </row>
    <row r="466" spans="1:21" ht="14.4" customHeight="1" x14ac:dyDescent="0.3">
      <c r="A466" s="727">
        <v>31</v>
      </c>
      <c r="B466" s="728" t="s">
        <v>1451</v>
      </c>
      <c r="C466" s="728" t="s">
        <v>1457</v>
      </c>
      <c r="D466" s="811" t="s">
        <v>2247</v>
      </c>
      <c r="E466" s="812" t="s">
        <v>1474</v>
      </c>
      <c r="F466" s="728" t="s">
        <v>1454</v>
      </c>
      <c r="G466" s="728" t="s">
        <v>1497</v>
      </c>
      <c r="H466" s="728" t="s">
        <v>563</v>
      </c>
      <c r="I466" s="728" t="s">
        <v>1498</v>
      </c>
      <c r="J466" s="728" t="s">
        <v>1499</v>
      </c>
      <c r="K466" s="728" t="s">
        <v>1500</v>
      </c>
      <c r="L466" s="729">
        <v>35.130000000000003</v>
      </c>
      <c r="M466" s="729">
        <v>105.39000000000001</v>
      </c>
      <c r="N466" s="728">
        <v>3</v>
      </c>
      <c r="O466" s="813">
        <v>3</v>
      </c>
      <c r="P466" s="729">
        <v>105.39000000000001</v>
      </c>
      <c r="Q466" s="746">
        <v>1</v>
      </c>
      <c r="R466" s="728">
        <v>3</v>
      </c>
      <c r="S466" s="746">
        <v>1</v>
      </c>
      <c r="T466" s="813">
        <v>3</v>
      </c>
      <c r="U466" s="769">
        <v>1</v>
      </c>
    </row>
    <row r="467" spans="1:21" ht="14.4" customHeight="1" x14ac:dyDescent="0.3">
      <c r="A467" s="727">
        <v>31</v>
      </c>
      <c r="B467" s="728" t="s">
        <v>1451</v>
      </c>
      <c r="C467" s="728" t="s">
        <v>1457</v>
      </c>
      <c r="D467" s="811" t="s">
        <v>2247</v>
      </c>
      <c r="E467" s="812" t="s">
        <v>1474</v>
      </c>
      <c r="F467" s="728" t="s">
        <v>1454</v>
      </c>
      <c r="G467" s="728" t="s">
        <v>1497</v>
      </c>
      <c r="H467" s="728" t="s">
        <v>563</v>
      </c>
      <c r="I467" s="728" t="s">
        <v>1727</v>
      </c>
      <c r="J467" s="728" t="s">
        <v>1499</v>
      </c>
      <c r="K467" s="728" t="s">
        <v>1728</v>
      </c>
      <c r="L467" s="729">
        <v>38.24</v>
      </c>
      <c r="M467" s="729">
        <v>38.24</v>
      </c>
      <c r="N467" s="728">
        <v>1</v>
      </c>
      <c r="O467" s="813">
        <v>1</v>
      </c>
      <c r="P467" s="729"/>
      <c r="Q467" s="746">
        <v>0</v>
      </c>
      <c r="R467" s="728"/>
      <c r="S467" s="746">
        <v>0</v>
      </c>
      <c r="T467" s="813"/>
      <c r="U467" s="769">
        <v>0</v>
      </c>
    </row>
    <row r="468" spans="1:21" ht="14.4" customHeight="1" x14ac:dyDescent="0.3">
      <c r="A468" s="727">
        <v>31</v>
      </c>
      <c r="B468" s="728" t="s">
        <v>1451</v>
      </c>
      <c r="C468" s="728" t="s">
        <v>1457</v>
      </c>
      <c r="D468" s="811" t="s">
        <v>2247</v>
      </c>
      <c r="E468" s="812" t="s">
        <v>1474</v>
      </c>
      <c r="F468" s="728" t="s">
        <v>1454</v>
      </c>
      <c r="G468" s="728" t="s">
        <v>1501</v>
      </c>
      <c r="H468" s="728" t="s">
        <v>563</v>
      </c>
      <c r="I468" s="728" t="s">
        <v>1569</v>
      </c>
      <c r="J468" s="728" t="s">
        <v>1570</v>
      </c>
      <c r="K468" s="728" t="s">
        <v>1571</v>
      </c>
      <c r="L468" s="729">
        <v>3000</v>
      </c>
      <c r="M468" s="729">
        <v>6000</v>
      </c>
      <c r="N468" s="728">
        <v>2</v>
      </c>
      <c r="O468" s="813">
        <v>2</v>
      </c>
      <c r="P468" s="729">
        <v>6000</v>
      </c>
      <c r="Q468" s="746">
        <v>1</v>
      </c>
      <c r="R468" s="728">
        <v>2</v>
      </c>
      <c r="S468" s="746">
        <v>1</v>
      </c>
      <c r="T468" s="813">
        <v>2</v>
      </c>
      <c r="U468" s="769">
        <v>1</v>
      </c>
    </row>
    <row r="469" spans="1:21" ht="14.4" customHeight="1" x14ac:dyDescent="0.3">
      <c r="A469" s="727">
        <v>31</v>
      </c>
      <c r="B469" s="728" t="s">
        <v>1451</v>
      </c>
      <c r="C469" s="728" t="s">
        <v>1457</v>
      </c>
      <c r="D469" s="811" t="s">
        <v>2247</v>
      </c>
      <c r="E469" s="812" t="s">
        <v>1474</v>
      </c>
      <c r="F469" s="728" t="s">
        <v>1454</v>
      </c>
      <c r="G469" s="728" t="s">
        <v>1501</v>
      </c>
      <c r="H469" s="728" t="s">
        <v>563</v>
      </c>
      <c r="I469" s="728" t="s">
        <v>1916</v>
      </c>
      <c r="J469" s="728" t="s">
        <v>1917</v>
      </c>
      <c r="K469" s="728" t="s">
        <v>1918</v>
      </c>
      <c r="L469" s="729">
        <v>320.25</v>
      </c>
      <c r="M469" s="729">
        <v>320.25</v>
      </c>
      <c r="N469" s="728">
        <v>1</v>
      </c>
      <c r="O469" s="813">
        <v>1</v>
      </c>
      <c r="P469" s="729">
        <v>320.25</v>
      </c>
      <c r="Q469" s="746">
        <v>1</v>
      </c>
      <c r="R469" s="728">
        <v>1</v>
      </c>
      <c r="S469" s="746">
        <v>1</v>
      </c>
      <c r="T469" s="813">
        <v>1</v>
      </c>
      <c r="U469" s="769">
        <v>1</v>
      </c>
    </row>
    <row r="470" spans="1:21" ht="14.4" customHeight="1" x14ac:dyDescent="0.3">
      <c r="A470" s="727">
        <v>31</v>
      </c>
      <c r="B470" s="728" t="s">
        <v>1451</v>
      </c>
      <c r="C470" s="728" t="s">
        <v>1457</v>
      </c>
      <c r="D470" s="811" t="s">
        <v>2247</v>
      </c>
      <c r="E470" s="812" t="s">
        <v>1474</v>
      </c>
      <c r="F470" s="728" t="s">
        <v>1454</v>
      </c>
      <c r="G470" s="728" t="s">
        <v>1501</v>
      </c>
      <c r="H470" s="728" t="s">
        <v>563</v>
      </c>
      <c r="I470" s="728" t="s">
        <v>1649</v>
      </c>
      <c r="J470" s="728" t="s">
        <v>1650</v>
      </c>
      <c r="K470" s="728" t="s">
        <v>1651</v>
      </c>
      <c r="L470" s="729">
        <v>245.43</v>
      </c>
      <c r="M470" s="729">
        <v>245.43</v>
      </c>
      <c r="N470" s="728">
        <v>1</v>
      </c>
      <c r="O470" s="813">
        <v>1</v>
      </c>
      <c r="P470" s="729">
        <v>245.43</v>
      </c>
      <c r="Q470" s="746">
        <v>1</v>
      </c>
      <c r="R470" s="728">
        <v>1</v>
      </c>
      <c r="S470" s="746">
        <v>1</v>
      </c>
      <c r="T470" s="813">
        <v>1</v>
      </c>
      <c r="U470" s="769">
        <v>1</v>
      </c>
    </row>
    <row r="471" spans="1:21" ht="14.4" customHeight="1" x14ac:dyDescent="0.3">
      <c r="A471" s="727">
        <v>31</v>
      </c>
      <c r="B471" s="728" t="s">
        <v>1451</v>
      </c>
      <c r="C471" s="728" t="s">
        <v>1457</v>
      </c>
      <c r="D471" s="811" t="s">
        <v>2247</v>
      </c>
      <c r="E471" s="812" t="s">
        <v>1474</v>
      </c>
      <c r="F471" s="728" t="s">
        <v>1454</v>
      </c>
      <c r="G471" s="728" t="s">
        <v>1501</v>
      </c>
      <c r="H471" s="728" t="s">
        <v>563</v>
      </c>
      <c r="I471" s="728" t="s">
        <v>1779</v>
      </c>
      <c r="J471" s="728" t="s">
        <v>1530</v>
      </c>
      <c r="K471" s="728" t="s">
        <v>1780</v>
      </c>
      <c r="L471" s="729">
        <v>50.5</v>
      </c>
      <c r="M471" s="729">
        <v>50.5</v>
      </c>
      <c r="N471" s="728">
        <v>1</v>
      </c>
      <c r="O471" s="813">
        <v>1</v>
      </c>
      <c r="P471" s="729">
        <v>50.5</v>
      </c>
      <c r="Q471" s="746">
        <v>1</v>
      </c>
      <c r="R471" s="728">
        <v>1</v>
      </c>
      <c r="S471" s="746">
        <v>1</v>
      </c>
      <c r="T471" s="813">
        <v>1</v>
      </c>
      <c r="U471" s="769">
        <v>1</v>
      </c>
    </row>
    <row r="472" spans="1:21" ht="14.4" customHeight="1" x14ac:dyDescent="0.3">
      <c r="A472" s="727">
        <v>31</v>
      </c>
      <c r="B472" s="728" t="s">
        <v>1451</v>
      </c>
      <c r="C472" s="728" t="s">
        <v>1457</v>
      </c>
      <c r="D472" s="811" t="s">
        <v>2247</v>
      </c>
      <c r="E472" s="812" t="s">
        <v>1474</v>
      </c>
      <c r="F472" s="728" t="s">
        <v>1454</v>
      </c>
      <c r="G472" s="728" t="s">
        <v>1501</v>
      </c>
      <c r="H472" s="728" t="s">
        <v>563</v>
      </c>
      <c r="I472" s="728" t="s">
        <v>1781</v>
      </c>
      <c r="J472" s="728" t="s">
        <v>1782</v>
      </c>
      <c r="K472" s="728" t="s">
        <v>1783</v>
      </c>
      <c r="L472" s="729">
        <v>250</v>
      </c>
      <c r="M472" s="729">
        <v>250</v>
      </c>
      <c r="N472" s="728">
        <v>1</v>
      </c>
      <c r="O472" s="813">
        <v>1</v>
      </c>
      <c r="P472" s="729">
        <v>250</v>
      </c>
      <c r="Q472" s="746">
        <v>1</v>
      </c>
      <c r="R472" s="728">
        <v>1</v>
      </c>
      <c r="S472" s="746">
        <v>1</v>
      </c>
      <c r="T472" s="813">
        <v>1</v>
      </c>
      <c r="U472" s="769">
        <v>1</v>
      </c>
    </row>
    <row r="473" spans="1:21" ht="14.4" customHeight="1" x14ac:dyDescent="0.3">
      <c r="A473" s="727">
        <v>31</v>
      </c>
      <c r="B473" s="728" t="s">
        <v>1451</v>
      </c>
      <c r="C473" s="728" t="s">
        <v>1457</v>
      </c>
      <c r="D473" s="811" t="s">
        <v>2247</v>
      </c>
      <c r="E473" s="812" t="s">
        <v>1474</v>
      </c>
      <c r="F473" s="728" t="s">
        <v>1454</v>
      </c>
      <c r="G473" s="728" t="s">
        <v>1501</v>
      </c>
      <c r="H473" s="728" t="s">
        <v>563</v>
      </c>
      <c r="I473" s="728" t="s">
        <v>1784</v>
      </c>
      <c r="J473" s="728" t="s">
        <v>1785</v>
      </c>
      <c r="K473" s="728"/>
      <c r="L473" s="729">
        <v>80.349999999999994</v>
      </c>
      <c r="M473" s="729">
        <v>80.349999999999994</v>
      </c>
      <c r="N473" s="728">
        <v>1</v>
      </c>
      <c r="O473" s="813">
        <v>1</v>
      </c>
      <c r="P473" s="729">
        <v>80.349999999999994</v>
      </c>
      <c r="Q473" s="746">
        <v>1</v>
      </c>
      <c r="R473" s="728">
        <v>1</v>
      </c>
      <c r="S473" s="746">
        <v>1</v>
      </c>
      <c r="T473" s="813">
        <v>1</v>
      </c>
      <c r="U473" s="769">
        <v>1</v>
      </c>
    </row>
    <row r="474" spans="1:21" ht="14.4" customHeight="1" x14ac:dyDescent="0.3">
      <c r="A474" s="727">
        <v>31</v>
      </c>
      <c r="B474" s="728" t="s">
        <v>1451</v>
      </c>
      <c r="C474" s="728" t="s">
        <v>1457</v>
      </c>
      <c r="D474" s="811" t="s">
        <v>2247</v>
      </c>
      <c r="E474" s="812" t="s">
        <v>1474</v>
      </c>
      <c r="F474" s="728" t="s">
        <v>1454</v>
      </c>
      <c r="G474" s="728" t="s">
        <v>1501</v>
      </c>
      <c r="H474" s="728" t="s">
        <v>563</v>
      </c>
      <c r="I474" s="728" t="s">
        <v>1703</v>
      </c>
      <c r="J474" s="728" t="s">
        <v>1704</v>
      </c>
      <c r="K474" s="728" t="s">
        <v>1705</v>
      </c>
      <c r="L474" s="729">
        <v>349.12</v>
      </c>
      <c r="M474" s="729">
        <v>349.12</v>
      </c>
      <c r="N474" s="728">
        <v>1</v>
      </c>
      <c r="O474" s="813">
        <v>1</v>
      </c>
      <c r="P474" s="729">
        <v>349.12</v>
      </c>
      <c r="Q474" s="746">
        <v>1</v>
      </c>
      <c r="R474" s="728">
        <v>1</v>
      </c>
      <c r="S474" s="746">
        <v>1</v>
      </c>
      <c r="T474" s="813">
        <v>1</v>
      </c>
      <c r="U474" s="769">
        <v>1</v>
      </c>
    </row>
    <row r="475" spans="1:21" ht="14.4" customHeight="1" x14ac:dyDescent="0.3">
      <c r="A475" s="727">
        <v>31</v>
      </c>
      <c r="B475" s="728" t="s">
        <v>1451</v>
      </c>
      <c r="C475" s="728" t="s">
        <v>1457</v>
      </c>
      <c r="D475" s="811" t="s">
        <v>2247</v>
      </c>
      <c r="E475" s="812" t="s">
        <v>1474</v>
      </c>
      <c r="F475" s="728" t="s">
        <v>1454</v>
      </c>
      <c r="G475" s="728" t="s">
        <v>1501</v>
      </c>
      <c r="H475" s="728" t="s">
        <v>563</v>
      </c>
      <c r="I475" s="728" t="s">
        <v>1572</v>
      </c>
      <c r="J475" s="728" t="s">
        <v>1573</v>
      </c>
      <c r="K475" s="728" t="s">
        <v>1574</v>
      </c>
      <c r="L475" s="729">
        <v>350</v>
      </c>
      <c r="M475" s="729">
        <v>2800</v>
      </c>
      <c r="N475" s="728">
        <v>8</v>
      </c>
      <c r="O475" s="813">
        <v>8</v>
      </c>
      <c r="P475" s="729">
        <v>2800</v>
      </c>
      <c r="Q475" s="746">
        <v>1</v>
      </c>
      <c r="R475" s="728">
        <v>8</v>
      </c>
      <c r="S475" s="746">
        <v>1</v>
      </c>
      <c r="T475" s="813">
        <v>8</v>
      </c>
      <c r="U475" s="769">
        <v>1</v>
      </c>
    </row>
    <row r="476" spans="1:21" ht="14.4" customHeight="1" x14ac:dyDescent="0.3">
      <c r="A476" s="727">
        <v>31</v>
      </c>
      <c r="B476" s="728" t="s">
        <v>1451</v>
      </c>
      <c r="C476" s="728" t="s">
        <v>1457</v>
      </c>
      <c r="D476" s="811" t="s">
        <v>2247</v>
      </c>
      <c r="E476" s="812" t="s">
        <v>1474</v>
      </c>
      <c r="F476" s="728" t="s">
        <v>1454</v>
      </c>
      <c r="G476" s="728" t="s">
        <v>1501</v>
      </c>
      <c r="H476" s="728" t="s">
        <v>563</v>
      </c>
      <c r="I476" s="728" t="s">
        <v>1575</v>
      </c>
      <c r="J476" s="728" t="s">
        <v>1576</v>
      </c>
      <c r="K476" s="728" t="s">
        <v>1577</v>
      </c>
      <c r="L476" s="729">
        <v>1000</v>
      </c>
      <c r="M476" s="729">
        <v>1000</v>
      </c>
      <c r="N476" s="728">
        <v>1</v>
      </c>
      <c r="O476" s="813">
        <v>1</v>
      </c>
      <c r="P476" s="729">
        <v>1000</v>
      </c>
      <c r="Q476" s="746">
        <v>1</v>
      </c>
      <c r="R476" s="728">
        <v>1</v>
      </c>
      <c r="S476" s="746">
        <v>1</v>
      </c>
      <c r="T476" s="813">
        <v>1</v>
      </c>
      <c r="U476" s="769">
        <v>1</v>
      </c>
    </row>
    <row r="477" spans="1:21" ht="14.4" customHeight="1" x14ac:dyDescent="0.3">
      <c r="A477" s="727">
        <v>31</v>
      </c>
      <c r="B477" s="728" t="s">
        <v>1451</v>
      </c>
      <c r="C477" s="728" t="s">
        <v>1457</v>
      </c>
      <c r="D477" s="811" t="s">
        <v>2247</v>
      </c>
      <c r="E477" s="812" t="s">
        <v>1474</v>
      </c>
      <c r="F477" s="728" t="s">
        <v>1454</v>
      </c>
      <c r="G477" s="728" t="s">
        <v>1501</v>
      </c>
      <c r="H477" s="728" t="s">
        <v>563</v>
      </c>
      <c r="I477" s="728" t="s">
        <v>1578</v>
      </c>
      <c r="J477" s="728" t="s">
        <v>1579</v>
      </c>
      <c r="K477" s="728" t="s">
        <v>1580</v>
      </c>
      <c r="L477" s="729">
        <v>750</v>
      </c>
      <c r="M477" s="729">
        <v>750</v>
      </c>
      <c r="N477" s="728">
        <v>1</v>
      </c>
      <c r="O477" s="813">
        <v>1</v>
      </c>
      <c r="P477" s="729">
        <v>750</v>
      </c>
      <c r="Q477" s="746">
        <v>1</v>
      </c>
      <c r="R477" s="728">
        <v>1</v>
      </c>
      <c r="S477" s="746">
        <v>1</v>
      </c>
      <c r="T477" s="813">
        <v>1</v>
      </c>
      <c r="U477" s="769">
        <v>1</v>
      </c>
    </row>
    <row r="478" spans="1:21" ht="14.4" customHeight="1" x14ac:dyDescent="0.3">
      <c r="A478" s="727">
        <v>31</v>
      </c>
      <c r="B478" s="728" t="s">
        <v>1451</v>
      </c>
      <c r="C478" s="728" t="s">
        <v>1457</v>
      </c>
      <c r="D478" s="811" t="s">
        <v>2247</v>
      </c>
      <c r="E478" s="812" t="s">
        <v>1474</v>
      </c>
      <c r="F478" s="728" t="s">
        <v>1454</v>
      </c>
      <c r="G478" s="728" t="s">
        <v>1501</v>
      </c>
      <c r="H478" s="728" t="s">
        <v>563</v>
      </c>
      <c r="I478" s="728" t="s">
        <v>1919</v>
      </c>
      <c r="J478" s="728" t="s">
        <v>1920</v>
      </c>
      <c r="K478" s="728" t="s">
        <v>1921</v>
      </c>
      <c r="L478" s="729">
        <v>1000</v>
      </c>
      <c r="M478" s="729">
        <v>2000</v>
      </c>
      <c r="N478" s="728">
        <v>2</v>
      </c>
      <c r="O478" s="813">
        <v>2</v>
      </c>
      <c r="P478" s="729"/>
      <c r="Q478" s="746">
        <v>0</v>
      </c>
      <c r="R478" s="728"/>
      <c r="S478" s="746">
        <v>0</v>
      </c>
      <c r="T478" s="813"/>
      <c r="U478" s="769">
        <v>0</v>
      </c>
    </row>
    <row r="479" spans="1:21" ht="14.4" customHeight="1" x14ac:dyDescent="0.3">
      <c r="A479" s="727">
        <v>31</v>
      </c>
      <c r="B479" s="728" t="s">
        <v>1451</v>
      </c>
      <c r="C479" s="728" t="s">
        <v>1457</v>
      </c>
      <c r="D479" s="811" t="s">
        <v>2247</v>
      </c>
      <c r="E479" s="812" t="s">
        <v>1474</v>
      </c>
      <c r="F479" s="728" t="s">
        <v>1454</v>
      </c>
      <c r="G479" s="728" t="s">
        <v>1508</v>
      </c>
      <c r="H479" s="728" t="s">
        <v>563</v>
      </c>
      <c r="I479" s="728" t="s">
        <v>1509</v>
      </c>
      <c r="J479" s="728" t="s">
        <v>1510</v>
      </c>
      <c r="K479" s="728" t="s">
        <v>1511</v>
      </c>
      <c r="L479" s="729">
        <v>200</v>
      </c>
      <c r="M479" s="729">
        <v>400</v>
      </c>
      <c r="N479" s="728">
        <v>2</v>
      </c>
      <c r="O479" s="813">
        <v>1</v>
      </c>
      <c r="P479" s="729">
        <v>400</v>
      </c>
      <c r="Q479" s="746">
        <v>1</v>
      </c>
      <c r="R479" s="728">
        <v>2</v>
      </c>
      <c r="S479" s="746">
        <v>1</v>
      </c>
      <c r="T479" s="813">
        <v>1</v>
      </c>
      <c r="U479" s="769">
        <v>1</v>
      </c>
    </row>
    <row r="480" spans="1:21" ht="14.4" customHeight="1" x14ac:dyDescent="0.3">
      <c r="A480" s="727">
        <v>31</v>
      </c>
      <c r="B480" s="728" t="s">
        <v>1451</v>
      </c>
      <c r="C480" s="728" t="s">
        <v>1457</v>
      </c>
      <c r="D480" s="811" t="s">
        <v>2247</v>
      </c>
      <c r="E480" s="812" t="s">
        <v>1475</v>
      </c>
      <c r="F480" s="728" t="s">
        <v>1452</v>
      </c>
      <c r="G480" s="728" t="s">
        <v>1535</v>
      </c>
      <c r="H480" s="728" t="s">
        <v>563</v>
      </c>
      <c r="I480" s="728" t="s">
        <v>1536</v>
      </c>
      <c r="J480" s="728" t="s">
        <v>1537</v>
      </c>
      <c r="K480" s="728" t="s">
        <v>1538</v>
      </c>
      <c r="L480" s="729">
        <v>154.36000000000001</v>
      </c>
      <c r="M480" s="729">
        <v>154.36000000000001</v>
      </c>
      <c r="N480" s="728">
        <v>1</v>
      </c>
      <c r="O480" s="813">
        <v>1</v>
      </c>
      <c r="P480" s="729"/>
      <c r="Q480" s="746">
        <v>0</v>
      </c>
      <c r="R480" s="728"/>
      <c r="S480" s="746">
        <v>0</v>
      </c>
      <c r="T480" s="813"/>
      <c r="U480" s="769">
        <v>0</v>
      </c>
    </row>
    <row r="481" spans="1:21" ht="14.4" customHeight="1" x14ac:dyDescent="0.3">
      <c r="A481" s="727">
        <v>31</v>
      </c>
      <c r="B481" s="728" t="s">
        <v>1451</v>
      </c>
      <c r="C481" s="728" t="s">
        <v>1457</v>
      </c>
      <c r="D481" s="811" t="s">
        <v>2247</v>
      </c>
      <c r="E481" s="812" t="s">
        <v>1475</v>
      </c>
      <c r="F481" s="728" t="s">
        <v>1452</v>
      </c>
      <c r="G481" s="728" t="s">
        <v>1535</v>
      </c>
      <c r="H481" s="728" t="s">
        <v>610</v>
      </c>
      <c r="I481" s="728" t="s">
        <v>1285</v>
      </c>
      <c r="J481" s="728" t="s">
        <v>611</v>
      </c>
      <c r="K481" s="728" t="s">
        <v>1286</v>
      </c>
      <c r="L481" s="729">
        <v>154.36000000000001</v>
      </c>
      <c r="M481" s="729">
        <v>154.36000000000001</v>
      </c>
      <c r="N481" s="728">
        <v>1</v>
      </c>
      <c r="O481" s="813">
        <v>1</v>
      </c>
      <c r="P481" s="729">
        <v>154.36000000000001</v>
      </c>
      <c r="Q481" s="746">
        <v>1</v>
      </c>
      <c r="R481" s="728">
        <v>1</v>
      </c>
      <c r="S481" s="746">
        <v>1</v>
      </c>
      <c r="T481" s="813">
        <v>1</v>
      </c>
      <c r="U481" s="769">
        <v>1</v>
      </c>
    </row>
    <row r="482" spans="1:21" ht="14.4" customHeight="1" x14ac:dyDescent="0.3">
      <c r="A482" s="727">
        <v>31</v>
      </c>
      <c r="B482" s="728" t="s">
        <v>1451</v>
      </c>
      <c r="C482" s="728" t="s">
        <v>1457</v>
      </c>
      <c r="D482" s="811" t="s">
        <v>2247</v>
      </c>
      <c r="E482" s="812" t="s">
        <v>1475</v>
      </c>
      <c r="F482" s="728" t="s">
        <v>1452</v>
      </c>
      <c r="G482" s="728" t="s">
        <v>1962</v>
      </c>
      <c r="H482" s="728" t="s">
        <v>563</v>
      </c>
      <c r="I482" s="728" t="s">
        <v>1978</v>
      </c>
      <c r="J482" s="728" t="s">
        <v>1979</v>
      </c>
      <c r="K482" s="728" t="s">
        <v>1980</v>
      </c>
      <c r="L482" s="729">
        <v>0</v>
      </c>
      <c r="M482" s="729">
        <v>0</v>
      </c>
      <c r="N482" s="728">
        <v>2</v>
      </c>
      <c r="O482" s="813">
        <v>1</v>
      </c>
      <c r="P482" s="729">
        <v>0</v>
      </c>
      <c r="Q482" s="746"/>
      <c r="R482" s="728">
        <v>2</v>
      </c>
      <c r="S482" s="746">
        <v>1</v>
      </c>
      <c r="T482" s="813">
        <v>1</v>
      </c>
      <c r="U482" s="769">
        <v>1</v>
      </c>
    </row>
    <row r="483" spans="1:21" ht="14.4" customHeight="1" x14ac:dyDescent="0.3">
      <c r="A483" s="727">
        <v>31</v>
      </c>
      <c r="B483" s="728" t="s">
        <v>1451</v>
      </c>
      <c r="C483" s="728" t="s">
        <v>1457</v>
      </c>
      <c r="D483" s="811" t="s">
        <v>2247</v>
      </c>
      <c r="E483" s="812" t="s">
        <v>1475</v>
      </c>
      <c r="F483" s="728" t="s">
        <v>1452</v>
      </c>
      <c r="G483" s="728" t="s">
        <v>1981</v>
      </c>
      <c r="H483" s="728" t="s">
        <v>563</v>
      </c>
      <c r="I483" s="728" t="s">
        <v>1982</v>
      </c>
      <c r="J483" s="728" t="s">
        <v>775</v>
      </c>
      <c r="K483" s="728" t="s">
        <v>1983</v>
      </c>
      <c r="L483" s="729">
        <v>107.27</v>
      </c>
      <c r="M483" s="729">
        <v>107.27</v>
      </c>
      <c r="N483" s="728">
        <v>1</v>
      </c>
      <c r="O483" s="813">
        <v>1</v>
      </c>
      <c r="P483" s="729">
        <v>107.27</v>
      </c>
      <c r="Q483" s="746">
        <v>1</v>
      </c>
      <c r="R483" s="728">
        <v>1</v>
      </c>
      <c r="S483" s="746">
        <v>1</v>
      </c>
      <c r="T483" s="813">
        <v>1</v>
      </c>
      <c r="U483" s="769">
        <v>1</v>
      </c>
    </row>
    <row r="484" spans="1:21" ht="14.4" customHeight="1" x14ac:dyDescent="0.3">
      <c r="A484" s="727">
        <v>31</v>
      </c>
      <c r="B484" s="728" t="s">
        <v>1451</v>
      </c>
      <c r="C484" s="728" t="s">
        <v>1457</v>
      </c>
      <c r="D484" s="811" t="s">
        <v>2247</v>
      </c>
      <c r="E484" s="812" t="s">
        <v>1475</v>
      </c>
      <c r="F484" s="728" t="s">
        <v>1452</v>
      </c>
      <c r="G484" s="728" t="s">
        <v>1636</v>
      </c>
      <c r="H484" s="728" t="s">
        <v>563</v>
      </c>
      <c r="I484" s="728" t="s">
        <v>1637</v>
      </c>
      <c r="J484" s="728" t="s">
        <v>1638</v>
      </c>
      <c r="K484" s="728" t="s">
        <v>1639</v>
      </c>
      <c r="L484" s="729">
        <v>0</v>
      </c>
      <c r="M484" s="729">
        <v>0</v>
      </c>
      <c r="N484" s="728">
        <v>3</v>
      </c>
      <c r="O484" s="813">
        <v>2</v>
      </c>
      <c r="P484" s="729">
        <v>0</v>
      </c>
      <c r="Q484" s="746"/>
      <c r="R484" s="728">
        <v>3</v>
      </c>
      <c r="S484" s="746">
        <v>1</v>
      </c>
      <c r="T484" s="813">
        <v>2</v>
      </c>
      <c r="U484" s="769">
        <v>1</v>
      </c>
    </row>
    <row r="485" spans="1:21" ht="14.4" customHeight="1" x14ac:dyDescent="0.3">
      <c r="A485" s="727">
        <v>31</v>
      </c>
      <c r="B485" s="728" t="s">
        <v>1451</v>
      </c>
      <c r="C485" s="728" t="s">
        <v>1457</v>
      </c>
      <c r="D485" s="811" t="s">
        <v>2247</v>
      </c>
      <c r="E485" s="812" t="s">
        <v>1475</v>
      </c>
      <c r="F485" s="728" t="s">
        <v>1452</v>
      </c>
      <c r="G485" s="728" t="s">
        <v>1716</v>
      </c>
      <c r="H485" s="728" t="s">
        <v>563</v>
      </c>
      <c r="I485" s="728" t="s">
        <v>1717</v>
      </c>
      <c r="J485" s="728" t="s">
        <v>925</v>
      </c>
      <c r="K485" s="728" t="s">
        <v>1718</v>
      </c>
      <c r="L485" s="729">
        <v>48.09</v>
      </c>
      <c r="M485" s="729">
        <v>48.09</v>
      </c>
      <c r="N485" s="728">
        <v>1</v>
      </c>
      <c r="O485" s="813">
        <v>1</v>
      </c>
      <c r="P485" s="729">
        <v>48.09</v>
      </c>
      <c r="Q485" s="746">
        <v>1</v>
      </c>
      <c r="R485" s="728">
        <v>1</v>
      </c>
      <c r="S485" s="746">
        <v>1</v>
      </c>
      <c r="T485" s="813">
        <v>1</v>
      </c>
      <c r="U485" s="769">
        <v>1</v>
      </c>
    </row>
    <row r="486" spans="1:21" ht="14.4" customHeight="1" x14ac:dyDescent="0.3">
      <c r="A486" s="727">
        <v>31</v>
      </c>
      <c r="B486" s="728" t="s">
        <v>1451</v>
      </c>
      <c r="C486" s="728" t="s">
        <v>1457</v>
      </c>
      <c r="D486" s="811" t="s">
        <v>2247</v>
      </c>
      <c r="E486" s="812" t="s">
        <v>1475</v>
      </c>
      <c r="F486" s="728" t="s">
        <v>1452</v>
      </c>
      <c r="G486" s="728" t="s">
        <v>1544</v>
      </c>
      <c r="H486" s="728" t="s">
        <v>563</v>
      </c>
      <c r="I486" s="728" t="s">
        <v>1609</v>
      </c>
      <c r="J486" s="728" t="s">
        <v>1546</v>
      </c>
      <c r="K486" s="728" t="s">
        <v>1549</v>
      </c>
      <c r="L486" s="729">
        <v>132.97999999999999</v>
      </c>
      <c r="M486" s="729">
        <v>265.95999999999998</v>
      </c>
      <c r="N486" s="728">
        <v>2</v>
      </c>
      <c r="O486" s="813">
        <v>1</v>
      </c>
      <c r="P486" s="729">
        <v>265.95999999999998</v>
      </c>
      <c r="Q486" s="746">
        <v>1</v>
      </c>
      <c r="R486" s="728">
        <v>2</v>
      </c>
      <c r="S486" s="746">
        <v>1</v>
      </c>
      <c r="T486" s="813">
        <v>1</v>
      </c>
      <c r="U486" s="769">
        <v>1</v>
      </c>
    </row>
    <row r="487" spans="1:21" ht="14.4" customHeight="1" x14ac:dyDescent="0.3">
      <c r="A487" s="727">
        <v>31</v>
      </c>
      <c r="B487" s="728" t="s">
        <v>1451</v>
      </c>
      <c r="C487" s="728" t="s">
        <v>1457</v>
      </c>
      <c r="D487" s="811" t="s">
        <v>2247</v>
      </c>
      <c r="E487" s="812" t="s">
        <v>1475</v>
      </c>
      <c r="F487" s="728" t="s">
        <v>1452</v>
      </c>
      <c r="G487" s="728" t="s">
        <v>1544</v>
      </c>
      <c r="H487" s="728" t="s">
        <v>563</v>
      </c>
      <c r="I487" s="728" t="s">
        <v>1984</v>
      </c>
      <c r="J487" s="728" t="s">
        <v>1546</v>
      </c>
      <c r="K487" s="728" t="s">
        <v>1985</v>
      </c>
      <c r="L487" s="729">
        <v>0</v>
      </c>
      <c r="M487" s="729">
        <v>0</v>
      </c>
      <c r="N487" s="728">
        <v>1</v>
      </c>
      <c r="O487" s="813">
        <v>1</v>
      </c>
      <c r="P487" s="729">
        <v>0</v>
      </c>
      <c r="Q487" s="746"/>
      <c r="R487" s="728">
        <v>1</v>
      </c>
      <c r="S487" s="746">
        <v>1</v>
      </c>
      <c r="T487" s="813">
        <v>1</v>
      </c>
      <c r="U487" s="769">
        <v>1</v>
      </c>
    </row>
    <row r="488" spans="1:21" ht="14.4" customHeight="1" x14ac:dyDescent="0.3">
      <c r="A488" s="727">
        <v>31</v>
      </c>
      <c r="B488" s="728" t="s">
        <v>1451</v>
      </c>
      <c r="C488" s="728" t="s">
        <v>1457</v>
      </c>
      <c r="D488" s="811" t="s">
        <v>2247</v>
      </c>
      <c r="E488" s="812" t="s">
        <v>1475</v>
      </c>
      <c r="F488" s="728" t="s">
        <v>1452</v>
      </c>
      <c r="G488" s="728" t="s">
        <v>1486</v>
      </c>
      <c r="H488" s="728" t="s">
        <v>610</v>
      </c>
      <c r="I488" s="728" t="s">
        <v>1487</v>
      </c>
      <c r="J488" s="728" t="s">
        <v>707</v>
      </c>
      <c r="K488" s="728" t="s">
        <v>1218</v>
      </c>
      <c r="L488" s="729">
        <v>490.89</v>
      </c>
      <c r="M488" s="729">
        <v>7854.2400000000007</v>
      </c>
      <c r="N488" s="728">
        <v>16</v>
      </c>
      <c r="O488" s="813">
        <v>8</v>
      </c>
      <c r="P488" s="729">
        <v>6381.5700000000006</v>
      </c>
      <c r="Q488" s="746">
        <v>0.8125</v>
      </c>
      <c r="R488" s="728">
        <v>13</v>
      </c>
      <c r="S488" s="746">
        <v>0.8125</v>
      </c>
      <c r="T488" s="813">
        <v>6</v>
      </c>
      <c r="U488" s="769">
        <v>0.75</v>
      </c>
    </row>
    <row r="489" spans="1:21" ht="14.4" customHeight="1" x14ac:dyDescent="0.3">
      <c r="A489" s="727">
        <v>31</v>
      </c>
      <c r="B489" s="728" t="s">
        <v>1451</v>
      </c>
      <c r="C489" s="728" t="s">
        <v>1457</v>
      </c>
      <c r="D489" s="811" t="s">
        <v>2247</v>
      </c>
      <c r="E489" s="812" t="s">
        <v>1475</v>
      </c>
      <c r="F489" s="728" t="s">
        <v>1452</v>
      </c>
      <c r="G489" s="728" t="s">
        <v>1486</v>
      </c>
      <c r="H489" s="728" t="s">
        <v>610</v>
      </c>
      <c r="I489" s="728" t="s">
        <v>1516</v>
      </c>
      <c r="J489" s="728" t="s">
        <v>707</v>
      </c>
      <c r="K489" s="728" t="s">
        <v>1216</v>
      </c>
      <c r="L489" s="729">
        <v>736.33</v>
      </c>
      <c r="M489" s="729">
        <v>2945.32</v>
      </c>
      <c r="N489" s="728">
        <v>4</v>
      </c>
      <c r="O489" s="813">
        <v>4</v>
      </c>
      <c r="P489" s="729">
        <v>2208.9900000000002</v>
      </c>
      <c r="Q489" s="746">
        <v>0.75</v>
      </c>
      <c r="R489" s="728">
        <v>3</v>
      </c>
      <c r="S489" s="746">
        <v>0.75</v>
      </c>
      <c r="T489" s="813">
        <v>3</v>
      </c>
      <c r="U489" s="769">
        <v>0.75</v>
      </c>
    </row>
    <row r="490" spans="1:21" ht="14.4" customHeight="1" x14ac:dyDescent="0.3">
      <c r="A490" s="727">
        <v>31</v>
      </c>
      <c r="B490" s="728" t="s">
        <v>1451</v>
      </c>
      <c r="C490" s="728" t="s">
        <v>1457</v>
      </c>
      <c r="D490" s="811" t="s">
        <v>2247</v>
      </c>
      <c r="E490" s="812" t="s">
        <v>1475</v>
      </c>
      <c r="F490" s="728" t="s">
        <v>1452</v>
      </c>
      <c r="G490" s="728" t="s">
        <v>1486</v>
      </c>
      <c r="H490" s="728" t="s">
        <v>610</v>
      </c>
      <c r="I490" s="728" t="s">
        <v>1217</v>
      </c>
      <c r="J490" s="728" t="s">
        <v>707</v>
      </c>
      <c r="K490" s="728" t="s">
        <v>1218</v>
      </c>
      <c r="L490" s="729">
        <v>490.89</v>
      </c>
      <c r="M490" s="729">
        <v>1963.56</v>
      </c>
      <c r="N490" s="728">
        <v>4</v>
      </c>
      <c r="O490" s="813">
        <v>2</v>
      </c>
      <c r="P490" s="729">
        <v>1963.56</v>
      </c>
      <c r="Q490" s="746">
        <v>1</v>
      </c>
      <c r="R490" s="728">
        <v>4</v>
      </c>
      <c r="S490" s="746">
        <v>1</v>
      </c>
      <c r="T490" s="813">
        <v>2</v>
      </c>
      <c r="U490" s="769">
        <v>1</v>
      </c>
    </row>
    <row r="491" spans="1:21" ht="14.4" customHeight="1" x14ac:dyDescent="0.3">
      <c r="A491" s="727">
        <v>31</v>
      </c>
      <c r="B491" s="728" t="s">
        <v>1451</v>
      </c>
      <c r="C491" s="728" t="s">
        <v>1457</v>
      </c>
      <c r="D491" s="811" t="s">
        <v>2247</v>
      </c>
      <c r="E491" s="812" t="s">
        <v>1475</v>
      </c>
      <c r="F491" s="728" t="s">
        <v>1452</v>
      </c>
      <c r="G491" s="728" t="s">
        <v>1488</v>
      </c>
      <c r="H491" s="728" t="s">
        <v>610</v>
      </c>
      <c r="I491" s="728" t="s">
        <v>1326</v>
      </c>
      <c r="J491" s="728" t="s">
        <v>628</v>
      </c>
      <c r="K491" s="728" t="s">
        <v>1327</v>
      </c>
      <c r="L491" s="729">
        <v>48.42</v>
      </c>
      <c r="M491" s="729">
        <v>193.68</v>
      </c>
      <c r="N491" s="728">
        <v>4</v>
      </c>
      <c r="O491" s="813">
        <v>4</v>
      </c>
      <c r="P491" s="729">
        <v>193.68</v>
      </c>
      <c r="Q491" s="746">
        <v>1</v>
      </c>
      <c r="R491" s="728">
        <v>4</v>
      </c>
      <c r="S491" s="746">
        <v>1</v>
      </c>
      <c r="T491" s="813">
        <v>4</v>
      </c>
      <c r="U491" s="769">
        <v>1</v>
      </c>
    </row>
    <row r="492" spans="1:21" ht="14.4" customHeight="1" x14ac:dyDescent="0.3">
      <c r="A492" s="727">
        <v>31</v>
      </c>
      <c r="B492" s="728" t="s">
        <v>1451</v>
      </c>
      <c r="C492" s="728" t="s">
        <v>1457</v>
      </c>
      <c r="D492" s="811" t="s">
        <v>2247</v>
      </c>
      <c r="E492" s="812" t="s">
        <v>1475</v>
      </c>
      <c r="F492" s="728" t="s">
        <v>1452</v>
      </c>
      <c r="G492" s="728" t="s">
        <v>1488</v>
      </c>
      <c r="H492" s="728" t="s">
        <v>563</v>
      </c>
      <c r="I492" s="728" t="s">
        <v>1864</v>
      </c>
      <c r="J492" s="728" t="s">
        <v>1865</v>
      </c>
      <c r="K492" s="728" t="s">
        <v>1866</v>
      </c>
      <c r="L492" s="729">
        <v>48.42</v>
      </c>
      <c r="M492" s="729">
        <v>96.84</v>
      </c>
      <c r="N492" s="728">
        <v>2</v>
      </c>
      <c r="O492" s="813">
        <v>1</v>
      </c>
      <c r="P492" s="729">
        <v>96.84</v>
      </c>
      <c r="Q492" s="746">
        <v>1</v>
      </c>
      <c r="R492" s="728">
        <v>2</v>
      </c>
      <c r="S492" s="746">
        <v>1</v>
      </c>
      <c r="T492" s="813">
        <v>1</v>
      </c>
      <c r="U492" s="769">
        <v>1</v>
      </c>
    </row>
    <row r="493" spans="1:21" ht="14.4" customHeight="1" x14ac:dyDescent="0.3">
      <c r="A493" s="727">
        <v>31</v>
      </c>
      <c r="B493" s="728" t="s">
        <v>1451</v>
      </c>
      <c r="C493" s="728" t="s">
        <v>1457</v>
      </c>
      <c r="D493" s="811" t="s">
        <v>2247</v>
      </c>
      <c r="E493" s="812" t="s">
        <v>1475</v>
      </c>
      <c r="F493" s="728" t="s">
        <v>1452</v>
      </c>
      <c r="G493" s="728" t="s">
        <v>1830</v>
      </c>
      <c r="H493" s="728" t="s">
        <v>563</v>
      </c>
      <c r="I493" s="728" t="s">
        <v>1831</v>
      </c>
      <c r="J493" s="728" t="s">
        <v>599</v>
      </c>
      <c r="K493" s="728" t="s">
        <v>1832</v>
      </c>
      <c r="L493" s="729">
        <v>108.44</v>
      </c>
      <c r="M493" s="729">
        <v>216.88</v>
      </c>
      <c r="N493" s="728">
        <v>2</v>
      </c>
      <c r="O493" s="813">
        <v>2</v>
      </c>
      <c r="P493" s="729">
        <v>108.44</v>
      </c>
      <c r="Q493" s="746">
        <v>0.5</v>
      </c>
      <c r="R493" s="728">
        <v>1</v>
      </c>
      <c r="S493" s="746">
        <v>0.5</v>
      </c>
      <c r="T493" s="813">
        <v>1</v>
      </c>
      <c r="U493" s="769">
        <v>0.5</v>
      </c>
    </row>
    <row r="494" spans="1:21" ht="14.4" customHeight="1" x14ac:dyDescent="0.3">
      <c r="A494" s="727">
        <v>31</v>
      </c>
      <c r="B494" s="728" t="s">
        <v>1451</v>
      </c>
      <c r="C494" s="728" t="s">
        <v>1457</v>
      </c>
      <c r="D494" s="811" t="s">
        <v>2247</v>
      </c>
      <c r="E494" s="812" t="s">
        <v>1475</v>
      </c>
      <c r="F494" s="728" t="s">
        <v>1452</v>
      </c>
      <c r="G494" s="728" t="s">
        <v>1767</v>
      </c>
      <c r="H494" s="728" t="s">
        <v>563</v>
      </c>
      <c r="I494" s="728" t="s">
        <v>1768</v>
      </c>
      <c r="J494" s="728" t="s">
        <v>1769</v>
      </c>
      <c r="K494" s="728" t="s">
        <v>1770</v>
      </c>
      <c r="L494" s="729">
        <v>54.55</v>
      </c>
      <c r="M494" s="729">
        <v>54.55</v>
      </c>
      <c r="N494" s="728">
        <v>1</v>
      </c>
      <c r="O494" s="813">
        <v>0.5</v>
      </c>
      <c r="P494" s="729">
        <v>54.55</v>
      </c>
      <c r="Q494" s="746">
        <v>1</v>
      </c>
      <c r="R494" s="728">
        <v>1</v>
      </c>
      <c r="S494" s="746">
        <v>1</v>
      </c>
      <c r="T494" s="813">
        <v>0.5</v>
      </c>
      <c r="U494" s="769">
        <v>1</v>
      </c>
    </row>
    <row r="495" spans="1:21" ht="14.4" customHeight="1" x14ac:dyDescent="0.3">
      <c r="A495" s="727">
        <v>31</v>
      </c>
      <c r="B495" s="728" t="s">
        <v>1451</v>
      </c>
      <c r="C495" s="728" t="s">
        <v>1457</v>
      </c>
      <c r="D495" s="811" t="s">
        <v>2247</v>
      </c>
      <c r="E495" s="812" t="s">
        <v>1475</v>
      </c>
      <c r="F495" s="728" t="s">
        <v>1452</v>
      </c>
      <c r="G495" s="728" t="s">
        <v>1489</v>
      </c>
      <c r="H495" s="728" t="s">
        <v>610</v>
      </c>
      <c r="I495" s="728" t="s">
        <v>1337</v>
      </c>
      <c r="J495" s="728" t="s">
        <v>1338</v>
      </c>
      <c r="K495" s="728" t="s">
        <v>1339</v>
      </c>
      <c r="L495" s="729">
        <v>0</v>
      </c>
      <c r="M495" s="729">
        <v>0</v>
      </c>
      <c r="N495" s="728">
        <v>2</v>
      </c>
      <c r="O495" s="813">
        <v>2</v>
      </c>
      <c r="P495" s="729">
        <v>0</v>
      </c>
      <c r="Q495" s="746"/>
      <c r="R495" s="728">
        <v>2</v>
      </c>
      <c r="S495" s="746">
        <v>1</v>
      </c>
      <c r="T495" s="813">
        <v>2</v>
      </c>
      <c r="U495" s="769">
        <v>1</v>
      </c>
    </row>
    <row r="496" spans="1:21" ht="14.4" customHeight="1" x14ac:dyDescent="0.3">
      <c r="A496" s="727">
        <v>31</v>
      </c>
      <c r="B496" s="728" t="s">
        <v>1451</v>
      </c>
      <c r="C496" s="728" t="s">
        <v>1457</v>
      </c>
      <c r="D496" s="811" t="s">
        <v>2247</v>
      </c>
      <c r="E496" s="812" t="s">
        <v>1475</v>
      </c>
      <c r="F496" s="728" t="s">
        <v>1452</v>
      </c>
      <c r="G496" s="728" t="s">
        <v>1559</v>
      </c>
      <c r="H496" s="728" t="s">
        <v>563</v>
      </c>
      <c r="I496" s="728" t="s">
        <v>1560</v>
      </c>
      <c r="J496" s="728" t="s">
        <v>1561</v>
      </c>
      <c r="K496" s="728" t="s">
        <v>1562</v>
      </c>
      <c r="L496" s="729">
        <v>77.13</v>
      </c>
      <c r="M496" s="729">
        <v>77.13</v>
      </c>
      <c r="N496" s="728">
        <v>1</v>
      </c>
      <c r="O496" s="813">
        <v>1</v>
      </c>
      <c r="P496" s="729">
        <v>77.13</v>
      </c>
      <c r="Q496" s="746">
        <v>1</v>
      </c>
      <c r="R496" s="728">
        <v>1</v>
      </c>
      <c r="S496" s="746">
        <v>1</v>
      </c>
      <c r="T496" s="813">
        <v>1</v>
      </c>
      <c r="U496" s="769">
        <v>1</v>
      </c>
    </row>
    <row r="497" spans="1:21" ht="14.4" customHeight="1" x14ac:dyDescent="0.3">
      <c r="A497" s="727">
        <v>31</v>
      </c>
      <c r="B497" s="728" t="s">
        <v>1451</v>
      </c>
      <c r="C497" s="728" t="s">
        <v>1457</v>
      </c>
      <c r="D497" s="811" t="s">
        <v>2247</v>
      </c>
      <c r="E497" s="812" t="s">
        <v>1475</v>
      </c>
      <c r="F497" s="728" t="s">
        <v>1452</v>
      </c>
      <c r="G497" s="728" t="s">
        <v>1493</v>
      </c>
      <c r="H497" s="728" t="s">
        <v>563</v>
      </c>
      <c r="I497" s="728" t="s">
        <v>1723</v>
      </c>
      <c r="J497" s="728" t="s">
        <v>1495</v>
      </c>
      <c r="K497" s="728" t="s">
        <v>1724</v>
      </c>
      <c r="L497" s="729">
        <v>33.549999999999997</v>
      </c>
      <c r="M497" s="729">
        <v>33.549999999999997</v>
      </c>
      <c r="N497" s="728">
        <v>1</v>
      </c>
      <c r="O497" s="813">
        <v>1</v>
      </c>
      <c r="P497" s="729">
        <v>33.549999999999997</v>
      </c>
      <c r="Q497" s="746">
        <v>1</v>
      </c>
      <c r="R497" s="728">
        <v>1</v>
      </c>
      <c r="S497" s="746">
        <v>1</v>
      </c>
      <c r="T497" s="813">
        <v>1</v>
      </c>
      <c r="U497" s="769">
        <v>1</v>
      </c>
    </row>
    <row r="498" spans="1:21" ht="14.4" customHeight="1" x14ac:dyDescent="0.3">
      <c r="A498" s="727">
        <v>31</v>
      </c>
      <c r="B498" s="728" t="s">
        <v>1451</v>
      </c>
      <c r="C498" s="728" t="s">
        <v>1457</v>
      </c>
      <c r="D498" s="811" t="s">
        <v>2247</v>
      </c>
      <c r="E498" s="812" t="s">
        <v>1475</v>
      </c>
      <c r="F498" s="728" t="s">
        <v>1452</v>
      </c>
      <c r="G498" s="728" t="s">
        <v>1493</v>
      </c>
      <c r="H498" s="728" t="s">
        <v>563</v>
      </c>
      <c r="I498" s="728" t="s">
        <v>1494</v>
      </c>
      <c r="J498" s="728" t="s">
        <v>1495</v>
      </c>
      <c r="K498" s="728" t="s">
        <v>1496</v>
      </c>
      <c r="L498" s="729">
        <v>50.32</v>
      </c>
      <c r="M498" s="729">
        <v>50.32</v>
      </c>
      <c r="N498" s="728">
        <v>1</v>
      </c>
      <c r="O498" s="813">
        <v>1</v>
      </c>
      <c r="P498" s="729">
        <v>50.32</v>
      </c>
      <c r="Q498" s="746">
        <v>1</v>
      </c>
      <c r="R498" s="728">
        <v>1</v>
      </c>
      <c r="S498" s="746">
        <v>1</v>
      </c>
      <c r="T498" s="813">
        <v>1</v>
      </c>
      <c r="U498" s="769">
        <v>1</v>
      </c>
    </row>
    <row r="499" spans="1:21" ht="14.4" customHeight="1" x14ac:dyDescent="0.3">
      <c r="A499" s="727">
        <v>31</v>
      </c>
      <c r="B499" s="728" t="s">
        <v>1451</v>
      </c>
      <c r="C499" s="728" t="s">
        <v>1457</v>
      </c>
      <c r="D499" s="811" t="s">
        <v>2247</v>
      </c>
      <c r="E499" s="812" t="s">
        <v>1475</v>
      </c>
      <c r="F499" s="728" t="s">
        <v>1452</v>
      </c>
      <c r="G499" s="728" t="s">
        <v>1493</v>
      </c>
      <c r="H499" s="728" t="s">
        <v>563</v>
      </c>
      <c r="I499" s="728" t="s">
        <v>1697</v>
      </c>
      <c r="J499" s="728" t="s">
        <v>879</v>
      </c>
      <c r="K499" s="728" t="s">
        <v>1698</v>
      </c>
      <c r="L499" s="729">
        <v>33.549999999999997</v>
      </c>
      <c r="M499" s="729">
        <v>33.549999999999997</v>
      </c>
      <c r="N499" s="728">
        <v>1</v>
      </c>
      <c r="O499" s="813">
        <v>1</v>
      </c>
      <c r="P499" s="729"/>
      <c r="Q499" s="746">
        <v>0</v>
      </c>
      <c r="R499" s="728"/>
      <c r="S499" s="746">
        <v>0</v>
      </c>
      <c r="T499" s="813"/>
      <c r="U499" s="769">
        <v>0</v>
      </c>
    </row>
    <row r="500" spans="1:21" ht="14.4" customHeight="1" x14ac:dyDescent="0.3">
      <c r="A500" s="727">
        <v>31</v>
      </c>
      <c r="B500" s="728" t="s">
        <v>1451</v>
      </c>
      <c r="C500" s="728" t="s">
        <v>1457</v>
      </c>
      <c r="D500" s="811" t="s">
        <v>2247</v>
      </c>
      <c r="E500" s="812" t="s">
        <v>1475</v>
      </c>
      <c r="F500" s="728" t="s">
        <v>1452</v>
      </c>
      <c r="G500" s="728" t="s">
        <v>1493</v>
      </c>
      <c r="H500" s="728" t="s">
        <v>563</v>
      </c>
      <c r="I500" s="728" t="s">
        <v>1524</v>
      </c>
      <c r="J500" s="728" t="s">
        <v>879</v>
      </c>
      <c r="K500" s="728" t="s">
        <v>1525</v>
      </c>
      <c r="L500" s="729">
        <v>50.32</v>
      </c>
      <c r="M500" s="729">
        <v>201.28</v>
      </c>
      <c r="N500" s="728">
        <v>4</v>
      </c>
      <c r="O500" s="813">
        <v>2.5</v>
      </c>
      <c r="P500" s="729">
        <v>201.28</v>
      </c>
      <c r="Q500" s="746">
        <v>1</v>
      </c>
      <c r="R500" s="728">
        <v>4</v>
      </c>
      <c r="S500" s="746">
        <v>1</v>
      </c>
      <c r="T500" s="813">
        <v>2.5</v>
      </c>
      <c r="U500" s="769">
        <v>1</v>
      </c>
    </row>
    <row r="501" spans="1:21" ht="14.4" customHeight="1" x14ac:dyDescent="0.3">
      <c r="A501" s="727">
        <v>31</v>
      </c>
      <c r="B501" s="728" t="s">
        <v>1451</v>
      </c>
      <c r="C501" s="728" t="s">
        <v>1457</v>
      </c>
      <c r="D501" s="811" t="s">
        <v>2247</v>
      </c>
      <c r="E501" s="812" t="s">
        <v>1475</v>
      </c>
      <c r="F501" s="728" t="s">
        <v>1454</v>
      </c>
      <c r="G501" s="728" t="s">
        <v>1497</v>
      </c>
      <c r="H501" s="728" t="s">
        <v>563</v>
      </c>
      <c r="I501" s="728" t="s">
        <v>1498</v>
      </c>
      <c r="J501" s="728" t="s">
        <v>1499</v>
      </c>
      <c r="K501" s="728" t="s">
        <v>1500</v>
      </c>
      <c r="L501" s="729">
        <v>35.130000000000003</v>
      </c>
      <c r="M501" s="729">
        <v>35.130000000000003</v>
      </c>
      <c r="N501" s="728">
        <v>1</v>
      </c>
      <c r="O501" s="813">
        <v>1</v>
      </c>
      <c r="P501" s="729">
        <v>35.130000000000003</v>
      </c>
      <c r="Q501" s="746">
        <v>1</v>
      </c>
      <c r="R501" s="728">
        <v>1</v>
      </c>
      <c r="S501" s="746">
        <v>1</v>
      </c>
      <c r="T501" s="813">
        <v>1</v>
      </c>
      <c r="U501" s="769">
        <v>1</v>
      </c>
    </row>
    <row r="502" spans="1:21" ht="14.4" customHeight="1" x14ac:dyDescent="0.3">
      <c r="A502" s="727">
        <v>31</v>
      </c>
      <c r="B502" s="728" t="s">
        <v>1451</v>
      </c>
      <c r="C502" s="728" t="s">
        <v>1457</v>
      </c>
      <c r="D502" s="811" t="s">
        <v>2247</v>
      </c>
      <c r="E502" s="812" t="s">
        <v>1475</v>
      </c>
      <c r="F502" s="728" t="s">
        <v>1454</v>
      </c>
      <c r="G502" s="728" t="s">
        <v>1497</v>
      </c>
      <c r="H502" s="728" t="s">
        <v>563</v>
      </c>
      <c r="I502" s="728" t="s">
        <v>1725</v>
      </c>
      <c r="J502" s="728" t="s">
        <v>1499</v>
      </c>
      <c r="K502" s="728" t="s">
        <v>1726</v>
      </c>
      <c r="L502" s="729">
        <v>24.77</v>
      </c>
      <c r="M502" s="729">
        <v>74.31</v>
      </c>
      <c r="N502" s="728">
        <v>3</v>
      </c>
      <c r="O502" s="813">
        <v>3</v>
      </c>
      <c r="P502" s="729">
        <v>74.31</v>
      </c>
      <c r="Q502" s="746">
        <v>1</v>
      </c>
      <c r="R502" s="728">
        <v>3</v>
      </c>
      <c r="S502" s="746">
        <v>1</v>
      </c>
      <c r="T502" s="813">
        <v>3</v>
      </c>
      <c r="U502" s="769">
        <v>1</v>
      </c>
    </row>
    <row r="503" spans="1:21" ht="14.4" customHeight="1" x14ac:dyDescent="0.3">
      <c r="A503" s="727">
        <v>31</v>
      </c>
      <c r="B503" s="728" t="s">
        <v>1451</v>
      </c>
      <c r="C503" s="728" t="s">
        <v>1457</v>
      </c>
      <c r="D503" s="811" t="s">
        <v>2247</v>
      </c>
      <c r="E503" s="812" t="s">
        <v>1475</v>
      </c>
      <c r="F503" s="728" t="s">
        <v>1454</v>
      </c>
      <c r="G503" s="728" t="s">
        <v>1497</v>
      </c>
      <c r="H503" s="728" t="s">
        <v>563</v>
      </c>
      <c r="I503" s="728" t="s">
        <v>1727</v>
      </c>
      <c r="J503" s="728" t="s">
        <v>1499</v>
      </c>
      <c r="K503" s="728" t="s">
        <v>1728</v>
      </c>
      <c r="L503" s="729">
        <v>38.24</v>
      </c>
      <c r="M503" s="729">
        <v>152.96</v>
      </c>
      <c r="N503" s="728">
        <v>4</v>
      </c>
      <c r="O503" s="813">
        <v>4</v>
      </c>
      <c r="P503" s="729">
        <v>114.72</v>
      </c>
      <c r="Q503" s="746">
        <v>0.75</v>
      </c>
      <c r="R503" s="728">
        <v>3</v>
      </c>
      <c r="S503" s="746">
        <v>0.75</v>
      </c>
      <c r="T503" s="813">
        <v>3</v>
      </c>
      <c r="U503" s="769">
        <v>0.75</v>
      </c>
    </row>
    <row r="504" spans="1:21" ht="14.4" customHeight="1" x14ac:dyDescent="0.3">
      <c r="A504" s="727">
        <v>31</v>
      </c>
      <c r="B504" s="728" t="s">
        <v>1451</v>
      </c>
      <c r="C504" s="728" t="s">
        <v>1457</v>
      </c>
      <c r="D504" s="811" t="s">
        <v>2247</v>
      </c>
      <c r="E504" s="812" t="s">
        <v>1475</v>
      </c>
      <c r="F504" s="728" t="s">
        <v>1454</v>
      </c>
      <c r="G504" s="728" t="s">
        <v>1497</v>
      </c>
      <c r="H504" s="728" t="s">
        <v>563</v>
      </c>
      <c r="I504" s="728" t="s">
        <v>1986</v>
      </c>
      <c r="J504" s="728" t="s">
        <v>1987</v>
      </c>
      <c r="K504" s="728" t="s">
        <v>1988</v>
      </c>
      <c r="L504" s="729">
        <v>40.42</v>
      </c>
      <c r="M504" s="729">
        <v>80.84</v>
      </c>
      <c r="N504" s="728">
        <v>2</v>
      </c>
      <c r="O504" s="813">
        <v>1</v>
      </c>
      <c r="P504" s="729">
        <v>80.84</v>
      </c>
      <c r="Q504" s="746">
        <v>1</v>
      </c>
      <c r="R504" s="728">
        <v>2</v>
      </c>
      <c r="S504" s="746">
        <v>1</v>
      </c>
      <c r="T504" s="813">
        <v>1</v>
      </c>
      <c r="U504" s="769">
        <v>1</v>
      </c>
    </row>
    <row r="505" spans="1:21" ht="14.4" customHeight="1" x14ac:dyDescent="0.3">
      <c r="A505" s="727">
        <v>31</v>
      </c>
      <c r="B505" s="728" t="s">
        <v>1451</v>
      </c>
      <c r="C505" s="728" t="s">
        <v>1457</v>
      </c>
      <c r="D505" s="811" t="s">
        <v>2247</v>
      </c>
      <c r="E505" s="812" t="s">
        <v>1475</v>
      </c>
      <c r="F505" s="728" t="s">
        <v>1454</v>
      </c>
      <c r="G505" s="728" t="s">
        <v>1501</v>
      </c>
      <c r="H505" s="728" t="s">
        <v>563</v>
      </c>
      <c r="I505" s="728" t="s">
        <v>1602</v>
      </c>
      <c r="J505" s="728" t="s">
        <v>1603</v>
      </c>
      <c r="K505" s="728" t="s">
        <v>1604</v>
      </c>
      <c r="L505" s="729">
        <v>2296.87</v>
      </c>
      <c r="M505" s="729">
        <v>2296.87</v>
      </c>
      <c r="N505" s="728">
        <v>1</v>
      </c>
      <c r="O505" s="813">
        <v>1</v>
      </c>
      <c r="P505" s="729">
        <v>2296.87</v>
      </c>
      <c r="Q505" s="746">
        <v>1</v>
      </c>
      <c r="R505" s="728">
        <v>1</v>
      </c>
      <c r="S505" s="746">
        <v>1</v>
      </c>
      <c r="T505" s="813">
        <v>1</v>
      </c>
      <c r="U505" s="769">
        <v>1</v>
      </c>
    </row>
    <row r="506" spans="1:21" ht="14.4" customHeight="1" x14ac:dyDescent="0.3">
      <c r="A506" s="727">
        <v>31</v>
      </c>
      <c r="B506" s="728" t="s">
        <v>1451</v>
      </c>
      <c r="C506" s="728" t="s">
        <v>1457</v>
      </c>
      <c r="D506" s="811" t="s">
        <v>2247</v>
      </c>
      <c r="E506" s="812" t="s">
        <v>1475</v>
      </c>
      <c r="F506" s="728" t="s">
        <v>1454</v>
      </c>
      <c r="G506" s="728" t="s">
        <v>1501</v>
      </c>
      <c r="H506" s="728" t="s">
        <v>563</v>
      </c>
      <c r="I506" s="728" t="s">
        <v>1916</v>
      </c>
      <c r="J506" s="728" t="s">
        <v>1917</v>
      </c>
      <c r="K506" s="728" t="s">
        <v>1918</v>
      </c>
      <c r="L506" s="729">
        <v>320.25</v>
      </c>
      <c r="M506" s="729">
        <v>320.25</v>
      </c>
      <c r="N506" s="728">
        <v>1</v>
      </c>
      <c r="O506" s="813">
        <v>1</v>
      </c>
      <c r="P506" s="729">
        <v>320.25</v>
      </c>
      <c r="Q506" s="746">
        <v>1</v>
      </c>
      <c r="R506" s="728">
        <v>1</v>
      </c>
      <c r="S506" s="746">
        <v>1</v>
      </c>
      <c r="T506" s="813">
        <v>1</v>
      </c>
      <c r="U506" s="769">
        <v>1</v>
      </c>
    </row>
    <row r="507" spans="1:21" ht="14.4" customHeight="1" x14ac:dyDescent="0.3">
      <c r="A507" s="727">
        <v>31</v>
      </c>
      <c r="B507" s="728" t="s">
        <v>1451</v>
      </c>
      <c r="C507" s="728" t="s">
        <v>1457</v>
      </c>
      <c r="D507" s="811" t="s">
        <v>2247</v>
      </c>
      <c r="E507" s="812" t="s">
        <v>1475</v>
      </c>
      <c r="F507" s="728" t="s">
        <v>1454</v>
      </c>
      <c r="G507" s="728" t="s">
        <v>1501</v>
      </c>
      <c r="H507" s="728" t="s">
        <v>563</v>
      </c>
      <c r="I507" s="728" t="s">
        <v>1649</v>
      </c>
      <c r="J507" s="728" t="s">
        <v>1650</v>
      </c>
      <c r="K507" s="728" t="s">
        <v>1651</v>
      </c>
      <c r="L507" s="729">
        <v>245.43</v>
      </c>
      <c r="M507" s="729">
        <v>490.86</v>
      </c>
      <c r="N507" s="728">
        <v>2</v>
      </c>
      <c r="O507" s="813">
        <v>2</v>
      </c>
      <c r="P507" s="729">
        <v>490.86</v>
      </c>
      <c r="Q507" s="746">
        <v>1</v>
      </c>
      <c r="R507" s="728">
        <v>2</v>
      </c>
      <c r="S507" s="746">
        <v>1</v>
      </c>
      <c r="T507" s="813">
        <v>2</v>
      </c>
      <c r="U507" s="769">
        <v>1</v>
      </c>
    </row>
    <row r="508" spans="1:21" ht="14.4" customHeight="1" x14ac:dyDescent="0.3">
      <c r="A508" s="727">
        <v>31</v>
      </c>
      <c r="B508" s="728" t="s">
        <v>1451</v>
      </c>
      <c r="C508" s="728" t="s">
        <v>1457</v>
      </c>
      <c r="D508" s="811" t="s">
        <v>2247</v>
      </c>
      <c r="E508" s="812" t="s">
        <v>1475</v>
      </c>
      <c r="F508" s="728" t="s">
        <v>1454</v>
      </c>
      <c r="G508" s="728" t="s">
        <v>1501</v>
      </c>
      <c r="H508" s="728" t="s">
        <v>563</v>
      </c>
      <c r="I508" s="728" t="s">
        <v>1776</v>
      </c>
      <c r="J508" s="728" t="s">
        <v>1777</v>
      </c>
      <c r="K508" s="728" t="s">
        <v>1778</v>
      </c>
      <c r="L508" s="729">
        <v>1575</v>
      </c>
      <c r="M508" s="729">
        <v>3150</v>
      </c>
      <c r="N508" s="728">
        <v>2</v>
      </c>
      <c r="O508" s="813">
        <v>2</v>
      </c>
      <c r="P508" s="729">
        <v>3150</v>
      </c>
      <c r="Q508" s="746">
        <v>1</v>
      </c>
      <c r="R508" s="728">
        <v>2</v>
      </c>
      <c r="S508" s="746">
        <v>1</v>
      </c>
      <c r="T508" s="813">
        <v>2</v>
      </c>
      <c r="U508" s="769">
        <v>1</v>
      </c>
    </row>
    <row r="509" spans="1:21" ht="14.4" customHeight="1" x14ac:dyDescent="0.3">
      <c r="A509" s="727">
        <v>31</v>
      </c>
      <c r="B509" s="728" t="s">
        <v>1451</v>
      </c>
      <c r="C509" s="728" t="s">
        <v>1457</v>
      </c>
      <c r="D509" s="811" t="s">
        <v>2247</v>
      </c>
      <c r="E509" s="812" t="s">
        <v>1475</v>
      </c>
      <c r="F509" s="728" t="s">
        <v>1454</v>
      </c>
      <c r="G509" s="728" t="s">
        <v>1501</v>
      </c>
      <c r="H509" s="728" t="s">
        <v>563</v>
      </c>
      <c r="I509" s="728" t="s">
        <v>1989</v>
      </c>
      <c r="J509" s="728" t="s">
        <v>1990</v>
      </c>
      <c r="K509" s="728" t="s">
        <v>1991</v>
      </c>
      <c r="L509" s="729">
        <v>250</v>
      </c>
      <c r="M509" s="729">
        <v>250</v>
      </c>
      <c r="N509" s="728">
        <v>1</v>
      </c>
      <c r="O509" s="813">
        <v>1</v>
      </c>
      <c r="P509" s="729"/>
      <c r="Q509" s="746">
        <v>0</v>
      </c>
      <c r="R509" s="728"/>
      <c r="S509" s="746">
        <v>0</v>
      </c>
      <c r="T509" s="813"/>
      <c r="U509" s="769">
        <v>0</v>
      </c>
    </row>
    <row r="510" spans="1:21" ht="14.4" customHeight="1" x14ac:dyDescent="0.3">
      <c r="A510" s="727">
        <v>31</v>
      </c>
      <c r="B510" s="728" t="s">
        <v>1451</v>
      </c>
      <c r="C510" s="728" t="s">
        <v>1457</v>
      </c>
      <c r="D510" s="811" t="s">
        <v>2247</v>
      </c>
      <c r="E510" s="812" t="s">
        <v>1475</v>
      </c>
      <c r="F510" s="728" t="s">
        <v>1454</v>
      </c>
      <c r="G510" s="728" t="s">
        <v>1501</v>
      </c>
      <c r="H510" s="728" t="s">
        <v>563</v>
      </c>
      <c r="I510" s="728" t="s">
        <v>1529</v>
      </c>
      <c r="J510" s="728" t="s">
        <v>1530</v>
      </c>
      <c r="K510" s="728" t="s">
        <v>1531</v>
      </c>
      <c r="L510" s="729">
        <v>58.5</v>
      </c>
      <c r="M510" s="729">
        <v>234</v>
      </c>
      <c r="N510" s="728">
        <v>4</v>
      </c>
      <c r="O510" s="813">
        <v>4</v>
      </c>
      <c r="P510" s="729">
        <v>175.5</v>
      </c>
      <c r="Q510" s="746">
        <v>0.75</v>
      </c>
      <c r="R510" s="728">
        <v>3</v>
      </c>
      <c r="S510" s="746">
        <v>0.75</v>
      </c>
      <c r="T510" s="813">
        <v>3</v>
      </c>
      <c r="U510" s="769">
        <v>0.75</v>
      </c>
    </row>
    <row r="511" spans="1:21" ht="14.4" customHeight="1" x14ac:dyDescent="0.3">
      <c r="A511" s="727">
        <v>31</v>
      </c>
      <c r="B511" s="728" t="s">
        <v>1451</v>
      </c>
      <c r="C511" s="728" t="s">
        <v>1457</v>
      </c>
      <c r="D511" s="811" t="s">
        <v>2247</v>
      </c>
      <c r="E511" s="812" t="s">
        <v>1475</v>
      </c>
      <c r="F511" s="728" t="s">
        <v>1454</v>
      </c>
      <c r="G511" s="728" t="s">
        <v>1501</v>
      </c>
      <c r="H511" s="728" t="s">
        <v>563</v>
      </c>
      <c r="I511" s="728" t="s">
        <v>1781</v>
      </c>
      <c r="J511" s="728" t="s">
        <v>1782</v>
      </c>
      <c r="K511" s="728" t="s">
        <v>1783</v>
      </c>
      <c r="L511" s="729">
        <v>250</v>
      </c>
      <c r="M511" s="729">
        <v>250</v>
      </c>
      <c r="N511" s="728">
        <v>1</v>
      </c>
      <c r="O511" s="813">
        <v>1</v>
      </c>
      <c r="P511" s="729">
        <v>250</v>
      </c>
      <c r="Q511" s="746">
        <v>1</v>
      </c>
      <c r="R511" s="728">
        <v>1</v>
      </c>
      <c r="S511" s="746">
        <v>1</v>
      </c>
      <c r="T511" s="813">
        <v>1</v>
      </c>
      <c r="U511" s="769">
        <v>1</v>
      </c>
    </row>
    <row r="512" spans="1:21" ht="14.4" customHeight="1" x14ac:dyDescent="0.3">
      <c r="A512" s="727">
        <v>31</v>
      </c>
      <c r="B512" s="728" t="s">
        <v>1451</v>
      </c>
      <c r="C512" s="728" t="s">
        <v>1457</v>
      </c>
      <c r="D512" s="811" t="s">
        <v>2247</v>
      </c>
      <c r="E512" s="812" t="s">
        <v>1475</v>
      </c>
      <c r="F512" s="728" t="s">
        <v>1454</v>
      </c>
      <c r="G512" s="728" t="s">
        <v>1501</v>
      </c>
      <c r="H512" s="728" t="s">
        <v>563</v>
      </c>
      <c r="I512" s="728" t="s">
        <v>1784</v>
      </c>
      <c r="J512" s="728" t="s">
        <v>1785</v>
      </c>
      <c r="K512" s="728"/>
      <c r="L512" s="729">
        <v>80.349999999999994</v>
      </c>
      <c r="M512" s="729">
        <v>80.349999999999994</v>
      </c>
      <c r="N512" s="728">
        <v>1</v>
      </c>
      <c r="O512" s="813">
        <v>1</v>
      </c>
      <c r="P512" s="729">
        <v>80.349999999999994</v>
      </c>
      <c r="Q512" s="746">
        <v>1</v>
      </c>
      <c r="R512" s="728">
        <v>1</v>
      </c>
      <c r="S512" s="746">
        <v>1</v>
      </c>
      <c r="T512" s="813">
        <v>1</v>
      </c>
      <c r="U512" s="769">
        <v>1</v>
      </c>
    </row>
    <row r="513" spans="1:21" ht="14.4" customHeight="1" x14ac:dyDescent="0.3">
      <c r="A513" s="727">
        <v>31</v>
      </c>
      <c r="B513" s="728" t="s">
        <v>1451</v>
      </c>
      <c r="C513" s="728" t="s">
        <v>1457</v>
      </c>
      <c r="D513" s="811" t="s">
        <v>2247</v>
      </c>
      <c r="E513" s="812" t="s">
        <v>1475</v>
      </c>
      <c r="F513" s="728" t="s">
        <v>1454</v>
      </c>
      <c r="G513" s="728" t="s">
        <v>1501</v>
      </c>
      <c r="H513" s="728" t="s">
        <v>563</v>
      </c>
      <c r="I513" s="728" t="s">
        <v>1703</v>
      </c>
      <c r="J513" s="728" t="s">
        <v>1704</v>
      </c>
      <c r="K513" s="728" t="s">
        <v>1705</v>
      </c>
      <c r="L513" s="729">
        <v>349.12</v>
      </c>
      <c r="M513" s="729">
        <v>349.12</v>
      </c>
      <c r="N513" s="728">
        <v>1</v>
      </c>
      <c r="O513" s="813">
        <v>1</v>
      </c>
      <c r="P513" s="729">
        <v>349.12</v>
      </c>
      <c r="Q513" s="746">
        <v>1</v>
      </c>
      <c r="R513" s="728">
        <v>1</v>
      </c>
      <c r="S513" s="746">
        <v>1</v>
      </c>
      <c r="T513" s="813">
        <v>1</v>
      </c>
      <c r="U513" s="769">
        <v>1</v>
      </c>
    </row>
    <row r="514" spans="1:21" ht="14.4" customHeight="1" x14ac:dyDescent="0.3">
      <c r="A514" s="727">
        <v>31</v>
      </c>
      <c r="B514" s="728" t="s">
        <v>1451</v>
      </c>
      <c r="C514" s="728" t="s">
        <v>1457</v>
      </c>
      <c r="D514" s="811" t="s">
        <v>2247</v>
      </c>
      <c r="E514" s="812" t="s">
        <v>1475</v>
      </c>
      <c r="F514" s="728" t="s">
        <v>1454</v>
      </c>
      <c r="G514" s="728" t="s">
        <v>1501</v>
      </c>
      <c r="H514" s="728" t="s">
        <v>563</v>
      </c>
      <c r="I514" s="728" t="s">
        <v>1572</v>
      </c>
      <c r="J514" s="728" t="s">
        <v>1573</v>
      </c>
      <c r="K514" s="728" t="s">
        <v>1574</v>
      </c>
      <c r="L514" s="729">
        <v>350</v>
      </c>
      <c r="M514" s="729">
        <v>7350</v>
      </c>
      <c r="N514" s="728">
        <v>21</v>
      </c>
      <c r="O514" s="813">
        <v>21</v>
      </c>
      <c r="P514" s="729">
        <v>6300</v>
      </c>
      <c r="Q514" s="746">
        <v>0.8571428571428571</v>
      </c>
      <c r="R514" s="728">
        <v>18</v>
      </c>
      <c r="S514" s="746">
        <v>0.8571428571428571</v>
      </c>
      <c r="T514" s="813">
        <v>18</v>
      </c>
      <c r="U514" s="769">
        <v>0.8571428571428571</v>
      </c>
    </row>
    <row r="515" spans="1:21" ht="14.4" customHeight="1" x14ac:dyDescent="0.3">
      <c r="A515" s="727">
        <v>31</v>
      </c>
      <c r="B515" s="728" t="s">
        <v>1451</v>
      </c>
      <c r="C515" s="728" t="s">
        <v>1457</v>
      </c>
      <c r="D515" s="811" t="s">
        <v>2247</v>
      </c>
      <c r="E515" s="812" t="s">
        <v>1475</v>
      </c>
      <c r="F515" s="728" t="s">
        <v>1454</v>
      </c>
      <c r="G515" s="728" t="s">
        <v>1501</v>
      </c>
      <c r="H515" s="728" t="s">
        <v>563</v>
      </c>
      <c r="I515" s="728" t="s">
        <v>1655</v>
      </c>
      <c r="J515" s="728" t="s">
        <v>1530</v>
      </c>
      <c r="K515" s="728" t="s">
        <v>1656</v>
      </c>
      <c r="L515" s="729">
        <v>58.5</v>
      </c>
      <c r="M515" s="729">
        <v>175.5</v>
      </c>
      <c r="N515" s="728">
        <v>3</v>
      </c>
      <c r="O515" s="813">
        <v>3</v>
      </c>
      <c r="P515" s="729">
        <v>175.5</v>
      </c>
      <c r="Q515" s="746">
        <v>1</v>
      </c>
      <c r="R515" s="728">
        <v>3</v>
      </c>
      <c r="S515" s="746">
        <v>1</v>
      </c>
      <c r="T515" s="813">
        <v>3</v>
      </c>
      <c r="U515" s="769">
        <v>1</v>
      </c>
    </row>
    <row r="516" spans="1:21" ht="14.4" customHeight="1" x14ac:dyDescent="0.3">
      <c r="A516" s="727">
        <v>31</v>
      </c>
      <c r="B516" s="728" t="s">
        <v>1451</v>
      </c>
      <c r="C516" s="728" t="s">
        <v>1457</v>
      </c>
      <c r="D516" s="811" t="s">
        <v>2247</v>
      </c>
      <c r="E516" s="812" t="s">
        <v>1475</v>
      </c>
      <c r="F516" s="728" t="s">
        <v>1454</v>
      </c>
      <c r="G516" s="728" t="s">
        <v>1501</v>
      </c>
      <c r="H516" s="728" t="s">
        <v>563</v>
      </c>
      <c r="I516" s="728" t="s">
        <v>1992</v>
      </c>
      <c r="J516" s="728" t="s">
        <v>1993</v>
      </c>
      <c r="K516" s="728" t="s">
        <v>1994</v>
      </c>
      <c r="L516" s="729">
        <v>1000</v>
      </c>
      <c r="M516" s="729">
        <v>2000</v>
      </c>
      <c r="N516" s="728">
        <v>2</v>
      </c>
      <c r="O516" s="813">
        <v>2</v>
      </c>
      <c r="P516" s="729">
        <v>2000</v>
      </c>
      <c r="Q516" s="746">
        <v>1</v>
      </c>
      <c r="R516" s="728">
        <v>2</v>
      </c>
      <c r="S516" s="746">
        <v>1</v>
      </c>
      <c r="T516" s="813">
        <v>2</v>
      </c>
      <c r="U516" s="769">
        <v>1</v>
      </c>
    </row>
    <row r="517" spans="1:21" ht="14.4" customHeight="1" x14ac:dyDescent="0.3">
      <c r="A517" s="727">
        <v>31</v>
      </c>
      <c r="B517" s="728" t="s">
        <v>1451</v>
      </c>
      <c r="C517" s="728" t="s">
        <v>1457</v>
      </c>
      <c r="D517" s="811" t="s">
        <v>2247</v>
      </c>
      <c r="E517" s="812" t="s">
        <v>1475</v>
      </c>
      <c r="F517" s="728" t="s">
        <v>1454</v>
      </c>
      <c r="G517" s="728" t="s">
        <v>1501</v>
      </c>
      <c r="H517" s="728" t="s">
        <v>563</v>
      </c>
      <c r="I517" s="728" t="s">
        <v>1575</v>
      </c>
      <c r="J517" s="728" t="s">
        <v>1576</v>
      </c>
      <c r="K517" s="728" t="s">
        <v>1577</v>
      </c>
      <c r="L517" s="729">
        <v>1000</v>
      </c>
      <c r="M517" s="729">
        <v>1000</v>
      </c>
      <c r="N517" s="728">
        <v>1</v>
      </c>
      <c r="O517" s="813">
        <v>1</v>
      </c>
      <c r="P517" s="729">
        <v>1000</v>
      </c>
      <c r="Q517" s="746">
        <v>1</v>
      </c>
      <c r="R517" s="728">
        <v>1</v>
      </c>
      <c r="S517" s="746">
        <v>1</v>
      </c>
      <c r="T517" s="813">
        <v>1</v>
      </c>
      <c r="U517" s="769">
        <v>1</v>
      </c>
    </row>
    <row r="518" spans="1:21" ht="14.4" customHeight="1" x14ac:dyDescent="0.3">
      <c r="A518" s="727">
        <v>31</v>
      </c>
      <c r="B518" s="728" t="s">
        <v>1451</v>
      </c>
      <c r="C518" s="728" t="s">
        <v>1457</v>
      </c>
      <c r="D518" s="811" t="s">
        <v>2247</v>
      </c>
      <c r="E518" s="812" t="s">
        <v>1475</v>
      </c>
      <c r="F518" s="728" t="s">
        <v>1454</v>
      </c>
      <c r="G518" s="728" t="s">
        <v>1501</v>
      </c>
      <c r="H518" s="728" t="s">
        <v>563</v>
      </c>
      <c r="I518" s="728" t="s">
        <v>1953</v>
      </c>
      <c r="J518" s="728" t="s">
        <v>1954</v>
      </c>
      <c r="K518" s="728" t="s">
        <v>1955</v>
      </c>
      <c r="L518" s="729">
        <v>250</v>
      </c>
      <c r="M518" s="729">
        <v>500</v>
      </c>
      <c r="N518" s="728">
        <v>2</v>
      </c>
      <c r="O518" s="813">
        <v>2</v>
      </c>
      <c r="P518" s="729">
        <v>500</v>
      </c>
      <c r="Q518" s="746">
        <v>1</v>
      </c>
      <c r="R518" s="728">
        <v>2</v>
      </c>
      <c r="S518" s="746">
        <v>1</v>
      </c>
      <c r="T518" s="813">
        <v>2</v>
      </c>
      <c r="U518" s="769">
        <v>1</v>
      </c>
    </row>
    <row r="519" spans="1:21" ht="14.4" customHeight="1" x14ac:dyDescent="0.3">
      <c r="A519" s="727">
        <v>31</v>
      </c>
      <c r="B519" s="728" t="s">
        <v>1451</v>
      </c>
      <c r="C519" s="728" t="s">
        <v>1457</v>
      </c>
      <c r="D519" s="811" t="s">
        <v>2247</v>
      </c>
      <c r="E519" s="812" t="s">
        <v>1475</v>
      </c>
      <c r="F519" s="728" t="s">
        <v>1454</v>
      </c>
      <c r="G519" s="728" t="s">
        <v>1501</v>
      </c>
      <c r="H519" s="728" t="s">
        <v>563</v>
      </c>
      <c r="I519" s="728" t="s">
        <v>1956</v>
      </c>
      <c r="J519" s="728" t="s">
        <v>1957</v>
      </c>
      <c r="K519" s="728" t="s">
        <v>1958</v>
      </c>
      <c r="L519" s="729">
        <v>350</v>
      </c>
      <c r="M519" s="729">
        <v>350</v>
      </c>
      <c r="N519" s="728">
        <v>1</v>
      </c>
      <c r="O519" s="813">
        <v>1</v>
      </c>
      <c r="P519" s="729">
        <v>350</v>
      </c>
      <c r="Q519" s="746">
        <v>1</v>
      </c>
      <c r="R519" s="728">
        <v>1</v>
      </c>
      <c r="S519" s="746">
        <v>1</v>
      </c>
      <c r="T519" s="813">
        <v>1</v>
      </c>
      <c r="U519" s="769">
        <v>1</v>
      </c>
    </row>
    <row r="520" spans="1:21" ht="14.4" customHeight="1" x14ac:dyDescent="0.3">
      <c r="A520" s="727">
        <v>31</v>
      </c>
      <c r="B520" s="728" t="s">
        <v>1451</v>
      </c>
      <c r="C520" s="728" t="s">
        <v>1457</v>
      </c>
      <c r="D520" s="811" t="s">
        <v>2247</v>
      </c>
      <c r="E520" s="812" t="s">
        <v>1475</v>
      </c>
      <c r="F520" s="728" t="s">
        <v>1454</v>
      </c>
      <c r="G520" s="728" t="s">
        <v>1501</v>
      </c>
      <c r="H520" s="728" t="s">
        <v>563</v>
      </c>
      <c r="I520" s="728" t="s">
        <v>1919</v>
      </c>
      <c r="J520" s="728" t="s">
        <v>1920</v>
      </c>
      <c r="K520" s="728" t="s">
        <v>1921</v>
      </c>
      <c r="L520" s="729">
        <v>1000</v>
      </c>
      <c r="M520" s="729">
        <v>1000</v>
      </c>
      <c r="N520" s="728">
        <v>1</v>
      </c>
      <c r="O520" s="813">
        <v>1</v>
      </c>
      <c r="P520" s="729"/>
      <c r="Q520" s="746">
        <v>0</v>
      </c>
      <c r="R520" s="728"/>
      <c r="S520" s="746">
        <v>0</v>
      </c>
      <c r="T520" s="813"/>
      <c r="U520" s="769">
        <v>0</v>
      </c>
    </row>
    <row r="521" spans="1:21" ht="14.4" customHeight="1" x14ac:dyDescent="0.3">
      <c r="A521" s="727">
        <v>31</v>
      </c>
      <c r="B521" s="728" t="s">
        <v>1451</v>
      </c>
      <c r="C521" s="728" t="s">
        <v>1457</v>
      </c>
      <c r="D521" s="811" t="s">
        <v>2247</v>
      </c>
      <c r="E521" s="812" t="s">
        <v>1475</v>
      </c>
      <c r="F521" s="728" t="s">
        <v>1454</v>
      </c>
      <c r="G521" s="728" t="s">
        <v>1501</v>
      </c>
      <c r="H521" s="728" t="s">
        <v>563</v>
      </c>
      <c r="I521" s="728" t="s">
        <v>1995</v>
      </c>
      <c r="J521" s="728" t="s">
        <v>1996</v>
      </c>
      <c r="K521" s="728" t="s">
        <v>1997</v>
      </c>
      <c r="L521" s="729">
        <v>509.64</v>
      </c>
      <c r="M521" s="729">
        <v>509.64</v>
      </c>
      <c r="N521" s="728">
        <v>1</v>
      </c>
      <c r="O521" s="813">
        <v>1</v>
      </c>
      <c r="P521" s="729">
        <v>509.64</v>
      </c>
      <c r="Q521" s="746">
        <v>1</v>
      </c>
      <c r="R521" s="728">
        <v>1</v>
      </c>
      <c r="S521" s="746">
        <v>1</v>
      </c>
      <c r="T521" s="813">
        <v>1</v>
      </c>
      <c r="U521" s="769">
        <v>1</v>
      </c>
    </row>
    <row r="522" spans="1:21" ht="14.4" customHeight="1" x14ac:dyDescent="0.3">
      <c r="A522" s="727">
        <v>31</v>
      </c>
      <c r="B522" s="728" t="s">
        <v>1451</v>
      </c>
      <c r="C522" s="728" t="s">
        <v>1457</v>
      </c>
      <c r="D522" s="811" t="s">
        <v>2247</v>
      </c>
      <c r="E522" s="812" t="s">
        <v>1475</v>
      </c>
      <c r="F522" s="728" t="s">
        <v>1454</v>
      </c>
      <c r="G522" s="728" t="s">
        <v>1501</v>
      </c>
      <c r="H522" s="728" t="s">
        <v>563</v>
      </c>
      <c r="I522" s="728" t="s">
        <v>1998</v>
      </c>
      <c r="J522" s="728" t="s">
        <v>1999</v>
      </c>
      <c r="K522" s="728" t="s">
        <v>2000</v>
      </c>
      <c r="L522" s="729">
        <v>750</v>
      </c>
      <c r="M522" s="729">
        <v>750</v>
      </c>
      <c r="N522" s="728">
        <v>1</v>
      </c>
      <c r="O522" s="813">
        <v>1</v>
      </c>
      <c r="P522" s="729"/>
      <c r="Q522" s="746">
        <v>0</v>
      </c>
      <c r="R522" s="728"/>
      <c r="S522" s="746">
        <v>0</v>
      </c>
      <c r="T522" s="813"/>
      <c r="U522" s="769">
        <v>0</v>
      </c>
    </row>
    <row r="523" spans="1:21" ht="14.4" customHeight="1" x14ac:dyDescent="0.3">
      <c r="A523" s="727">
        <v>31</v>
      </c>
      <c r="B523" s="728" t="s">
        <v>1451</v>
      </c>
      <c r="C523" s="728" t="s">
        <v>1457</v>
      </c>
      <c r="D523" s="811" t="s">
        <v>2247</v>
      </c>
      <c r="E523" s="812" t="s">
        <v>1475</v>
      </c>
      <c r="F523" s="728" t="s">
        <v>1454</v>
      </c>
      <c r="G523" s="728" t="s">
        <v>1501</v>
      </c>
      <c r="H523" s="728" t="s">
        <v>563</v>
      </c>
      <c r="I523" s="728" t="s">
        <v>1790</v>
      </c>
      <c r="J523" s="728" t="s">
        <v>1791</v>
      </c>
      <c r="K523" s="728" t="s">
        <v>1792</v>
      </c>
      <c r="L523" s="729">
        <v>600</v>
      </c>
      <c r="M523" s="729">
        <v>600</v>
      </c>
      <c r="N523" s="728">
        <v>1</v>
      </c>
      <c r="O523" s="813">
        <v>1</v>
      </c>
      <c r="P523" s="729"/>
      <c r="Q523" s="746">
        <v>0</v>
      </c>
      <c r="R523" s="728"/>
      <c r="S523" s="746">
        <v>0</v>
      </c>
      <c r="T523" s="813"/>
      <c r="U523" s="769">
        <v>0</v>
      </c>
    </row>
    <row r="524" spans="1:21" ht="14.4" customHeight="1" x14ac:dyDescent="0.3">
      <c r="A524" s="727">
        <v>31</v>
      </c>
      <c r="B524" s="728" t="s">
        <v>1451</v>
      </c>
      <c r="C524" s="728" t="s">
        <v>1457</v>
      </c>
      <c r="D524" s="811" t="s">
        <v>2247</v>
      </c>
      <c r="E524" s="812" t="s">
        <v>1475</v>
      </c>
      <c r="F524" s="728" t="s">
        <v>1454</v>
      </c>
      <c r="G524" s="728" t="s">
        <v>1501</v>
      </c>
      <c r="H524" s="728" t="s">
        <v>563</v>
      </c>
      <c r="I524" s="728" t="s">
        <v>2001</v>
      </c>
      <c r="J524" s="728" t="s">
        <v>2002</v>
      </c>
      <c r="K524" s="728"/>
      <c r="L524" s="729">
        <v>250</v>
      </c>
      <c r="M524" s="729">
        <v>250</v>
      </c>
      <c r="N524" s="728">
        <v>1</v>
      </c>
      <c r="O524" s="813">
        <v>1</v>
      </c>
      <c r="P524" s="729"/>
      <c r="Q524" s="746">
        <v>0</v>
      </c>
      <c r="R524" s="728"/>
      <c r="S524" s="746">
        <v>0</v>
      </c>
      <c r="T524" s="813"/>
      <c r="U524" s="769">
        <v>0</v>
      </c>
    </row>
    <row r="525" spans="1:21" ht="14.4" customHeight="1" x14ac:dyDescent="0.3">
      <c r="A525" s="727">
        <v>31</v>
      </c>
      <c r="B525" s="728" t="s">
        <v>1451</v>
      </c>
      <c r="C525" s="728" t="s">
        <v>1457</v>
      </c>
      <c r="D525" s="811" t="s">
        <v>2247</v>
      </c>
      <c r="E525" s="812" t="s">
        <v>1475</v>
      </c>
      <c r="F525" s="728" t="s">
        <v>1454</v>
      </c>
      <c r="G525" s="728" t="s">
        <v>1508</v>
      </c>
      <c r="H525" s="728" t="s">
        <v>563</v>
      </c>
      <c r="I525" s="728" t="s">
        <v>1584</v>
      </c>
      <c r="J525" s="728" t="s">
        <v>1585</v>
      </c>
      <c r="K525" s="728" t="s">
        <v>1586</v>
      </c>
      <c r="L525" s="729">
        <v>260</v>
      </c>
      <c r="M525" s="729">
        <v>520</v>
      </c>
      <c r="N525" s="728">
        <v>2</v>
      </c>
      <c r="O525" s="813">
        <v>1</v>
      </c>
      <c r="P525" s="729">
        <v>520</v>
      </c>
      <c r="Q525" s="746">
        <v>1</v>
      </c>
      <c r="R525" s="728">
        <v>2</v>
      </c>
      <c r="S525" s="746">
        <v>1</v>
      </c>
      <c r="T525" s="813">
        <v>1</v>
      </c>
      <c r="U525" s="769">
        <v>1</v>
      </c>
    </row>
    <row r="526" spans="1:21" ht="14.4" customHeight="1" x14ac:dyDescent="0.3">
      <c r="A526" s="727">
        <v>31</v>
      </c>
      <c r="B526" s="728" t="s">
        <v>1451</v>
      </c>
      <c r="C526" s="728" t="s">
        <v>1457</v>
      </c>
      <c r="D526" s="811" t="s">
        <v>2247</v>
      </c>
      <c r="E526" s="812" t="s">
        <v>1476</v>
      </c>
      <c r="F526" s="728" t="s">
        <v>1452</v>
      </c>
      <c r="G526" s="728" t="s">
        <v>1535</v>
      </c>
      <c r="H526" s="728" t="s">
        <v>610</v>
      </c>
      <c r="I526" s="728" t="s">
        <v>1670</v>
      </c>
      <c r="J526" s="728" t="s">
        <v>1671</v>
      </c>
      <c r="K526" s="728" t="s">
        <v>1672</v>
      </c>
      <c r="L526" s="729">
        <v>111.22</v>
      </c>
      <c r="M526" s="729">
        <v>111.22</v>
      </c>
      <c r="N526" s="728">
        <v>1</v>
      </c>
      <c r="O526" s="813">
        <v>0.5</v>
      </c>
      <c r="P526" s="729">
        <v>111.22</v>
      </c>
      <c r="Q526" s="746">
        <v>1</v>
      </c>
      <c r="R526" s="728">
        <v>1</v>
      </c>
      <c r="S526" s="746">
        <v>1</v>
      </c>
      <c r="T526" s="813">
        <v>0.5</v>
      </c>
      <c r="U526" s="769">
        <v>1</v>
      </c>
    </row>
    <row r="527" spans="1:21" ht="14.4" customHeight="1" x14ac:dyDescent="0.3">
      <c r="A527" s="727">
        <v>31</v>
      </c>
      <c r="B527" s="728" t="s">
        <v>1451</v>
      </c>
      <c r="C527" s="728" t="s">
        <v>1457</v>
      </c>
      <c r="D527" s="811" t="s">
        <v>2247</v>
      </c>
      <c r="E527" s="812" t="s">
        <v>1476</v>
      </c>
      <c r="F527" s="728" t="s">
        <v>1452</v>
      </c>
      <c r="G527" s="728" t="s">
        <v>2003</v>
      </c>
      <c r="H527" s="728" t="s">
        <v>610</v>
      </c>
      <c r="I527" s="728" t="s">
        <v>2004</v>
      </c>
      <c r="J527" s="728" t="s">
        <v>819</v>
      </c>
      <c r="K527" s="728" t="s">
        <v>2005</v>
      </c>
      <c r="L527" s="729">
        <v>210.66</v>
      </c>
      <c r="M527" s="729">
        <v>210.66</v>
      </c>
      <c r="N527" s="728">
        <v>1</v>
      </c>
      <c r="O527" s="813">
        <v>1</v>
      </c>
      <c r="P527" s="729">
        <v>210.66</v>
      </c>
      <c r="Q527" s="746">
        <v>1</v>
      </c>
      <c r="R527" s="728">
        <v>1</v>
      </c>
      <c r="S527" s="746">
        <v>1</v>
      </c>
      <c r="T527" s="813">
        <v>1</v>
      </c>
      <c r="U527" s="769">
        <v>1</v>
      </c>
    </row>
    <row r="528" spans="1:21" ht="14.4" customHeight="1" x14ac:dyDescent="0.3">
      <c r="A528" s="727">
        <v>31</v>
      </c>
      <c r="B528" s="728" t="s">
        <v>1451</v>
      </c>
      <c r="C528" s="728" t="s">
        <v>1457</v>
      </c>
      <c r="D528" s="811" t="s">
        <v>2247</v>
      </c>
      <c r="E528" s="812" t="s">
        <v>1476</v>
      </c>
      <c r="F528" s="728" t="s">
        <v>1452</v>
      </c>
      <c r="G528" s="728" t="s">
        <v>1628</v>
      </c>
      <c r="H528" s="728" t="s">
        <v>563</v>
      </c>
      <c r="I528" s="728" t="s">
        <v>1848</v>
      </c>
      <c r="J528" s="728" t="s">
        <v>1296</v>
      </c>
      <c r="K528" s="728" t="s">
        <v>1849</v>
      </c>
      <c r="L528" s="729">
        <v>238.72</v>
      </c>
      <c r="M528" s="729">
        <v>238.72</v>
      </c>
      <c r="N528" s="728">
        <v>1</v>
      </c>
      <c r="O528" s="813">
        <v>0.5</v>
      </c>
      <c r="P528" s="729"/>
      <c r="Q528" s="746">
        <v>0</v>
      </c>
      <c r="R528" s="728"/>
      <c r="S528" s="746">
        <v>0</v>
      </c>
      <c r="T528" s="813"/>
      <c r="U528" s="769">
        <v>0</v>
      </c>
    </row>
    <row r="529" spans="1:21" ht="14.4" customHeight="1" x14ac:dyDescent="0.3">
      <c r="A529" s="727">
        <v>31</v>
      </c>
      <c r="B529" s="728" t="s">
        <v>1451</v>
      </c>
      <c r="C529" s="728" t="s">
        <v>1457</v>
      </c>
      <c r="D529" s="811" t="s">
        <v>2247</v>
      </c>
      <c r="E529" s="812" t="s">
        <v>1476</v>
      </c>
      <c r="F529" s="728" t="s">
        <v>1452</v>
      </c>
      <c r="G529" s="728" t="s">
        <v>1539</v>
      </c>
      <c r="H529" s="728" t="s">
        <v>563</v>
      </c>
      <c r="I529" s="728" t="s">
        <v>1673</v>
      </c>
      <c r="J529" s="728" t="s">
        <v>910</v>
      </c>
      <c r="K529" s="728" t="s">
        <v>1674</v>
      </c>
      <c r="L529" s="729">
        <v>391.67</v>
      </c>
      <c r="M529" s="729">
        <v>391.67</v>
      </c>
      <c r="N529" s="728">
        <v>1</v>
      </c>
      <c r="O529" s="813">
        <v>1</v>
      </c>
      <c r="P529" s="729">
        <v>391.67</v>
      </c>
      <c r="Q529" s="746">
        <v>1</v>
      </c>
      <c r="R529" s="728">
        <v>1</v>
      </c>
      <c r="S529" s="746">
        <v>1</v>
      </c>
      <c r="T529" s="813">
        <v>1</v>
      </c>
      <c r="U529" s="769">
        <v>1</v>
      </c>
    </row>
    <row r="530" spans="1:21" ht="14.4" customHeight="1" x14ac:dyDescent="0.3">
      <c r="A530" s="727">
        <v>31</v>
      </c>
      <c r="B530" s="728" t="s">
        <v>1451</v>
      </c>
      <c r="C530" s="728" t="s">
        <v>1457</v>
      </c>
      <c r="D530" s="811" t="s">
        <v>2247</v>
      </c>
      <c r="E530" s="812" t="s">
        <v>1476</v>
      </c>
      <c r="F530" s="728" t="s">
        <v>1452</v>
      </c>
      <c r="G530" s="728" t="s">
        <v>1632</v>
      </c>
      <c r="H530" s="728" t="s">
        <v>563</v>
      </c>
      <c r="I530" s="728" t="s">
        <v>2006</v>
      </c>
      <c r="J530" s="728" t="s">
        <v>2007</v>
      </c>
      <c r="K530" s="728" t="s">
        <v>2008</v>
      </c>
      <c r="L530" s="729">
        <v>322.8</v>
      </c>
      <c r="M530" s="729">
        <v>322.8</v>
      </c>
      <c r="N530" s="728">
        <v>1</v>
      </c>
      <c r="O530" s="813">
        <v>0.5</v>
      </c>
      <c r="P530" s="729"/>
      <c r="Q530" s="746">
        <v>0</v>
      </c>
      <c r="R530" s="728"/>
      <c r="S530" s="746">
        <v>0</v>
      </c>
      <c r="T530" s="813"/>
      <c r="U530" s="769">
        <v>0</v>
      </c>
    </row>
    <row r="531" spans="1:21" ht="14.4" customHeight="1" x14ac:dyDescent="0.3">
      <c r="A531" s="727">
        <v>31</v>
      </c>
      <c r="B531" s="728" t="s">
        <v>1451</v>
      </c>
      <c r="C531" s="728" t="s">
        <v>1457</v>
      </c>
      <c r="D531" s="811" t="s">
        <v>2247</v>
      </c>
      <c r="E531" s="812" t="s">
        <v>1476</v>
      </c>
      <c r="F531" s="728" t="s">
        <v>1452</v>
      </c>
      <c r="G531" s="728" t="s">
        <v>1738</v>
      </c>
      <c r="H531" s="728" t="s">
        <v>563</v>
      </c>
      <c r="I531" s="728" t="s">
        <v>2009</v>
      </c>
      <c r="J531" s="728" t="s">
        <v>660</v>
      </c>
      <c r="K531" s="728" t="s">
        <v>2010</v>
      </c>
      <c r="L531" s="729">
        <v>182.22</v>
      </c>
      <c r="M531" s="729">
        <v>182.22</v>
      </c>
      <c r="N531" s="728">
        <v>1</v>
      </c>
      <c r="O531" s="813">
        <v>1</v>
      </c>
      <c r="P531" s="729"/>
      <c r="Q531" s="746">
        <v>0</v>
      </c>
      <c r="R531" s="728"/>
      <c r="S531" s="746">
        <v>0</v>
      </c>
      <c r="T531" s="813"/>
      <c r="U531" s="769">
        <v>0</v>
      </c>
    </row>
    <row r="532" spans="1:21" ht="14.4" customHeight="1" x14ac:dyDescent="0.3">
      <c r="A532" s="727">
        <v>31</v>
      </c>
      <c r="B532" s="728" t="s">
        <v>1451</v>
      </c>
      <c r="C532" s="728" t="s">
        <v>1457</v>
      </c>
      <c r="D532" s="811" t="s">
        <v>2247</v>
      </c>
      <c r="E532" s="812" t="s">
        <v>1476</v>
      </c>
      <c r="F532" s="728" t="s">
        <v>1452</v>
      </c>
      <c r="G532" s="728" t="s">
        <v>1636</v>
      </c>
      <c r="H532" s="728" t="s">
        <v>563</v>
      </c>
      <c r="I532" s="728" t="s">
        <v>1637</v>
      </c>
      <c r="J532" s="728" t="s">
        <v>1638</v>
      </c>
      <c r="K532" s="728" t="s">
        <v>1639</v>
      </c>
      <c r="L532" s="729">
        <v>0</v>
      </c>
      <c r="M532" s="729">
        <v>0</v>
      </c>
      <c r="N532" s="728">
        <v>1</v>
      </c>
      <c r="O532" s="813">
        <v>0.5</v>
      </c>
      <c r="P532" s="729"/>
      <c r="Q532" s="746"/>
      <c r="R532" s="728"/>
      <c r="S532" s="746">
        <v>0</v>
      </c>
      <c r="T532" s="813"/>
      <c r="U532" s="769">
        <v>0</v>
      </c>
    </row>
    <row r="533" spans="1:21" ht="14.4" customHeight="1" x14ac:dyDescent="0.3">
      <c r="A533" s="727">
        <v>31</v>
      </c>
      <c r="B533" s="728" t="s">
        <v>1451</v>
      </c>
      <c r="C533" s="728" t="s">
        <v>1457</v>
      </c>
      <c r="D533" s="811" t="s">
        <v>2247</v>
      </c>
      <c r="E533" s="812" t="s">
        <v>1476</v>
      </c>
      <c r="F533" s="728" t="s">
        <v>1452</v>
      </c>
      <c r="G533" s="728" t="s">
        <v>1483</v>
      </c>
      <c r="H533" s="728" t="s">
        <v>563</v>
      </c>
      <c r="I533" s="728" t="s">
        <v>1686</v>
      </c>
      <c r="J533" s="728" t="s">
        <v>593</v>
      </c>
      <c r="K533" s="728" t="s">
        <v>1687</v>
      </c>
      <c r="L533" s="729">
        <v>0</v>
      </c>
      <c r="M533" s="729">
        <v>0</v>
      </c>
      <c r="N533" s="728">
        <v>1</v>
      </c>
      <c r="O533" s="813">
        <v>0.5</v>
      </c>
      <c r="P533" s="729">
        <v>0</v>
      </c>
      <c r="Q533" s="746"/>
      <c r="R533" s="728">
        <v>1</v>
      </c>
      <c r="S533" s="746">
        <v>1</v>
      </c>
      <c r="T533" s="813">
        <v>0.5</v>
      </c>
      <c r="U533" s="769">
        <v>1</v>
      </c>
    </row>
    <row r="534" spans="1:21" ht="14.4" customHeight="1" x14ac:dyDescent="0.3">
      <c r="A534" s="727">
        <v>31</v>
      </c>
      <c r="B534" s="728" t="s">
        <v>1451</v>
      </c>
      <c r="C534" s="728" t="s">
        <v>1457</v>
      </c>
      <c r="D534" s="811" t="s">
        <v>2247</v>
      </c>
      <c r="E534" s="812" t="s">
        <v>1476</v>
      </c>
      <c r="F534" s="728" t="s">
        <v>1452</v>
      </c>
      <c r="G534" s="728" t="s">
        <v>1756</v>
      </c>
      <c r="H534" s="728" t="s">
        <v>563</v>
      </c>
      <c r="I534" s="728" t="s">
        <v>2011</v>
      </c>
      <c r="J534" s="728" t="s">
        <v>759</v>
      </c>
      <c r="K534" s="728" t="s">
        <v>1339</v>
      </c>
      <c r="L534" s="729">
        <v>0</v>
      </c>
      <c r="M534" s="729">
        <v>0</v>
      </c>
      <c r="N534" s="728">
        <v>1</v>
      </c>
      <c r="O534" s="813">
        <v>0.5</v>
      </c>
      <c r="P534" s="729">
        <v>0</v>
      </c>
      <c r="Q534" s="746"/>
      <c r="R534" s="728">
        <v>1</v>
      </c>
      <c r="S534" s="746">
        <v>1</v>
      </c>
      <c r="T534" s="813">
        <v>0.5</v>
      </c>
      <c r="U534" s="769">
        <v>1</v>
      </c>
    </row>
    <row r="535" spans="1:21" ht="14.4" customHeight="1" x14ac:dyDescent="0.3">
      <c r="A535" s="727">
        <v>31</v>
      </c>
      <c r="B535" s="728" t="s">
        <v>1451</v>
      </c>
      <c r="C535" s="728" t="s">
        <v>1457</v>
      </c>
      <c r="D535" s="811" t="s">
        <v>2247</v>
      </c>
      <c r="E535" s="812" t="s">
        <v>1476</v>
      </c>
      <c r="F535" s="728" t="s">
        <v>1452</v>
      </c>
      <c r="G535" s="728" t="s">
        <v>1544</v>
      </c>
      <c r="H535" s="728" t="s">
        <v>563</v>
      </c>
      <c r="I535" s="728" t="s">
        <v>1609</v>
      </c>
      <c r="J535" s="728" t="s">
        <v>1546</v>
      </c>
      <c r="K535" s="728" t="s">
        <v>1549</v>
      </c>
      <c r="L535" s="729">
        <v>132.97999999999999</v>
      </c>
      <c r="M535" s="729">
        <v>265.95999999999998</v>
      </c>
      <c r="N535" s="728">
        <v>2</v>
      </c>
      <c r="O535" s="813">
        <v>1</v>
      </c>
      <c r="P535" s="729"/>
      <c r="Q535" s="746">
        <v>0</v>
      </c>
      <c r="R535" s="728"/>
      <c r="S535" s="746">
        <v>0</v>
      </c>
      <c r="T535" s="813"/>
      <c r="U535" s="769">
        <v>0</v>
      </c>
    </row>
    <row r="536" spans="1:21" ht="14.4" customHeight="1" x14ac:dyDescent="0.3">
      <c r="A536" s="727">
        <v>31</v>
      </c>
      <c r="B536" s="728" t="s">
        <v>1451</v>
      </c>
      <c r="C536" s="728" t="s">
        <v>1457</v>
      </c>
      <c r="D536" s="811" t="s">
        <v>2247</v>
      </c>
      <c r="E536" s="812" t="s">
        <v>1476</v>
      </c>
      <c r="F536" s="728" t="s">
        <v>1452</v>
      </c>
      <c r="G536" s="728" t="s">
        <v>2012</v>
      </c>
      <c r="H536" s="728" t="s">
        <v>610</v>
      </c>
      <c r="I536" s="728" t="s">
        <v>2013</v>
      </c>
      <c r="J536" s="728" t="s">
        <v>2014</v>
      </c>
      <c r="K536" s="728" t="s">
        <v>2015</v>
      </c>
      <c r="L536" s="729">
        <v>37.159999999999997</v>
      </c>
      <c r="M536" s="729">
        <v>37.159999999999997</v>
      </c>
      <c r="N536" s="728">
        <v>1</v>
      </c>
      <c r="O536" s="813">
        <v>1</v>
      </c>
      <c r="P536" s="729"/>
      <c r="Q536" s="746">
        <v>0</v>
      </c>
      <c r="R536" s="728"/>
      <c r="S536" s="746">
        <v>0</v>
      </c>
      <c r="T536" s="813"/>
      <c r="U536" s="769">
        <v>0</v>
      </c>
    </row>
    <row r="537" spans="1:21" ht="14.4" customHeight="1" x14ac:dyDescent="0.3">
      <c r="A537" s="727">
        <v>31</v>
      </c>
      <c r="B537" s="728" t="s">
        <v>1451</v>
      </c>
      <c r="C537" s="728" t="s">
        <v>1457</v>
      </c>
      <c r="D537" s="811" t="s">
        <v>2247</v>
      </c>
      <c r="E537" s="812" t="s">
        <v>1476</v>
      </c>
      <c r="F537" s="728" t="s">
        <v>1452</v>
      </c>
      <c r="G537" s="728" t="s">
        <v>1486</v>
      </c>
      <c r="H537" s="728" t="s">
        <v>610</v>
      </c>
      <c r="I537" s="728" t="s">
        <v>1487</v>
      </c>
      <c r="J537" s="728" t="s">
        <v>707</v>
      </c>
      <c r="K537" s="728" t="s">
        <v>1218</v>
      </c>
      <c r="L537" s="729">
        <v>490.89</v>
      </c>
      <c r="M537" s="729">
        <v>7363.3499999999995</v>
      </c>
      <c r="N537" s="728">
        <v>15</v>
      </c>
      <c r="O537" s="813">
        <v>8</v>
      </c>
      <c r="P537" s="729">
        <v>5890.6799999999994</v>
      </c>
      <c r="Q537" s="746">
        <v>0.79999999999999993</v>
      </c>
      <c r="R537" s="728">
        <v>12</v>
      </c>
      <c r="S537" s="746">
        <v>0.8</v>
      </c>
      <c r="T537" s="813">
        <v>6</v>
      </c>
      <c r="U537" s="769">
        <v>0.75</v>
      </c>
    </row>
    <row r="538" spans="1:21" ht="14.4" customHeight="1" x14ac:dyDescent="0.3">
      <c r="A538" s="727">
        <v>31</v>
      </c>
      <c r="B538" s="728" t="s">
        <v>1451</v>
      </c>
      <c r="C538" s="728" t="s">
        <v>1457</v>
      </c>
      <c r="D538" s="811" t="s">
        <v>2247</v>
      </c>
      <c r="E538" s="812" t="s">
        <v>1476</v>
      </c>
      <c r="F538" s="728" t="s">
        <v>1452</v>
      </c>
      <c r="G538" s="728" t="s">
        <v>1486</v>
      </c>
      <c r="H538" s="728" t="s">
        <v>610</v>
      </c>
      <c r="I538" s="728" t="s">
        <v>1516</v>
      </c>
      <c r="J538" s="728" t="s">
        <v>707</v>
      </c>
      <c r="K538" s="728" t="s">
        <v>1216</v>
      </c>
      <c r="L538" s="729">
        <v>736.33</v>
      </c>
      <c r="M538" s="729">
        <v>8099.630000000001</v>
      </c>
      <c r="N538" s="728">
        <v>11</v>
      </c>
      <c r="O538" s="813">
        <v>5</v>
      </c>
      <c r="P538" s="729">
        <v>5154.3100000000004</v>
      </c>
      <c r="Q538" s="746">
        <v>0.63636363636363635</v>
      </c>
      <c r="R538" s="728">
        <v>7</v>
      </c>
      <c r="S538" s="746">
        <v>0.63636363636363635</v>
      </c>
      <c r="T538" s="813">
        <v>4</v>
      </c>
      <c r="U538" s="769">
        <v>0.8</v>
      </c>
    </row>
    <row r="539" spans="1:21" ht="14.4" customHeight="1" x14ac:dyDescent="0.3">
      <c r="A539" s="727">
        <v>31</v>
      </c>
      <c r="B539" s="728" t="s">
        <v>1451</v>
      </c>
      <c r="C539" s="728" t="s">
        <v>1457</v>
      </c>
      <c r="D539" s="811" t="s">
        <v>2247</v>
      </c>
      <c r="E539" s="812" t="s">
        <v>1476</v>
      </c>
      <c r="F539" s="728" t="s">
        <v>1452</v>
      </c>
      <c r="G539" s="728" t="s">
        <v>1941</v>
      </c>
      <c r="H539" s="728" t="s">
        <v>563</v>
      </c>
      <c r="I539" s="728" t="s">
        <v>2016</v>
      </c>
      <c r="J539" s="728" t="s">
        <v>719</v>
      </c>
      <c r="K539" s="728" t="s">
        <v>1943</v>
      </c>
      <c r="L539" s="729">
        <v>301.2</v>
      </c>
      <c r="M539" s="729">
        <v>903.59999999999991</v>
      </c>
      <c r="N539" s="728">
        <v>3</v>
      </c>
      <c r="O539" s="813">
        <v>1.5</v>
      </c>
      <c r="P539" s="729">
        <v>602.4</v>
      </c>
      <c r="Q539" s="746">
        <v>0.66666666666666674</v>
      </c>
      <c r="R539" s="728">
        <v>2</v>
      </c>
      <c r="S539" s="746">
        <v>0.66666666666666663</v>
      </c>
      <c r="T539" s="813">
        <v>1</v>
      </c>
      <c r="U539" s="769">
        <v>0.66666666666666663</v>
      </c>
    </row>
    <row r="540" spans="1:21" ht="14.4" customHeight="1" x14ac:dyDescent="0.3">
      <c r="A540" s="727">
        <v>31</v>
      </c>
      <c r="B540" s="728" t="s">
        <v>1451</v>
      </c>
      <c r="C540" s="728" t="s">
        <v>1457</v>
      </c>
      <c r="D540" s="811" t="s">
        <v>2247</v>
      </c>
      <c r="E540" s="812" t="s">
        <v>1476</v>
      </c>
      <c r="F540" s="728" t="s">
        <v>1452</v>
      </c>
      <c r="G540" s="728" t="s">
        <v>1830</v>
      </c>
      <c r="H540" s="728" t="s">
        <v>563</v>
      </c>
      <c r="I540" s="728" t="s">
        <v>1831</v>
      </c>
      <c r="J540" s="728" t="s">
        <v>599</v>
      </c>
      <c r="K540" s="728" t="s">
        <v>1832</v>
      </c>
      <c r="L540" s="729">
        <v>108.44</v>
      </c>
      <c r="M540" s="729">
        <v>108.44</v>
      </c>
      <c r="N540" s="728">
        <v>1</v>
      </c>
      <c r="O540" s="813">
        <v>1</v>
      </c>
      <c r="P540" s="729">
        <v>108.44</v>
      </c>
      <c r="Q540" s="746">
        <v>1</v>
      </c>
      <c r="R540" s="728">
        <v>1</v>
      </c>
      <c r="S540" s="746">
        <v>1</v>
      </c>
      <c r="T540" s="813">
        <v>1</v>
      </c>
      <c r="U540" s="769">
        <v>1</v>
      </c>
    </row>
    <row r="541" spans="1:21" ht="14.4" customHeight="1" x14ac:dyDescent="0.3">
      <c r="A541" s="727">
        <v>31</v>
      </c>
      <c r="B541" s="728" t="s">
        <v>1451</v>
      </c>
      <c r="C541" s="728" t="s">
        <v>1457</v>
      </c>
      <c r="D541" s="811" t="s">
        <v>2247</v>
      </c>
      <c r="E541" s="812" t="s">
        <v>1476</v>
      </c>
      <c r="F541" s="728" t="s">
        <v>1452</v>
      </c>
      <c r="G541" s="728" t="s">
        <v>1830</v>
      </c>
      <c r="H541" s="728" t="s">
        <v>563</v>
      </c>
      <c r="I541" s="728" t="s">
        <v>1867</v>
      </c>
      <c r="J541" s="728" t="s">
        <v>599</v>
      </c>
      <c r="K541" s="728" t="s">
        <v>1832</v>
      </c>
      <c r="L541" s="729">
        <v>52.61</v>
      </c>
      <c r="M541" s="729">
        <v>52.61</v>
      </c>
      <c r="N541" s="728">
        <v>1</v>
      </c>
      <c r="O541" s="813">
        <v>1</v>
      </c>
      <c r="P541" s="729">
        <v>52.61</v>
      </c>
      <c r="Q541" s="746">
        <v>1</v>
      </c>
      <c r="R541" s="728">
        <v>1</v>
      </c>
      <c r="S541" s="746">
        <v>1</v>
      </c>
      <c r="T541" s="813">
        <v>1</v>
      </c>
      <c r="U541" s="769">
        <v>1</v>
      </c>
    </row>
    <row r="542" spans="1:21" ht="14.4" customHeight="1" x14ac:dyDescent="0.3">
      <c r="A542" s="727">
        <v>31</v>
      </c>
      <c r="B542" s="728" t="s">
        <v>1451</v>
      </c>
      <c r="C542" s="728" t="s">
        <v>1457</v>
      </c>
      <c r="D542" s="811" t="s">
        <v>2247</v>
      </c>
      <c r="E542" s="812" t="s">
        <v>1476</v>
      </c>
      <c r="F542" s="728" t="s">
        <v>1452</v>
      </c>
      <c r="G542" s="728" t="s">
        <v>2017</v>
      </c>
      <c r="H542" s="728" t="s">
        <v>563</v>
      </c>
      <c r="I542" s="728" t="s">
        <v>2018</v>
      </c>
      <c r="J542" s="728" t="s">
        <v>2019</v>
      </c>
      <c r="K542" s="728" t="s">
        <v>2020</v>
      </c>
      <c r="L542" s="729">
        <v>4625.3500000000004</v>
      </c>
      <c r="M542" s="729">
        <v>9250.7000000000007</v>
      </c>
      <c r="N542" s="728">
        <v>2</v>
      </c>
      <c r="O542" s="813">
        <v>1</v>
      </c>
      <c r="P542" s="729">
        <v>9250.7000000000007</v>
      </c>
      <c r="Q542" s="746">
        <v>1</v>
      </c>
      <c r="R542" s="728">
        <v>2</v>
      </c>
      <c r="S542" s="746">
        <v>1</v>
      </c>
      <c r="T542" s="813">
        <v>1</v>
      </c>
      <c r="U542" s="769">
        <v>1</v>
      </c>
    </row>
    <row r="543" spans="1:21" ht="14.4" customHeight="1" x14ac:dyDescent="0.3">
      <c r="A543" s="727">
        <v>31</v>
      </c>
      <c r="B543" s="728" t="s">
        <v>1451</v>
      </c>
      <c r="C543" s="728" t="s">
        <v>1457</v>
      </c>
      <c r="D543" s="811" t="s">
        <v>2247</v>
      </c>
      <c r="E543" s="812" t="s">
        <v>1476</v>
      </c>
      <c r="F543" s="728" t="s">
        <v>1452</v>
      </c>
      <c r="G543" s="728" t="s">
        <v>1489</v>
      </c>
      <c r="H543" s="728" t="s">
        <v>610</v>
      </c>
      <c r="I543" s="728" t="s">
        <v>1337</v>
      </c>
      <c r="J543" s="728" t="s">
        <v>1338</v>
      </c>
      <c r="K543" s="728" t="s">
        <v>1339</v>
      </c>
      <c r="L543" s="729">
        <v>0</v>
      </c>
      <c r="M543" s="729">
        <v>0</v>
      </c>
      <c r="N543" s="728">
        <v>3</v>
      </c>
      <c r="O543" s="813">
        <v>2</v>
      </c>
      <c r="P543" s="729">
        <v>0</v>
      </c>
      <c r="Q543" s="746"/>
      <c r="R543" s="728">
        <v>3</v>
      </c>
      <c r="S543" s="746">
        <v>1</v>
      </c>
      <c r="T543" s="813">
        <v>2</v>
      </c>
      <c r="U543" s="769">
        <v>1</v>
      </c>
    </row>
    <row r="544" spans="1:21" ht="14.4" customHeight="1" x14ac:dyDescent="0.3">
      <c r="A544" s="727">
        <v>31</v>
      </c>
      <c r="B544" s="728" t="s">
        <v>1451</v>
      </c>
      <c r="C544" s="728" t="s">
        <v>1457</v>
      </c>
      <c r="D544" s="811" t="s">
        <v>2247</v>
      </c>
      <c r="E544" s="812" t="s">
        <v>1476</v>
      </c>
      <c r="F544" s="728" t="s">
        <v>1452</v>
      </c>
      <c r="G544" s="728" t="s">
        <v>1490</v>
      </c>
      <c r="H544" s="728" t="s">
        <v>563</v>
      </c>
      <c r="I544" s="728" t="s">
        <v>1491</v>
      </c>
      <c r="J544" s="728" t="s">
        <v>944</v>
      </c>
      <c r="K544" s="728" t="s">
        <v>1492</v>
      </c>
      <c r="L544" s="729">
        <v>186.27</v>
      </c>
      <c r="M544" s="729">
        <v>372.54</v>
      </c>
      <c r="N544" s="728">
        <v>2</v>
      </c>
      <c r="O544" s="813">
        <v>2</v>
      </c>
      <c r="P544" s="729">
        <v>372.54</v>
      </c>
      <c r="Q544" s="746">
        <v>1</v>
      </c>
      <c r="R544" s="728">
        <v>2</v>
      </c>
      <c r="S544" s="746">
        <v>1</v>
      </c>
      <c r="T544" s="813">
        <v>2</v>
      </c>
      <c r="U544" s="769">
        <v>1</v>
      </c>
    </row>
    <row r="545" spans="1:21" ht="14.4" customHeight="1" x14ac:dyDescent="0.3">
      <c r="A545" s="727">
        <v>31</v>
      </c>
      <c r="B545" s="728" t="s">
        <v>1451</v>
      </c>
      <c r="C545" s="728" t="s">
        <v>1457</v>
      </c>
      <c r="D545" s="811" t="s">
        <v>2247</v>
      </c>
      <c r="E545" s="812" t="s">
        <v>1476</v>
      </c>
      <c r="F545" s="728" t="s">
        <v>1452</v>
      </c>
      <c r="G545" s="728" t="s">
        <v>1694</v>
      </c>
      <c r="H545" s="728" t="s">
        <v>563</v>
      </c>
      <c r="I545" s="728" t="s">
        <v>2021</v>
      </c>
      <c r="J545" s="728" t="s">
        <v>852</v>
      </c>
      <c r="K545" s="728" t="s">
        <v>1691</v>
      </c>
      <c r="L545" s="729">
        <v>93.96</v>
      </c>
      <c r="M545" s="729">
        <v>93.96</v>
      </c>
      <c r="N545" s="728">
        <v>1</v>
      </c>
      <c r="O545" s="813">
        <v>1</v>
      </c>
      <c r="P545" s="729">
        <v>93.96</v>
      </c>
      <c r="Q545" s="746">
        <v>1</v>
      </c>
      <c r="R545" s="728">
        <v>1</v>
      </c>
      <c r="S545" s="746">
        <v>1</v>
      </c>
      <c r="T545" s="813">
        <v>1</v>
      </c>
      <c r="U545" s="769">
        <v>1</v>
      </c>
    </row>
    <row r="546" spans="1:21" ht="14.4" customHeight="1" x14ac:dyDescent="0.3">
      <c r="A546" s="727">
        <v>31</v>
      </c>
      <c r="B546" s="728" t="s">
        <v>1451</v>
      </c>
      <c r="C546" s="728" t="s">
        <v>1457</v>
      </c>
      <c r="D546" s="811" t="s">
        <v>2247</v>
      </c>
      <c r="E546" s="812" t="s">
        <v>1476</v>
      </c>
      <c r="F546" s="728" t="s">
        <v>1452</v>
      </c>
      <c r="G546" s="728" t="s">
        <v>1694</v>
      </c>
      <c r="H546" s="728" t="s">
        <v>563</v>
      </c>
      <c r="I546" s="728" t="s">
        <v>2022</v>
      </c>
      <c r="J546" s="728" t="s">
        <v>852</v>
      </c>
      <c r="K546" s="728" t="s">
        <v>1818</v>
      </c>
      <c r="L546" s="729">
        <v>156.61000000000001</v>
      </c>
      <c r="M546" s="729">
        <v>156.61000000000001</v>
      </c>
      <c r="N546" s="728">
        <v>1</v>
      </c>
      <c r="O546" s="813">
        <v>1</v>
      </c>
      <c r="P546" s="729">
        <v>156.61000000000001</v>
      </c>
      <c r="Q546" s="746">
        <v>1</v>
      </c>
      <c r="R546" s="728">
        <v>1</v>
      </c>
      <c r="S546" s="746">
        <v>1</v>
      </c>
      <c r="T546" s="813">
        <v>1</v>
      </c>
      <c r="U546" s="769">
        <v>1</v>
      </c>
    </row>
    <row r="547" spans="1:21" ht="14.4" customHeight="1" x14ac:dyDescent="0.3">
      <c r="A547" s="727">
        <v>31</v>
      </c>
      <c r="B547" s="728" t="s">
        <v>1451</v>
      </c>
      <c r="C547" s="728" t="s">
        <v>1457</v>
      </c>
      <c r="D547" s="811" t="s">
        <v>2247</v>
      </c>
      <c r="E547" s="812" t="s">
        <v>1476</v>
      </c>
      <c r="F547" s="728" t="s">
        <v>1452</v>
      </c>
      <c r="G547" s="728" t="s">
        <v>1694</v>
      </c>
      <c r="H547" s="728" t="s">
        <v>563</v>
      </c>
      <c r="I547" s="728" t="s">
        <v>2023</v>
      </c>
      <c r="J547" s="728" t="s">
        <v>2024</v>
      </c>
      <c r="K547" s="728" t="s">
        <v>2025</v>
      </c>
      <c r="L547" s="729">
        <v>0</v>
      </c>
      <c r="M547" s="729">
        <v>0</v>
      </c>
      <c r="N547" s="728">
        <v>1</v>
      </c>
      <c r="O547" s="813">
        <v>0.5</v>
      </c>
      <c r="P547" s="729">
        <v>0</v>
      </c>
      <c r="Q547" s="746"/>
      <c r="R547" s="728">
        <v>1</v>
      </c>
      <c r="S547" s="746">
        <v>1</v>
      </c>
      <c r="T547" s="813">
        <v>0.5</v>
      </c>
      <c r="U547" s="769">
        <v>1</v>
      </c>
    </row>
    <row r="548" spans="1:21" ht="14.4" customHeight="1" x14ac:dyDescent="0.3">
      <c r="A548" s="727">
        <v>31</v>
      </c>
      <c r="B548" s="728" t="s">
        <v>1451</v>
      </c>
      <c r="C548" s="728" t="s">
        <v>1457</v>
      </c>
      <c r="D548" s="811" t="s">
        <v>2247</v>
      </c>
      <c r="E548" s="812" t="s">
        <v>1476</v>
      </c>
      <c r="F548" s="728" t="s">
        <v>1452</v>
      </c>
      <c r="G548" s="728" t="s">
        <v>1875</v>
      </c>
      <c r="H548" s="728" t="s">
        <v>563</v>
      </c>
      <c r="I548" s="728" t="s">
        <v>1878</v>
      </c>
      <c r="J548" s="728" t="s">
        <v>1877</v>
      </c>
      <c r="K548" s="728" t="s">
        <v>1353</v>
      </c>
      <c r="L548" s="729">
        <v>0</v>
      </c>
      <c r="M548" s="729">
        <v>0</v>
      </c>
      <c r="N548" s="728">
        <v>2</v>
      </c>
      <c r="O548" s="813">
        <v>1</v>
      </c>
      <c r="P548" s="729">
        <v>0</v>
      </c>
      <c r="Q548" s="746"/>
      <c r="R548" s="728">
        <v>2</v>
      </c>
      <c r="S548" s="746">
        <v>1</v>
      </c>
      <c r="T548" s="813">
        <v>1</v>
      </c>
      <c r="U548" s="769">
        <v>1</v>
      </c>
    </row>
    <row r="549" spans="1:21" ht="14.4" customHeight="1" x14ac:dyDescent="0.3">
      <c r="A549" s="727">
        <v>31</v>
      </c>
      <c r="B549" s="728" t="s">
        <v>1451</v>
      </c>
      <c r="C549" s="728" t="s">
        <v>1457</v>
      </c>
      <c r="D549" s="811" t="s">
        <v>2247</v>
      </c>
      <c r="E549" s="812" t="s">
        <v>1476</v>
      </c>
      <c r="F549" s="728" t="s">
        <v>1452</v>
      </c>
      <c r="G549" s="728" t="s">
        <v>1949</v>
      </c>
      <c r="H549" s="728" t="s">
        <v>610</v>
      </c>
      <c r="I549" s="728" t="s">
        <v>1950</v>
      </c>
      <c r="J549" s="728" t="s">
        <v>1951</v>
      </c>
      <c r="K549" s="728" t="s">
        <v>1952</v>
      </c>
      <c r="L549" s="729">
        <v>802.48</v>
      </c>
      <c r="M549" s="729">
        <v>802.48</v>
      </c>
      <c r="N549" s="728">
        <v>1</v>
      </c>
      <c r="O549" s="813">
        <v>1</v>
      </c>
      <c r="P549" s="729">
        <v>802.48</v>
      </c>
      <c r="Q549" s="746">
        <v>1</v>
      </c>
      <c r="R549" s="728">
        <v>1</v>
      </c>
      <c r="S549" s="746">
        <v>1</v>
      </c>
      <c r="T549" s="813">
        <v>1</v>
      </c>
      <c r="U549" s="769">
        <v>1</v>
      </c>
    </row>
    <row r="550" spans="1:21" ht="14.4" customHeight="1" x14ac:dyDescent="0.3">
      <c r="A550" s="727">
        <v>31</v>
      </c>
      <c r="B550" s="728" t="s">
        <v>1451</v>
      </c>
      <c r="C550" s="728" t="s">
        <v>1457</v>
      </c>
      <c r="D550" s="811" t="s">
        <v>2247</v>
      </c>
      <c r="E550" s="812" t="s">
        <v>1476</v>
      </c>
      <c r="F550" s="728" t="s">
        <v>1452</v>
      </c>
      <c r="G550" s="728" t="s">
        <v>1493</v>
      </c>
      <c r="H550" s="728" t="s">
        <v>563</v>
      </c>
      <c r="I550" s="728" t="s">
        <v>1494</v>
      </c>
      <c r="J550" s="728" t="s">
        <v>1495</v>
      </c>
      <c r="K550" s="728" t="s">
        <v>1496</v>
      </c>
      <c r="L550" s="729">
        <v>50.32</v>
      </c>
      <c r="M550" s="729">
        <v>100.64</v>
      </c>
      <c r="N550" s="728">
        <v>2</v>
      </c>
      <c r="O550" s="813">
        <v>2</v>
      </c>
      <c r="P550" s="729">
        <v>50.32</v>
      </c>
      <c r="Q550" s="746">
        <v>0.5</v>
      </c>
      <c r="R550" s="728">
        <v>1</v>
      </c>
      <c r="S550" s="746">
        <v>0.5</v>
      </c>
      <c r="T550" s="813">
        <v>1</v>
      </c>
      <c r="U550" s="769">
        <v>0.5</v>
      </c>
    </row>
    <row r="551" spans="1:21" ht="14.4" customHeight="1" x14ac:dyDescent="0.3">
      <c r="A551" s="727">
        <v>31</v>
      </c>
      <c r="B551" s="728" t="s">
        <v>1451</v>
      </c>
      <c r="C551" s="728" t="s">
        <v>1457</v>
      </c>
      <c r="D551" s="811" t="s">
        <v>2247</v>
      </c>
      <c r="E551" s="812" t="s">
        <v>1476</v>
      </c>
      <c r="F551" s="728" t="s">
        <v>1452</v>
      </c>
      <c r="G551" s="728" t="s">
        <v>1493</v>
      </c>
      <c r="H551" s="728" t="s">
        <v>563</v>
      </c>
      <c r="I551" s="728" t="s">
        <v>1621</v>
      </c>
      <c r="J551" s="728" t="s">
        <v>1495</v>
      </c>
      <c r="K551" s="728" t="s">
        <v>1622</v>
      </c>
      <c r="L551" s="729">
        <v>99.94</v>
      </c>
      <c r="M551" s="729">
        <v>99.94</v>
      </c>
      <c r="N551" s="728">
        <v>1</v>
      </c>
      <c r="O551" s="813">
        <v>1</v>
      </c>
      <c r="P551" s="729">
        <v>99.94</v>
      </c>
      <c r="Q551" s="746">
        <v>1</v>
      </c>
      <c r="R551" s="728">
        <v>1</v>
      </c>
      <c r="S551" s="746">
        <v>1</v>
      </c>
      <c r="T551" s="813">
        <v>1</v>
      </c>
      <c r="U551" s="769">
        <v>1</v>
      </c>
    </row>
    <row r="552" spans="1:21" ht="14.4" customHeight="1" x14ac:dyDescent="0.3">
      <c r="A552" s="727">
        <v>31</v>
      </c>
      <c r="B552" s="728" t="s">
        <v>1451</v>
      </c>
      <c r="C552" s="728" t="s">
        <v>1457</v>
      </c>
      <c r="D552" s="811" t="s">
        <v>2247</v>
      </c>
      <c r="E552" s="812" t="s">
        <v>1476</v>
      </c>
      <c r="F552" s="728" t="s">
        <v>1452</v>
      </c>
      <c r="G552" s="728" t="s">
        <v>1493</v>
      </c>
      <c r="H552" s="728" t="s">
        <v>563</v>
      </c>
      <c r="I552" s="728" t="s">
        <v>2026</v>
      </c>
      <c r="J552" s="728" t="s">
        <v>1495</v>
      </c>
      <c r="K552" s="728" t="s">
        <v>2027</v>
      </c>
      <c r="L552" s="729">
        <v>299.83999999999997</v>
      </c>
      <c r="M552" s="729">
        <v>299.83999999999997</v>
      </c>
      <c r="N552" s="728">
        <v>1</v>
      </c>
      <c r="O552" s="813">
        <v>1</v>
      </c>
      <c r="P552" s="729">
        <v>299.83999999999997</v>
      </c>
      <c r="Q552" s="746">
        <v>1</v>
      </c>
      <c r="R552" s="728">
        <v>1</v>
      </c>
      <c r="S552" s="746">
        <v>1</v>
      </c>
      <c r="T552" s="813">
        <v>1</v>
      </c>
      <c r="U552" s="769">
        <v>1</v>
      </c>
    </row>
    <row r="553" spans="1:21" ht="14.4" customHeight="1" x14ac:dyDescent="0.3">
      <c r="A553" s="727">
        <v>31</v>
      </c>
      <c r="B553" s="728" t="s">
        <v>1451</v>
      </c>
      <c r="C553" s="728" t="s">
        <v>1457</v>
      </c>
      <c r="D553" s="811" t="s">
        <v>2247</v>
      </c>
      <c r="E553" s="812" t="s">
        <v>1476</v>
      </c>
      <c r="F553" s="728" t="s">
        <v>1452</v>
      </c>
      <c r="G553" s="728" t="s">
        <v>1493</v>
      </c>
      <c r="H553" s="728" t="s">
        <v>563</v>
      </c>
      <c r="I553" s="728" t="s">
        <v>2028</v>
      </c>
      <c r="J553" s="728" t="s">
        <v>879</v>
      </c>
      <c r="K553" s="728" t="s">
        <v>2029</v>
      </c>
      <c r="L553" s="729">
        <v>0</v>
      </c>
      <c r="M553" s="729">
        <v>0</v>
      </c>
      <c r="N553" s="728">
        <v>1</v>
      </c>
      <c r="O553" s="813">
        <v>1</v>
      </c>
      <c r="P553" s="729">
        <v>0</v>
      </c>
      <c r="Q553" s="746"/>
      <c r="R553" s="728">
        <v>1</v>
      </c>
      <c r="S553" s="746">
        <v>1</v>
      </c>
      <c r="T553" s="813">
        <v>1</v>
      </c>
      <c r="U553" s="769">
        <v>1</v>
      </c>
    </row>
    <row r="554" spans="1:21" ht="14.4" customHeight="1" x14ac:dyDescent="0.3">
      <c r="A554" s="727">
        <v>31</v>
      </c>
      <c r="B554" s="728" t="s">
        <v>1451</v>
      </c>
      <c r="C554" s="728" t="s">
        <v>1457</v>
      </c>
      <c r="D554" s="811" t="s">
        <v>2247</v>
      </c>
      <c r="E554" s="812" t="s">
        <v>1476</v>
      </c>
      <c r="F554" s="728" t="s">
        <v>1452</v>
      </c>
      <c r="G554" s="728" t="s">
        <v>1493</v>
      </c>
      <c r="H554" s="728" t="s">
        <v>563</v>
      </c>
      <c r="I554" s="728" t="s">
        <v>2030</v>
      </c>
      <c r="J554" s="728" t="s">
        <v>879</v>
      </c>
      <c r="K554" s="728" t="s">
        <v>1525</v>
      </c>
      <c r="L554" s="729">
        <v>50.32</v>
      </c>
      <c r="M554" s="729">
        <v>50.32</v>
      </c>
      <c r="N554" s="728">
        <v>1</v>
      </c>
      <c r="O554" s="813">
        <v>1</v>
      </c>
      <c r="P554" s="729">
        <v>50.32</v>
      </c>
      <c r="Q554" s="746">
        <v>1</v>
      </c>
      <c r="R554" s="728">
        <v>1</v>
      </c>
      <c r="S554" s="746">
        <v>1</v>
      </c>
      <c r="T554" s="813">
        <v>1</v>
      </c>
      <c r="U554" s="769">
        <v>1</v>
      </c>
    </row>
    <row r="555" spans="1:21" ht="14.4" customHeight="1" x14ac:dyDescent="0.3">
      <c r="A555" s="727">
        <v>31</v>
      </c>
      <c r="B555" s="728" t="s">
        <v>1451</v>
      </c>
      <c r="C555" s="728" t="s">
        <v>1457</v>
      </c>
      <c r="D555" s="811" t="s">
        <v>2247</v>
      </c>
      <c r="E555" s="812" t="s">
        <v>1476</v>
      </c>
      <c r="F555" s="728" t="s">
        <v>1454</v>
      </c>
      <c r="G555" s="728" t="s">
        <v>1501</v>
      </c>
      <c r="H555" s="728" t="s">
        <v>563</v>
      </c>
      <c r="I555" s="728" t="s">
        <v>1569</v>
      </c>
      <c r="J555" s="728" t="s">
        <v>1570</v>
      </c>
      <c r="K555" s="728" t="s">
        <v>1571</v>
      </c>
      <c r="L555" s="729">
        <v>3000</v>
      </c>
      <c r="M555" s="729">
        <v>3000</v>
      </c>
      <c r="N555" s="728">
        <v>1</v>
      </c>
      <c r="O555" s="813">
        <v>1</v>
      </c>
      <c r="P555" s="729">
        <v>3000</v>
      </c>
      <c r="Q555" s="746">
        <v>1</v>
      </c>
      <c r="R555" s="728">
        <v>1</v>
      </c>
      <c r="S555" s="746">
        <v>1</v>
      </c>
      <c r="T555" s="813">
        <v>1</v>
      </c>
      <c r="U555" s="769">
        <v>1</v>
      </c>
    </row>
    <row r="556" spans="1:21" ht="14.4" customHeight="1" x14ac:dyDescent="0.3">
      <c r="A556" s="727">
        <v>31</v>
      </c>
      <c r="B556" s="728" t="s">
        <v>1451</v>
      </c>
      <c r="C556" s="728" t="s">
        <v>1457</v>
      </c>
      <c r="D556" s="811" t="s">
        <v>2247</v>
      </c>
      <c r="E556" s="812" t="s">
        <v>1476</v>
      </c>
      <c r="F556" s="728" t="s">
        <v>1454</v>
      </c>
      <c r="G556" s="728" t="s">
        <v>1501</v>
      </c>
      <c r="H556" s="728" t="s">
        <v>563</v>
      </c>
      <c r="I556" s="728" t="s">
        <v>1505</v>
      </c>
      <c r="J556" s="728" t="s">
        <v>1506</v>
      </c>
      <c r="K556" s="728" t="s">
        <v>1507</v>
      </c>
      <c r="L556" s="729">
        <v>347.81</v>
      </c>
      <c r="M556" s="729">
        <v>347.81</v>
      </c>
      <c r="N556" s="728">
        <v>1</v>
      </c>
      <c r="O556" s="813">
        <v>1</v>
      </c>
      <c r="P556" s="729">
        <v>347.81</v>
      </c>
      <c r="Q556" s="746">
        <v>1</v>
      </c>
      <c r="R556" s="728">
        <v>1</v>
      </c>
      <c r="S556" s="746">
        <v>1</v>
      </c>
      <c r="T556" s="813">
        <v>1</v>
      </c>
      <c r="U556" s="769">
        <v>1</v>
      </c>
    </row>
    <row r="557" spans="1:21" ht="14.4" customHeight="1" x14ac:dyDescent="0.3">
      <c r="A557" s="727">
        <v>31</v>
      </c>
      <c r="B557" s="728" t="s">
        <v>1451</v>
      </c>
      <c r="C557" s="728" t="s">
        <v>1457</v>
      </c>
      <c r="D557" s="811" t="s">
        <v>2247</v>
      </c>
      <c r="E557" s="812" t="s">
        <v>1476</v>
      </c>
      <c r="F557" s="728" t="s">
        <v>1454</v>
      </c>
      <c r="G557" s="728" t="s">
        <v>1501</v>
      </c>
      <c r="H557" s="728" t="s">
        <v>563</v>
      </c>
      <c r="I557" s="728" t="s">
        <v>1529</v>
      </c>
      <c r="J557" s="728" t="s">
        <v>1530</v>
      </c>
      <c r="K557" s="728" t="s">
        <v>1531</v>
      </c>
      <c r="L557" s="729">
        <v>58.5</v>
      </c>
      <c r="M557" s="729">
        <v>58.5</v>
      </c>
      <c r="N557" s="728">
        <v>1</v>
      </c>
      <c r="O557" s="813">
        <v>1</v>
      </c>
      <c r="P557" s="729">
        <v>58.5</v>
      </c>
      <c r="Q557" s="746">
        <v>1</v>
      </c>
      <c r="R557" s="728">
        <v>1</v>
      </c>
      <c r="S557" s="746">
        <v>1</v>
      </c>
      <c r="T557" s="813">
        <v>1</v>
      </c>
      <c r="U557" s="769">
        <v>1</v>
      </c>
    </row>
    <row r="558" spans="1:21" ht="14.4" customHeight="1" x14ac:dyDescent="0.3">
      <c r="A558" s="727">
        <v>31</v>
      </c>
      <c r="B558" s="728" t="s">
        <v>1451</v>
      </c>
      <c r="C558" s="728" t="s">
        <v>1457</v>
      </c>
      <c r="D558" s="811" t="s">
        <v>2247</v>
      </c>
      <c r="E558" s="812" t="s">
        <v>1476</v>
      </c>
      <c r="F558" s="728" t="s">
        <v>1454</v>
      </c>
      <c r="G558" s="728" t="s">
        <v>1501</v>
      </c>
      <c r="H558" s="728" t="s">
        <v>563</v>
      </c>
      <c r="I558" s="728" t="s">
        <v>1784</v>
      </c>
      <c r="J558" s="728" t="s">
        <v>1785</v>
      </c>
      <c r="K558" s="728"/>
      <c r="L558" s="729">
        <v>80.349999999999994</v>
      </c>
      <c r="M558" s="729">
        <v>160.69999999999999</v>
      </c>
      <c r="N558" s="728">
        <v>2</v>
      </c>
      <c r="O558" s="813">
        <v>2</v>
      </c>
      <c r="P558" s="729">
        <v>160.69999999999999</v>
      </c>
      <c r="Q558" s="746">
        <v>1</v>
      </c>
      <c r="R558" s="728">
        <v>2</v>
      </c>
      <c r="S558" s="746">
        <v>1</v>
      </c>
      <c r="T558" s="813">
        <v>2</v>
      </c>
      <c r="U558" s="769">
        <v>1</v>
      </c>
    </row>
    <row r="559" spans="1:21" ht="14.4" customHeight="1" x14ac:dyDescent="0.3">
      <c r="A559" s="727">
        <v>31</v>
      </c>
      <c r="B559" s="728" t="s">
        <v>1451</v>
      </c>
      <c r="C559" s="728" t="s">
        <v>1457</v>
      </c>
      <c r="D559" s="811" t="s">
        <v>2247</v>
      </c>
      <c r="E559" s="812" t="s">
        <v>1476</v>
      </c>
      <c r="F559" s="728" t="s">
        <v>1454</v>
      </c>
      <c r="G559" s="728" t="s">
        <v>1501</v>
      </c>
      <c r="H559" s="728" t="s">
        <v>563</v>
      </c>
      <c r="I559" s="728" t="s">
        <v>1572</v>
      </c>
      <c r="J559" s="728" t="s">
        <v>1573</v>
      </c>
      <c r="K559" s="728" t="s">
        <v>1574</v>
      </c>
      <c r="L559" s="729">
        <v>350</v>
      </c>
      <c r="M559" s="729">
        <v>1750</v>
      </c>
      <c r="N559" s="728">
        <v>5</v>
      </c>
      <c r="O559" s="813">
        <v>5</v>
      </c>
      <c r="P559" s="729">
        <v>1750</v>
      </c>
      <c r="Q559" s="746">
        <v>1</v>
      </c>
      <c r="R559" s="728">
        <v>5</v>
      </c>
      <c r="S559" s="746">
        <v>1</v>
      </c>
      <c r="T559" s="813">
        <v>5</v>
      </c>
      <c r="U559" s="769">
        <v>1</v>
      </c>
    </row>
    <row r="560" spans="1:21" ht="14.4" customHeight="1" x14ac:dyDescent="0.3">
      <c r="A560" s="727">
        <v>31</v>
      </c>
      <c r="B560" s="728" t="s">
        <v>1451</v>
      </c>
      <c r="C560" s="728" t="s">
        <v>1457</v>
      </c>
      <c r="D560" s="811" t="s">
        <v>2247</v>
      </c>
      <c r="E560" s="812" t="s">
        <v>1476</v>
      </c>
      <c r="F560" s="728" t="s">
        <v>1454</v>
      </c>
      <c r="G560" s="728" t="s">
        <v>1501</v>
      </c>
      <c r="H560" s="728" t="s">
        <v>563</v>
      </c>
      <c r="I560" s="728" t="s">
        <v>1655</v>
      </c>
      <c r="J560" s="728" t="s">
        <v>1530</v>
      </c>
      <c r="K560" s="728" t="s">
        <v>1656</v>
      </c>
      <c r="L560" s="729">
        <v>58.5</v>
      </c>
      <c r="M560" s="729">
        <v>58.5</v>
      </c>
      <c r="N560" s="728">
        <v>1</v>
      </c>
      <c r="O560" s="813">
        <v>1</v>
      </c>
      <c r="P560" s="729">
        <v>58.5</v>
      </c>
      <c r="Q560" s="746">
        <v>1</v>
      </c>
      <c r="R560" s="728">
        <v>1</v>
      </c>
      <c r="S560" s="746">
        <v>1</v>
      </c>
      <c r="T560" s="813">
        <v>1</v>
      </c>
      <c r="U560" s="769">
        <v>1</v>
      </c>
    </row>
    <row r="561" spans="1:21" ht="14.4" customHeight="1" x14ac:dyDescent="0.3">
      <c r="A561" s="727">
        <v>31</v>
      </c>
      <c r="B561" s="728" t="s">
        <v>1451</v>
      </c>
      <c r="C561" s="728" t="s">
        <v>1457</v>
      </c>
      <c r="D561" s="811" t="s">
        <v>2247</v>
      </c>
      <c r="E561" s="812" t="s">
        <v>1476</v>
      </c>
      <c r="F561" s="728" t="s">
        <v>1454</v>
      </c>
      <c r="G561" s="728" t="s">
        <v>1501</v>
      </c>
      <c r="H561" s="728" t="s">
        <v>563</v>
      </c>
      <c r="I561" s="728" t="s">
        <v>1578</v>
      </c>
      <c r="J561" s="728" t="s">
        <v>1579</v>
      </c>
      <c r="K561" s="728" t="s">
        <v>1580</v>
      </c>
      <c r="L561" s="729">
        <v>750</v>
      </c>
      <c r="M561" s="729">
        <v>750</v>
      </c>
      <c r="N561" s="728">
        <v>1</v>
      </c>
      <c r="O561" s="813">
        <v>1</v>
      </c>
      <c r="P561" s="729">
        <v>750</v>
      </c>
      <c r="Q561" s="746">
        <v>1</v>
      </c>
      <c r="R561" s="728">
        <v>1</v>
      </c>
      <c r="S561" s="746">
        <v>1</v>
      </c>
      <c r="T561" s="813">
        <v>1</v>
      </c>
      <c r="U561" s="769">
        <v>1</v>
      </c>
    </row>
    <row r="562" spans="1:21" ht="14.4" customHeight="1" x14ac:dyDescent="0.3">
      <c r="A562" s="727">
        <v>31</v>
      </c>
      <c r="B562" s="728" t="s">
        <v>1451</v>
      </c>
      <c r="C562" s="728" t="s">
        <v>1457</v>
      </c>
      <c r="D562" s="811" t="s">
        <v>2247</v>
      </c>
      <c r="E562" s="812" t="s">
        <v>1476</v>
      </c>
      <c r="F562" s="728" t="s">
        <v>1454</v>
      </c>
      <c r="G562" s="728" t="s">
        <v>1501</v>
      </c>
      <c r="H562" s="728" t="s">
        <v>563</v>
      </c>
      <c r="I562" s="728" t="s">
        <v>2031</v>
      </c>
      <c r="J562" s="728" t="s">
        <v>2032</v>
      </c>
      <c r="K562" s="728"/>
      <c r="L562" s="729">
        <v>350</v>
      </c>
      <c r="M562" s="729">
        <v>350</v>
      </c>
      <c r="N562" s="728">
        <v>1</v>
      </c>
      <c r="O562" s="813">
        <v>1</v>
      </c>
      <c r="P562" s="729"/>
      <c r="Q562" s="746">
        <v>0</v>
      </c>
      <c r="R562" s="728"/>
      <c r="S562" s="746">
        <v>0</v>
      </c>
      <c r="T562" s="813"/>
      <c r="U562" s="769">
        <v>0</v>
      </c>
    </row>
    <row r="563" spans="1:21" ht="14.4" customHeight="1" x14ac:dyDescent="0.3">
      <c r="A563" s="727">
        <v>31</v>
      </c>
      <c r="B563" s="728" t="s">
        <v>1451</v>
      </c>
      <c r="C563" s="728" t="s">
        <v>1457</v>
      </c>
      <c r="D563" s="811" t="s">
        <v>2247</v>
      </c>
      <c r="E563" s="812" t="s">
        <v>1476</v>
      </c>
      <c r="F563" s="728" t="s">
        <v>1454</v>
      </c>
      <c r="G563" s="728" t="s">
        <v>1501</v>
      </c>
      <c r="H563" s="728" t="s">
        <v>563</v>
      </c>
      <c r="I563" s="728" t="s">
        <v>1793</v>
      </c>
      <c r="J563" s="728" t="s">
        <v>1794</v>
      </c>
      <c r="K563" s="728" t="s">
        <v>1795</v>
      </c>
      <c r="L563" s="729">
        <v>750</v>
      </c>
      <c r="M563" s="729">
        <v>750</v>
      </c>
      <c r="N563" s="728">
        <v>1</v>
      </c>
      <c r="O563" s="813">
        <v>1</v>
      </c>
      <c r="P563" s="729">
        <v>750</v>
      </c>
      <c r="Q563" s="746">
        <v>1</v>
      </c>
      <c r="R563" s="728">
        <v>1</v>
      </c>
      <c r="S563" s="746">
        <v>1</v>
      </c>
      <c r="T563" s="813">
        <v>1</v>
      </c>
      <c r="U563" s="769">
        <v>1</v>
      </c>
    </row>
    <row r="564" spans="1:21" ht="14.4" customHeight="1" x14ac:dyDescent="0.3">
      <c r="A564" s="727">
        <v>31</v>
      </c>
      <c r="B564" s="728" t="s">
        <v>1451</v>
      </c>
      <c r="C564" s="728" t="s">
        <v>1457</v>
      </c>
      <c r="D564" s="811" t="s">
        <v>2247</v>
      </c>
      <c r="E564" s="812" t="s">
        <v>1476</v>
      </c>
      <c r="F564" s="728" t="s">
        <v>1454</v>
      </c>
      <c r="G564" s="728" t="s">
        <v>1501</v>
      </c>
      <c r="H564" s="728" t="s">
        <v>563</v>
      </c>
      <c r="I564" s="728" t="s">
        <v>2033</v>
      </c>
      <c r="J564" s="728" t="s">
        <v>2034</v>
      </c>
      <c r="K564" s="728" t="s">
        <v>2035</v>
      </c>
      <c r="L564" s="729">
        <v>1600</v>
      </c>
      <c r="M564" s="729">
        <v>1600</v>
      </c>
      <c r="N564" s="728">
        <v>1</v>
      </c>
      <c r="O564" s="813">
        <v>1</v>
      </c>
      <c r="P564" s="729">
        <v>1600</v>
      </c>
      <c r="Q564" s="746">
        <v>1</v>
      </c>
      <c r="R564" s="728">
        <v>1</v>
      </c>
      <c r="S564" s="746">
        <v>1</v>
      </c>
      <c r="T564" s="813">
        <v>1</v>
      </c>
      <c r="U564" s="769">
        <v>1</v>
      </c>
    </row>
    <row r="565" spans="1:21" ht="14.4" customHeight="1" x14ac:dyDescent="0.3">
      <c r="A565" s="727">
        <v>31</v>
      </c>
      <c r="B565" s="728" t="s">
        <v>1451</v>
      </c>
      <c r="C565" s="728" t="s">
        <v>1457</v>
      </c>
      <c r="D565" s="811" t="s">
        <v>2247</v>
      </c>
      <c r="E565" s="812" t="s">
        <v>1476</v>
      </c>
      <c r="F565" s="728" t="s">
        <v>1454</v>
      </c>
      <c r="G565" s="728" t="s">
        <v>1508</v>
      </c>
      <c r="H565" s="728" t="s">
        <v>563</v>
      </c>
      <c r="I565" s="728" t="s">
        <v>1584</v>
      </c>
      <c r="J565" s="728" t="s">
        <v>1585</v>
      </c>
      <c r="K565" s="728" t="s">
        <v>1586</v>
      </c>
      <c r="L565" s="729">
        <v>260</v>
      </c>
      <c r="M565" s="729">
        <v>2600</v>
      </c>
      <c r="N565" s="728">
        <v>10</v>
      </c>
      <c r="O565" s="813">
        <v>5</v>
      </c>
      <c r="P565" s="729">
        <v>2600</v>
      </c>
      <c r="Q565" s="746">
        <v>1</v>
      </c>
      <c r="R565" s="728">
        <v>10</v>
      </c>
      <c r="S565" s="746">
        <v>1</v>
      </c>
      <c r="T565" s="813">
        <v>5</v>
      </c>
      <c r="U565" s="769">
        <v>1</v>
      </c>
    </row>
    <row r="566" spans="1:21" ht="14.4" customHeight="1" x14ac:dyDescent="0.3">
      <c r="A566" s="727">
        <v>31</v>
      </c>
      <c r="B566" s="728" t="s">
        <v>1451</v>
      </c>
      <c r="C566" s="728" t="s">
        <v>1457</v>
      </c>
      <c r="D566" s="811" t="s">
        <v>2247</v>
      </c>
      <c r="E566" s="812" t="s">
        <v>1476</v>
      </c>
      <c r="F566" s="728" t="s">
        <v>1454</v>
      </c>
      <c r="G566" s="728" t="s">
        <v>1508</v>
      </c>
      <c r="H566" s="728" t="s">
        <v>563</v>
      </c>
      <c r="I566" s="728" t="s">
        <v>1509</v>
      </c>
      <c r="J566" s="728" t="s">
        <v>1510</v>
      </c>
      <c r="K566" s="728" t="s">
        <v>1511</v>
      </c>
      <c r="L566" s="729">
        <v>200</v>
      </c>
      <c r="M566" s="729">
        <v>400</v>
      </c>
      <c r="N566" s="728">
        <v>2</v>
      </c>
      <c r="O566" s="813">
        <v>1</v>
      </c>
      <c r="P566" s="729">
        <v>400</v>
      </c>
      <c r="Q566" s="746">
        <v>1</v>
      </c>
      <c r="R566" s="728">
        <v>2</v>
      </c>
      <c r="S566" s="746">
        <v>1</v>
      </c>
      <c r="T566" s="813">
        <v>1</v>
      </c>
      <c r="U566" s="769">
        <v>1</v>
      </c>
    </row>
    <row r="567" spans="1:21" ht="14.4" customHeight="1" x14ac:dyDescent="0.3">
      <c r="A567" s="727">
        <v>31</v>
      </c>
      <c r="B567" s="728" t="s">
        <v>1451</v>
      </c>
      <c r="C567" s="728" t="s">
        <v>1457</v>
      </c>
      <c r="D567" s="811" t="s">
        <v>2247</v>
      </c>
      <c r="E567" s="812" t="s">
        <v>1477</v>
      </c>
      <c r="F567" s="728" t="s">
        <v>1452</v>
      </c>
      <c r="G567" s="728" t="s">
        <v>2036</v>
      </c>
      <c r="H567" s="728" t="s">
        <v>563</v>
      </c>
      <c r="I567" s="728" t="s">
        <v>2037</v>
      </c>
      <c r="J567" s="728" t="s">
        <v>2038</v>
      </c>
      <c r="K567" s="728" t="s">
        <v>2039</v>
      </c>
      <c r="L567" s="729">
        <v>32.28</v>
      </c>
      <c r="M567" s="729">
        <v>32.28</v>
      </c>
      <c r="N567" s="728">
        <v>1</v>
      </c>
      <c r="O567" s="813">
        <v>0.5</v>
      </c>
      <c r="P567" s="729">
        <v>32.28</v>
      </c>
      <c r="Q567" s="746">
        <v>1</v>
      </c>
      <c r="R567" s="728">
        <v>1</v>
      </c>
      <c r="S567" s="746">
        <v>1</v>
      </c>
      <c r="T567" s="813">
        <v>0.5</v>
      </c>
      <c r="U567" s="769">
        <v>1</v>
      </c>
    </row>
    <row r="568" spans="1:21" ht="14.4" customHeight="1" x14ac:dyDescent="0.3">
      <c r="A568" s="727">
        <v>31</v>
      </c>
      <c r="B568" s="728" t="s">
        <v>1451</v>
      </c>
      <c r="C568" s="728" t="s">
        <v>1457</v>
      </c>
      <c r="D568" s="811" t="s">
        <v>2247</v>
      </c>
      <c r="E568" s="812" t="s">
        <v>1477</v>
      </c>
      <c r="F568" s="728" t="s">
        <v>1452</v>
      </c>
      <c r="G568" s="728" t="s">
        <v>2040</v>
      </c>
      <c r="H568" s="728" t="s">
        <v>563</v>
      </c>
      <c r="I568" s="728" t="s">
        <v>2041</v>
      </c>
      <c r="J568" s="728" t="s">
        <v>2042</v>
      </c>
      <c r="K568" s="728" t="s">
        <v>2043</v>
      </c>
      <c r="L568" s="729">
        <v>0</v>
      </c>
      <c r="M568" s="729">
        <v>0</v>
      </c>
      <c r="N568" s="728">
        <v>2</v>
      </c>
      <c r="O568" s="813">
        <v>1.5</v>
      </c>
      <c r="P568" s="729">
        <v>0</v>
      </c>
      <c r="Q568" s="746"/>
      <c r="R568" s="728">
        <v>2</v>
      </c>
      <c r="S568" s="746">
        <v>1</v>
      </c>
      <c r="T568" s="813">
        <v>1.5</v>
      </c>
      <c r="U568" s="769">
        <v>1</v>
      </c>
    </row>
    <row r="569" spans="1:21" ht="14.4" customHeight="1" x14ac:dyDescent="0.3">
      <c r="A569" s="727">
        <v>31</v>
      </c>
      <c r="B569" s="728" t="s">
        <v>1451</v>
      </c>
      <c r="C569" s="728" t="s">
        <v>1457</v>
      </c>
      <c r="D569" s="811" t="s">
        <v>2247</v>
      </c>
      <c r="E569" s="812" t="s">
        <v>1477</v>
      </c>
      <c r="F569" s="728" t="s">
        <v>1452</v>
      </c>
      <c r="G569" s="728" t="s">
        <v>2044</v>
      </c>
      <c r="H569" s="728" t="s">
        <v>563</v>
      </c>
      <c r="I569" s="728" t="s">
        <v>2045</v>
      </c>
      <c r="J569" s="728" t="s">
        <v>969</v>
      </c>
      <c r="K569" s="728" t="s">
        <v>2046</v>
      </c>
      <c r="L569" s="729">
        <v>0</v>
      </c>
      <c r="M569" s="729">
        <v>0</v>
      </c>
      <c r="N569" s="728">
        <v>1</v>
      </c>
      <c r="O569" s="813">
        <v>0.5</v>
      </c>
      <c r="P569" s="729">
        <v>0</v>
      </c>
      <c r="Q569" s="746"/>
      <c r="R569" s="728">
        <v>1</v>
      </c>
      <c r="S569" s="746">
        <v>1</v>
      </c>
      <c r="T569" s="813">
        <v>0.5</v>
      </c>
      <c r="U569" s="769">
        <v>1</v>
      </c>
    </row>
    <row r="570" spans="1:21" ht="14.4" customHeight="1" x14ac:dyDescent="0.3">
      <c r="A570" s="727">
        <v>31</v>
      </c>
      <c r="B570" s="728" t="s">
        <v>1451</v>
      </c>
      <c r="C570" s="728" t="s">
        <v>1457</v>
      </c>
      <c r="D570" s="811" t="s">
        <v>2247</v>
      </c>
      <c r="E570" s="812" t="s">
        <v>1477</v>
      </c>
      <c r="F570" s="728" t="s">
        <v>1452</v>
      </c>
      <c r="G570" s="728" t="s">
        <v>1535</v>
      </c>
      <c r="H570" s="728" t="s">
        <v>610</v>
      </c>
      <c r="I570" s="728" t="s">
        <v>1285</v>
      </c>
      <c r="J570" s="728" t="s">
        <v>611</v>
      </c>
      <c r="K570" s="728" t="s">
        <v>1286</v>
      </c>
      <c r="L570" s="729">
        <v>154.36000000000001</v>
      </c>
      <c r="M570" s="729">
        <v>308.72000000000003</v>
      </c>
      <c r="N570" s="728">
        <v>2</v>
      </c>
      <c r="O570" s="813">
        <v>2</v>
      </c>
      <c r="P570" s="729">
        <v>154.36000000000001</v>
      </c>
      <c r="Q570" s="746">
        <v>0.5</v>
      </c>
      <c r="R570" s="728">
        <v>1</v>
      </c>
      <c r="S570" s="746">
        <v>0.5</v>
      </c>
      <c r="T570" s="813">
        <v>1</v>
      </c>
      <c r="U570" s="769">
        <v>0.5</v>
      </c>
    </row>
    <row r="571" spans="1:21" ht="14.4" customHeight="1" x14ac:dyDescent="0.3">
      <c r="A571" s="727">
        <v>31</v>
      </c>
      <c r="B571" s="728" t="s">
        <v>1451</v>
      </c>
      <c r="C571" s="728" t="s">
        <v>1457</v>
      </c>
      <c r="D571" s="811" t="s">
        <v>2247</v>
      </c>
      <c r="E571" s="812" t="s">
        <v>1477</v>
      </c>
      <c r="F571" s="728" t="s">
        <v>1452</v>
      </c>
      <c r="G571" s="728" t="s">
        <v>2047</v>
      </c>
      <c r="H571" s="728" t="s">
        <v>563</v>
      </c>
      <c r="I571" s="728" t="s">
        <v>2048</v>
      </c>
      <c r="J571" s="728" t="s">
        <v>2049</v>
      </c>
      <c r="K571" s="728" t="s">
        <v>2050</v>
      </c>
      <c r="L571" s="729">
        <v>0</v>
      </c>
      <c r="M571" s="729">
        <v>0</v>
      </c>
      <c r="N571" s="728">
        <v>1</v>
      </c>
      <c r="O571" s="813">
        <v>0.5</v>
      </c>
      <c r="P571" s="729">
        <v>0</v>
      </c>
      <c r="Q571" s="746"/>
      <c r="R571" s="728">
        <v>1</v>
      </c>
      <c r="S571" s="746">
        <v>1</v>
      </c>
      <c r="T571" s="813">
        <v>0.5</v>
      </c>
      <c r="U571" s="769">
        <v>1</v>
      </c>
    </row>
    <row r="572" spans="1:21" ht="14.4" customHeight="1" x14ac:dyDescent="0.3">
      <c r="A572" s="727">
        <v>31</v>
      </c>
      <c r="B572" s="728" t="s">
        <v>1451</v>
      </c>
      <c r="C572" s="728" t="s">
        <v>1457</v>
      </c>
      <c r="D572" s="811" t="s">
        <v>2247</v>
      </c>
      <c r="E572" s="812" t="s">
        <v>1477</v>
      </c>
      <c r="F572" s="728" t="s">
        <v>1452</v>
      </c>
      <c r="G572" s="728" t="s">
        <v>1632</v>
      </c>
      <c r="H572" s="728" t="s">
        <v>563</v>
      </c>
      <c r="I572" s="728" t="s">
        <v>1965</v>
      </c>
      <c r="J572" s="728" t="s">
        <v>1966</v>
      </c>
      <c r="K572" s="728" t="s">
        <v>1967</v>
      </c>
      <c r="L572" s="729">
        <v>80.7</v>
      </c>
      <c r="M572" s="729">
        <v>80.7</v>
      </c>
      <c r="N572" s="728">
        <v>1</v>
      </c>
      <c r="O572" s="813">
        <v>0.5</v>
      </c>
      <c r="P572" s="729"/>
      <c r="Q572" s="746">
        <v>0</v>
      </c>
      <c r="R572" s="728"/>
      <c r="S572" s="746">
        <v>0</v>
      </c>
      <c r="T572" s="813"/>
      <c r="U572" s="769">
        <v>0</v>
      </c>
    </row>
    <row r="573" spans="1:21" ht="14.4" customHeight="1" x14ac:dyDescent="0.3">
      <c r="A573" s="727">
        <v>31</v>
      </c>
      <c r="B573" s="728" t="s">
        <v>1451</v>
      </c>
      <c r="C573" s="728" t="s">
        <v>1457</v>
      </c>
      <c r="D573" s="811" t="s">
        <v>2247</v>
      </c>
      <c r="E573" s="812" t="s">
        <v>1477</v>
      </c>
      <c r="F573" s="728" t="s">
        <v>1452</v>
      </c>
      <c r="G573" s="728" t="s">
        <v>1888</v>
      </c>
      <c r="H573" s="728" t="s">
        <v>563</v>
      </c>
      <c r="I573" s="728" t="s">
        <v>2051</v>
      </c>
      <c r="J573" s="728" t="s">
        <v>1890</v>
      </c>
      <c r="K573" s="728" t="s">
        <v>2052</v>
      </c>
      <c r="L573" s="729">
        <v>0</v>
      </c>
      <c r="M573" s="729">
        <v>0</v>
      </c>
      <c r="N573" s="728">
        <v>1</v>
      </c>
      <c r="O573" s="813">
        <v>0.5</v>
      </c>
      <c r="P573" s="729">
        <v>0</v>
      </c>
      <c r="Q573" s="746"/>
      <c r="R573" s="728">
        <v>1</v>
      </c>
      <c r="S573" s="746">
        <v>1</v>
      </c>
      <c r="T573" s="813">
        <v>0.5</v>
      </c>
      <c r="U573" s="769">
        <v>1</v>
      </c>
    </row>
    <row r="574" spans="1:21" ht="14.4" customHeight="1" x14ac:dyDescent="0.3">
      <c r="A574" s="727">
        <v>31</v>
      </c>
      <c r="B574" s="728" t="s">
        <v>1451</v>
      </c>
      <c r="C574" s="728" t="s">
        <v>1457</v>
      </c>
      <c r="D574" s="811" t="s">
        <v>2247</v>
      </c>
      <c r="E574" s="812" t="s">
        <v>1477</v>
      </c>
      <c r="F574" s="728" t="s">
        <v>1452</v>
      </c>
      <c r="G574" s="728" t="s">
        <v>1981</v>
      </c>
      <c r="H574" s="728" t="s">
        <v>563</v>
      </c>
      <c r="I574" s="728" t="s">
        <v>2053</v>
      </c>
      <c r="J574" s="728" t="s">
        <v>775</v>
      </c>
      <c r="K574" s="728" t="s">
        <v>1983</v>
      </c>
      <c r="L574" s="729">
        <v>107.27</v>
      </c>
      <c r="M574" s="729">
        <v>107.27</v>
      </c>
      <c r="N574" s="728">
        <v>1</v>
      </c>
      <c r="O574" s="813">
        <v>0.5</v>
      </c>
      <c r="P574" s="729">
        <v>107.27</v>
      </c>
      <c r="Q574" s="746">
        <v>1</v>
      </c>
      <c r="R574" s="728">
        <v>1</v>
      </c>
      <c r="S574" s="746">
        <v>1</v>
      </c>
      <c r="T574" s="813">
        <v>0.5</v>
      </c>
      <c r="U574" s="769">
        <v>1</v>
      </c>
    </row>
    <row r="575" spans="1:21" ht="14.4" customHeight="1" x14ac:dyDescent="0.3">
      <c r="A575" s="727">
        <v>31</v>
      </c>
      <c r="B575" s="728" t="s">
        <v>1451</v>
      </c>
      <c r="C575" s="728" t="s">
        <v>1457</v>
      </c>
      <c r="D575" s="811" t="s">
        <v>2247</v>
      </c>
      <c r="E575" s="812" t="s">
        <v>1477</v>
      </c>
      <c r="F575" s="728" t="s">
        <v>1452</v>
      </c>
      <c r="G575" s="728" t="s">
        <v>1636</v>
      </c>
      <c r="H575" s="728" t="s">
        <v>563</v>
      </c>
      <c r="I575" s="728" t="s">
        <v>1637</v>
      </c>
      <c r="J575" s="728" t="s">
        <v>1638</v>
      </c>
      <c r="K575" s="728" t="s">
        <v>1639</v>
      </c>
      <c r="L575" s="729">
        <v>0</v>
      </c>
      <c r="M575" s="729">
        <v>0</v>
      </c>
      <c r="N575" s="728">
        <v>3</v>
      </c>
      <c r="O575" s="813">
        <v>1</v>
      </c>
      <c r="P575" s="729">
        <v>0</v>
      </c>
      <c r="Q575" s="746"/>
      <c r="R575" s="728">
        <v>2</v>
      </c>
      <c r="S575" s="746">
        <v>0.66666666666666663</v>
      </c>
      <c r="T575" s="813">
        <v>0.5</v>
      </c>
      <c r="U575" s="769">
        <v>0.5</v>
      </c>
    </row>
    <row r="576" spans="1:21" ht="14.4" customHeight="1" x14ac:dyDescent="0.3">
      <c r="A576" s="727">
        <v>31</v>
      </c>
      <c r="B576" s="728" t="s">
        <v>1451</v>
      </c>
      <c r="C576" s="728" t="s">
        <v>1457</v>
      </c>
      <c r="D576" s="811" t="s">
        <v>2247</v>
      </c>
      <c r="E576" s="812" t="s">
        <v>1477</v>
      </c>
      <c r="F576" s="728" t="s">
        <v>1452</v>
      </c>
      <c r="G576" s="728" t="s">
        <v>2054</v>
      </c>
      <c r="H576" s="728" t="s">
        <v>563</v>
      </c>
      <c r="I576" s="728" t="s">
        <v>2055</v>
      </c>
      <c r="J576" s="728" t="s">
        <v>738</v>
      </c>
      <c r="K576" s="728" t="s">
        <v>2056</v>
      </c>
      <c r="L576" s="729">
        <v>60.9</v>
      </c>
      <c r="M576" s="729">
        <v>182.7</v>
      </c>
      <c r="N576" s="728">
        <v>3</v>
      </c>
      <c r="O576" s="813">
        <v>1</v>
      </c>
      <c r="P576" s="729">
        <v>182.7</v>
      </c>
      <c r="Q576" s="746">
        <v>1</v>
      </c>
      <c r="R576" s="728">
        <v>3</v>
      </c>
      <c r="S576" s="746">
        <v>1</v>
      </c>
      <c r="T576" s="813">
        <v>1</v>
      </c>
      <c r="U576" s="769">
        <v>1</v>
      </c>
    </row>
    <row r="577" spans="1:21" ht="14.4" customHeight="1" x14ac:dyDescent="0.3">
      <c r="A577" s="727">
        <v>31</v>
      </c>
      <c r="B577" s="728" t="s">
        <v>1451</v>
      </c>
      <c r="C577" s="728" t="s">
        <v>1457</v>
      </c>
      <c r="D577" s="811" t="s">
        <v>2247</v>
      </c>
      <c r="E577" s="812" t="s">
        <v>1477</v>
      </c>
      <c r="F577" s="728" t="s">
        <v>1452</v>
      </c>
      <c r="G577" s="728" t="s">
        <v>2057</v>
      </c>
      <c r="H577" s="728" t="s">
        <v>563</v>
      </c>
      <c r="I577" s="728" t="s">
        <v>2058</v>
      </c>
      <c r="J577" s="728" t="s">
        <v>2059</v>
      </c>
      <c r="K577" s="728"/>
      <c r="L577" s="729">
        <v>0</v>
      </c>
      <c r="M577" s="729">
        <v>0</v>
      </c>
      <c r="N577" s="728">
        <v>1</v>
      </c>
      <c r="O577" s="813">
        <v>1</v>
      </c>
      <c r="P577" s="729">
        <v>0</v>
      </c>
      <c r="Q577" s="746"/>
      <c r="R577" s="728">
        <v>1</v>
      </c>
      <c r="S577" s="746">
        <v>1</v>
      </c>
      <c r="T577" s="813">
        <v>1</v>
      </c>
      <c r="U577" s="769">
        <v>1</v>
      </c>
    </row>
    <row r="578" spans="1:21" ht="14.4" customHeight="1" x14ac:dyDescent="0.3">
      <c r="A578" s="727">
        <v>31</v>
      </c>
      <c r="B578" s="728" t="s">
        <v>1451</v>
      </c>
      <c r="C578" s="728" t="s">
        <v>1457</v>
      </c>
      <c r="D578" s="811" t="s">
        <v>2247</v>
      </c>
      <c r="E578" s="812" t="s">
        <v>1477</v>
      </c>
      <c r="F578" s="728" t="s">
        <v>1452</v>
      </c>
      <c r="G578" s="728" t="s">
        <v>1716</v>
      </c>
      <c r="H578" s="728" t="s">
        <v>563</v>
      </c>
      <c r="I578" s="728" t="s">
        <v>2060</v>
      </c>
      <c r="J578" s="728" t="s">
        <v>2061</v>
      </c>
      <c r="K578" s="728" t="s">
        <v>2062</v>
      </c>
      <c r="L578" s="729">
        <v>89.91</v>
      </c>
      <c r="M578" s="729">
        <v>89.91</v>
      </c>
      <c r="N578" s="728">
        <v>1</v>
      </c>
      <c r="O578" s="813">
        <v>0.5</v>
      </c>
      <c r="P578" s="729">
        <v>89.91</v>
      </c>
      <c r="Q578" s="746">
        <v>1</v>
      </c>
      <c r="R578" s="728">
        <v>1</v>
      </c>
      <c r="S578" s="746">
        <v>1</v>
      </c>
      <c r="T578" s="813">
        <v>0.5</v>
      </c>
      <c r="U578" s="769">
        <v>1</v>
      </c>
    </row>
    <row r="579" spans="1:21" ht="14.4" customHeight="1" x14ac:dyDescent="0.3">
      <c r="A579" s="727">
        <v>31</v>
      </c>
      <c r="B579" s="728" t="s">
        <v>1451</v>
      </c>
      <c r="C579" s="728" t="s">
        <v>1457</v>
      </c>
      <c r="D579" s="811" t="s">
        <v>2247</v>
      </c>
      <c r="E579" s="812" t="s">
        <v>1477</v>
      </c>
      <c r="F579" s="728" t="s">
        <v>1452</v>
      </c>
      <c r="G579" s="728" t="s">
        <v>1483</v>
      </c>
      <c r="H579" s="728" t="s">
        <v>563</v>
      </c>
      <c r="I579" s="728" t="s">
        <v>1666</v>
      </c>
      <c r="J579" s="728" t="s">
        <v>593</v>
      </c>
      <c r="K579" s="728" t="s">
        <v>1667</v>
      </c>
      <c r="L579" s="729">
        <v>0</v>
      </c>
      <c r="M579" s="729">
        <v>0</v>
      </c>
      <c r="N579" s="728">
        <v>8</v>
      </c>
      <c r="O579" s="813">
        <v>4</v>
      </c>
      <c r="P579" s="729">
        <v>0</v>
      </c>
      <c r="Q579" s="746"/>
      <c r="R579" s="728">
        <v>5</v>
      </c>
      <c r="S579" s="746">
        <v>0.625</v>
      </c>
      <c r="T579" s="813">
        <v>2.5</v>
      </c>
      <c r="U579" s="769">
        <v>0.625</v>
      </c>
    </row>
    <row r="580" spans="1:21" ht="14.4" customHeight="1" x14ac:dyDescent="0.3">
      <c r="A580" s="727">
        <v>31</v>
      </c>
      <c r="B580" s="728" t="s">
        <v>1451</v>
      </c>
      <c r="C580" s="728" t="s">
        <v>1457</v>
      </c>
      <c r="D580" s="811" t="s">
        <v>2247</v>
      </c>
      <c r="E580" s="812" t="s">
        <v>1477</v>
      </c>
      <c r="F580" s="728" t="s">
        <v>1452</v>
      </c>
      <c r="G580" s="728" t="s">
        <v>1544</v>
      </c>
      <c r="H580" s="728" t="s">
        <v>563</v>
      </c>
      <c r="I580" s="728" t="s">
        <v>1609</v>
      </c>
      <c r="J580" s="728" t="s">
        <v>1546</v>
      </c>
      <c r="K580" s="728" t="s">
        <v>1549</v>
      </c>
      <c r="L580" s="729">
        <v>132.97999999999999</v>
      </c>
      <c r="M580" s="729">
        <v>265.95999999999998</v>
      </c>
      <c r="N580" s="728">
        <v>2</v>
      </c>
      <c r="O580" s="813">
        <v>1</v>
      </c>
      <c r="P580" s="729">
        <v>265.95999999999998</v>
      </c>
      <c r="Q580" s="746">
        <v>1</v>
      </c>
      <c r="R580" s="728">
        <v>2</v>
      </c>
      <c r="S580" s="746">
        <v>1</v>
      </c>
      <c r="T580" s="813">
        <v>1</v>
      </c>
      <c r="U580" s="769">
        <v>1</v>
      </c>
    </row>
    <row r="581" spans="1:21" ht="14.4" customHeight="1" x14ac:dyDescent="0.3">
      <c r="A581" s="727">
        <v>31</v>
      </c>
      <c r="B581" s="728" t="s">
        <v>1451</v>
      </c>
      <c r="C581" s="728" t="s">
        <v>1457</v>
      </c>
      <c r="D581" s="811" t="s">
        <v>2247</v>
      </c>
      <c r="E581" s="812" t="s">
        <v>1477</v>
      </c>
      <c r="F581" s="728" t="s">
        <v>1452</v>
      </c>
      <c r="G581" s="728" t="s">
        <v>1544</v>
      </c>
      <c r="H581" s="728" t="s">
        <v>563</v>
      </c>
      <c r="I581" s="728" t="s">
        <v>1548</v>
      </c>
      <c r="J581" s="728" t="s">
        <v>1546</v>
      </c>
      <c r="K581" s="728" t="s">
        <v>1549</v>
      </c>
      <c r="L581" s="729">
        <v>132.97999999999999</v>
      </c>
      <c r="M581" s="729">
        <v>265.95999999999998</v>
      </c>
      <c r="N581" s="728">
        <v>2</v>
      </c>
      <c r="O581" s="813">
        <v>1</v>
      </c>
      <c r="P581" s="729"/>
      <c r="Q581" s="746">
        <v>0</v>
      </c>
      <c r="R581" s="728"/>
      <c r="S581" s="746">
        <v>0</v>
      </c>
      <c r="T581" s="813"/>
      <c r="U581" s="769">
        <v>0</v>
      </c>
    </row>
    <row r="582" spans="1:21" ht="14.4" customHeight="1" x14ac:dyDescent="0.3">
      <c r="A582" s="727">
        <v>31</v>
      </c>
      <c r="B582" s="728" t="s">
        <v>1451</v>
      </c>
      <c r="C582" s="728" t="s">
        <v>1457</v>
      </c>
      <c r="D582" s="811" t="s">
        <v>2247</v>
      </c>
      <c r="E582" s="812" t="s">
        <v>1477</v>
      </c>
      <c r="F582" s="728" t="s">
        <v>1452</v>
      </c>
      <c r="G582" s="728" t="s">
        <v>2063</v>
      </c>
      <c r="H582" s="728" t="s">
        <v>563</v>
      </c>
      <c r="I582" s="728" t="s">
        <v>2064</v>
      </c>
      <c r="J582" s="728" t="s">
        <v>2065</v>
      </c>
      <c r="K582" s="728" t="s">
        <v>2066</v>
      </c>
      <c r="L582" s="729">
        <v>0</v>
      </c>
      <c r="M582" s="729">
        <v>0</v>
      </c>
      <c r="N582" s="728">
        <v>4</v>
      </c>
      <c r="O582" s="813">
        <v>1.5</v>
      </c>
      <c r="P582" s="729">
        <v>0</v>
      </c>
      <c r="Q582" s="746"/>
      <c r="R582" s="728">
        <v>2</v>
      </c>
      <c r="S582" s="746">
        <v>0.5</v>
      </c>
      <c r="T582" s="813">
        <v>0.5</v>
      </c>
      <c r="U582" s="769">
        <v>0.33333333333333331</v>
      </c>
    </row>
    <row r="583" spans="1:21" ht="14.4" customHeight="1" x14ac:dyDescent="0.3">
      <c r="A583" s="727">
        <v>31</v>
      </c>
      <c r="B583" s="728" t="s">
        <v>1451</v>
      </c>
      <c r="C583" s="728" t="s">
        <v>1457</v>
      </c>
      <c r="D583" s="811" t="s">
        <v>2247</v>
      </c>
      <c r="E583" s="812" t="s">
        <v>1477</v>
      </c>
      <c r="F583" s="728" t="s">
        <v>1452</v>
      </c>
      <c r="G583" s="728" t="s">
        <v>1486</v>
      </c>
      <c r="H583" s="728" t="s">
        <v>610</v>
      </c>
      <c r="I583" s="728" t="s">
        <v>1487</v>
      </c>
      <c r="J583" s="728" t="s">
        <v>707</v>
      </c>
      <c r="K583" s="728" t="s">
        <v>1218</v>
      </c>
      <c r="L583" s="729">
        <v>490.89</v>
      </c>
      <c r="M583" s="729">
        <v>3927.12</v>
      </c>
      <c r="N583" s="728">
        <v>8</v>
      </c>
      <c r="O583" s="813">
        <v>5.5</v>
      </c>
      <c r="P583" s="729">
        <v>3927.12</v>
      </c>
      <c r="Q583" s="746">
        <v>1</v>
      </c>
      <c r="R583" s="728">
        <v>8</v>
      </c>
      <c r="S583" s="746">
        <v>1</v>
      </c>
      <c r="T583" s="813">
        <v>5.5</v>
      </c>
      <c r="U583" s="769">
        <v>1</v>
      </c>
    </row>
    <row r="584" spans="1:21" ht="14.4" customHeight="1" x14ac:dyDescent="0.3">
      <c r="A584" s="727">
        <v>31</v>
      </c>
      <c r="B584" s="728" t="s">
        <v>1451</v>
      </c>
      <c r="C584" s="728" t="s">
        <v>1457</v>
      </c>
      <c r="D584" s="811" t="s">
        <v>2247</v>
      </c>
      <c r="E584" s="812" t="s">
        <v>1477</v>
      </c>
      <c r="F584" s="728" t="s">
        <v>1452</v>
      </c>
      <c r="G584" s="728" t="s">
        <v>1486</v>
      </c>
      <c r="H584" s="728" t="s">
        <v>610</v>
      </c>
      <c r="I584" s="728" t="s">
        <v>1516</v>
      </c>
      <c r="J584" s="728" t="s">
        <v>707</v>
      </c>
      <c r="K584" s="728" t="s">
        <v>1216</v>
      </c>
      <c r="L584" s="729">
        <v>736.33</v>
      </c>
      <c r="M584" s="729">
        <v>8099.630000000001</v>
      </c>
      <c r="N584" s="728">
        <v>11</v>
      </c>
      <c r="O584" s="813">
        <v>6.5</v>
      </c>
      <c r="P584" s="729">
        <v>5154.3100000000004</v>
      </c>
      <c r="Q584" s="746">
        <v>0.63636363636363635</v>
      </c>
      <c r="R584" s="728">
        <v>7</v>
      </c>
      <c r="S584" s="746">
        <v>0.63636363636363635</v>
      </c>
      <c r="T584" s="813">
        <v>4.5</v>
      </c>
      <c r="U584" s="769">
        <v>0.69230769230769229</v>
      </c>
    </row>
    <row r="585" spans="1:21" ht="14.4" customHeight="1" x14ac:dyDescent="0.3">
      <c r="A585" s="727">
        <v>31</v>
      </c>
      <c r="B585" s="728" t="s">
        <v>1451</v>
      </c>
      <c r="C585" s="728" t="s">
        <v>1457</v>
      </c>
      <c r="D585" s="811" t="s">
        <v>2247</v>
      </c>
      <c r="E585" s="812" t="s">
        <v>1477</v>
      </c>
      <c r="F585" s="728" t="s">
        <v>1452</v>
      </c>
      <c r="G585" s="728" t="s">
        <v>1486</v>
      </c>
      <c r="H585" s="728" t="s">
        <v>610</v>
      </c>
      <c r="I585" s="728" t="s">
        <v>1554</v>
      </c>
      <c r="J585" s="728" t="s">
        <v>707</v>
      </c>
      <c r="K585" s="728" t="s">
        <v>1555</v>
      </c>
      <c r="L585" s="729">
        <v>923.74</v>
      </c>
      <c r="M585" s="729">
        <v>923.74</v>
      </c>
      <c r="N585" s="728">
        <v>1</v>
      </c>
      <c r="O585" s="813">
        <v>1</v>
      </c>
      <c r="P585" s="729">
        <v>923.74</v>
      </c>
      <c r="Q585" s="746">
        <v>1</v>
      </c>
      <c r="R585" s="728">
        <v>1</v>
      </c>
      <c r="S585" s="746">
        <v>1</v>
      </c>
      <c r="T585" s="813">
        <v>1</v>
      </c>
      <c r="U585" s="769">
        <v>1</v>
      </c>
    </row>
    <row r="586" spans="1:21" ht="14.4" customHeight="1" x14ac:dyDescent="0.3">
      <c r="A586" s="727">
        <v>31</v>
      </c>
      <c r="B586" s="728" t="s">
        <v>1451</v>
      </c>
      <c r="C586" s="728" t="s">
        <v>1457</v>
      </c>
      <c r="D586" s="811" t="s">
        <v>2247</v>
      </c>
      <c r="E586" s="812" t="s">
        <v>1477</v>
      </c>
      <c r="F586" s="728" t="s">
        <v>1452</v>
      </c>
      <c r="G586" s="728" t="s">
        <v>1486</v>
      </c>
      <c r="H586" s="728" t="s">
        <v>610</v>
      </c>
      <c r="I586" s="728" t="s">
        <v>2067</v>
      </c>
      <c r="J586" s="728" t="s">
        <v>707</v>
      </c>
      <c r="K586" s="728" t="s">
        <v>1693</v>
      </c>
      <c r="L586" s="729">
        <v>1154.68</v>
      </c>
      <c r="M586" s="729">
        <v>3464.04</v>
      </c>
      <c r="N586" s="728">
        <v>3</v>
      </c>
      <c r="O586" s="813">
        <v>1</v>
      </c>
      <c r="P586" s="729">
        <v>3464.04</v>
      </c>
      <c r="Q586" s="746">
        <v>1</v>
      </c>
      <c r="R586" s="728">
        <v>3</v>
      </c>
      <c r="S586" s="746">
        <v>1</v>
      </c>
      <c r="T586" s="813">
        <v>1</v>
      </c>
      <c r="U586" s="769">
        <v>1</v>
      </c>
    </row>
    <row r="587" spans="1:21" ht="14.4" customHeight="1" x14ac:dyDescent="0.3">
      <c r="A587" s="727">
        <v>31</v>
      </c>
      <c r="B587" s="728" t="s">
        <v>1451</v>
      </c>
      <c r="C587" s="728" t="s">
        <v>1457</v>
      </c>
      <c r="D587" s="811" t="s">
        <v>2247</v>
      </c>
      <c r="E587" s="812" t="s">
        <v>1477</v>
      </c>
      <c r="F587" s="728" t="s">
        <v>1452</v>
      </c>
      <c r="G587" s="728" t="s">
        <v>1486</v>
      </c>
      <c r="H587" s="728" t="s">
        <v>610</v>
      </c>
      <c r="I587" s="728" t="s">
        <v>1215</v>
      </c>
      <c r="J587" s="728" t="s">
        <v>707</v>
      </c>
      <c r="K587" s="728" t="s">
        <v>1216</v>
      </c>
      <c r="L587" s="729">
        <v>736.33</v>
      </c>
      <c r="M587" s="729">
        <v>4417.9800000000005</v>
      </c>
      <c r="N587" s="728">
        <v>6</v>
      </c>
      <c r="O587" s="813">
        <v>2</v>
      </c>
      <c r="P587" s="729">
        <v>3681.6500000000005</v>
      </c>
      <c r="Q587" s="746">
        <v>0.83333333333333337</v>
      </c>
      <c r="R587" s="728">
        <v>5</v>
      </c>
      <c r="S587" s="746">
        <v>0.83333333333333337</v>
      </c>
      <c r="T587" s="813">
        <v>1</v>
      </c>
      <c r="U587" s="769">
        <v>0.5</v>
      </c>
    </row>
    <row r="588" spans="1:21" ht="14.4" customHeight="1" x14ac:dyDescent="0.3">
      <c r="A588" s="727">
        <v>31</v>
      </c>
      <c r="B588" s="728" t="s">
        <v>1451</v>
      </c>
      <c r="C588" s="728" t="s">
        <v>1457</v>
      </c>
      <c r="D588" s="811" t="s">
        <v>2247</v>
      </c>
      <c r="E588" s="812" t="s">
        <v>1477</v>
      </c>
      <c r="F588" s="728" t="s">
        <v>1452</v>
      </c>
      <c r="G588" s="728" t="s">
        <v>1488</v>
      </c>
      <c r="H588" s="728" t="s">
        <v>610</v>
      </c>
      <c r="I588" s="728" t="s">
        <v>1326</v>
      </c>
      <c r="J588" s="728" t="s">
        <v>628</v>
      </c>
      <c r="K588" s="728" t="s">
        <v>1327</v>
      </c>
      <c r="L588" s="729">
        <v>48.42</v>
      </c>
      <c r="M588" s="729">
        <v>48.42</v>
      </c>
      <c r="N588" s="728">
        <v>1</v>
      </c>
      <c r="O588" s="813">
        <v>0.5</v>
      </c>
      <c r="P588" s="729"/>
      <c r="Q588" s="746">
        <v>0</v>
      </c>
      <c r="R588" s="728"/>
      <c r="S588" s="746">
        <v>0</v>
      </c>
      <c r="T588" s="813"/>
      <c r="U588" s="769">
        <v>0</v>
      </c>
    </row>
    <row r="589" spans="1:21" ht="14.4" customHeight="1" x14ac:dyDescent="0.3">
      <c r="A589" s="727">
        <v>31</v>
      </c>
      <c r="B589" s="728" t="s">
        <v>1451</v>
      </c>
      <c r="C589" s="728" t="s">
        <v>1457</v>
      </c>
      <c r="D589" s="811" t="s">
        <v>2247</v>
      </c>
      <c r="E589" s="812" t="s">
        <v>1477</v>
      </c>
      <c r="F589" s="728" t="s">
        <v>1452</v>
      </c>
      <c r="G589" s="728" t="s">
        <v>2068</v>
      </c>
      <c r="H589" s="728" t="s">
        <v>563</v>
      </c>
      <c r="I589" s="728" t="s">
        <v>2069</v>
      </c>
      <c r="J589" s="728" t="s">
        <v>2070</v>
      </c>
      <c r="K589" s="728" t="s">
        <v>2071</v>
      </c>
      <c r="L589" s="729">
        <v>0</v>
      </c>
      <c r="M589" s="729">
        <v>0</v>
      </c>
      <c r="N589" s="728">
        <v>1</v>
      </c>
      <c r="O589" s="813">
        <v>0.5</v>
      </c>
      <c r="P589" s="729">
        <v>0</v>
      </c>
      <c r="Q589" s="746"/>
      <c r="R589" s="728">
        <v>1</v>
      </c>
      <c r="S589" s="746">
        <v>1</v>
      </c>
      <c r="T589" s="813">
        <v>0.5</v>
      </c>
      <c r="U589" s="769">
        <v>1</v>
      </c>
    </row>
    <row r="590" spans="1:21" ht="14.4" customHeight="1" x14ac:dyDescent="0.3">
      <c r="A590" s="727">
        <v>31</v>
      </c>
      <c r="B590" s="728" t="s">
        <v>1451</v>
      </c>
      <c r="C590" s="728" t="s">
        <v>1457</v>
      </c>
      <c r="D590" s="811" t="s">
        <v>2247</v>
      </c>
      <c r="E590" s="812" t="s">
        <v>1477</v>
      </c>
      <c r="F590" s="728" t="s">
        <v>1452</v>
      </c>
      <c r="G590" s="728" t="s">
        <v>2068</v>
      </c>
      <c r="H590" s="728" t="s">
        <v>563</v>
      </c>
      <c r="I590" s="728" t="s">
        <v>2072</v>
      </c>
      <c r="J590" s="728" t="s">
        <v>2073</v>
      </c>
      <c r="K590" s="728" t="s">
        <v>2074</v>
      </c>
      <c r="L590" s="729">
        <v>0</v>
      </c>
      <c r="M590" s="729">
        <v>0</v>
      </c>
      <c r="N590" s="728">
        <v>1</v>
      </c>
      <c r="O590" s="813">
        <v>0.5</v>
      </c>
      <c r="P590" s="729">
        <v>0</v>
      </c>
      <c r="Q590" s="746"/>
      <c r="R590" s="728">
        <v>1</v>
      </c>
      <c r="S590" s="746">
        <v>1</v>
      </c>
      <c r="T590" s="813">
        <v>0.5</v>
      </c>
      <c r="U590" s="769">
        <v>1</v>
      </c>
    </row>
    <row r="591" spans="1:21" ht="14.4" customHeight="1" x14ac:dyDescent="0.3">
      <c r="A591" s="727">
        <v>31</v>
      </c>
      <c r="B591" s="728" t="s">
        <v>1451</v>
      </c>
      <c r="C591" s="728" t="s">
        <v>1457</v>
      </c>
      <c r="D591" s="811" t="s">
        <v>2247</v>
      </c>
      <c r="E591" s="812" t="s">
        <v>1477</v>
      </c>
      <c r="F591" s="728" t="s">
        <v>1452</v>
      </c>
      <c r="G591" s="728" t="s">
        <v>1767</v>
      </c>
      <c r="H591" s="728" t="s">
        <v>563</v>
      </c>
      <c r="I591" s="728" t="s">
        <v>1944</v>
      </c>
      <c r="J591" s="728" t="s">
        <v>1769</v>
      </c>
      <c r="K591" s="728" t="s">
        <v>1770</v>
      </c>
      <c r="L591" s="729">
        <v>54.55</v>
      </c>
      <c r="M591" s="729">
        <v>109.1</v>
      </c>
      <c r="N591" s="728">
        <v>2</v>
      </c>
      <c r="O591" s="813">
        <v>0.5</v>
      </c>
      <c r="P591" s="729">
        <v>109.1</v>
      </c>
      <c r="Q591" s="746">
        <v>1</v>
      </c>
      <c r="R591" s="728">
        <v>2</v>
      </c>
      <c r="S591" s="746">
        <v>1</v>
      </c>
      <c r="T591" s="813">
        <v>0.5</v>
      </c>
      <c r="U591" s="769">
        <v>1</v>
      </c>
    </row>
    <row r="592" spans="1:21" ht="14.4" customHeight="1" x14ac:dyDescent="0.3">
      <c r="A592" s="727">
        <v>31</v>
      </c>
      <c r="B592" s="728" t="s">
        <v>1451</v>
      </c>
      <c r="C592" s="728" t="s">
        <v>1457</v>
      </c>
      <c r="D592" s="811" t="s">
        <v>2247</v>
      </c>
      <c r="E592" s="812" t="s">
        <v>1477</v>
      </c>
      <c r="F592" s="728" t="s">
        <v>1452</v>
      </c>
      <c r="G592" s="728" t="s">
        <v>1489</v>
      </c>
      <c r="H592" s="728" t="s">
        <v>610</v>
      </c>
      <c r="I592" s="728" t="s">
        <v>1337</v>
      </c>
      <c r="J592" s="728" t="s">
        <v>1338</v>
      </c>
      <c r="K592" s="728" t="s">
        <v>1339</v>
      </c>
      <c r="L592" s="729">
        <v>0</v>
      </c>
      <c r="M592" s="729">
        <v>0</v>
      </c>
      <c r="N592" s="728">
        <v>19</v>
      </c>
      <c r="O592" s="813">
        <v>10</v>
      </c>
      <c r="P592" s="729">
        <v>0</v>
      </c>
      <c r="Q592" s="746"/>
      <c r="R592" s="728">
        <v>16</v>
      </c>
      <c r="S592" s="746">
        <v>0.84210526315789469</v>
      </c>
      <c r="T592" s="813">
        <v>8</v>
      </c>
      <c r="U592" s="769">
        <v>0.8</v>
      </c>
    </row>
    <row r="593" spans="1:21" ht="14.4" customHeight="1" x14ac:dyDescent="0.3">
      <c r="A593" s="727">
        <v>31</v>
      </c>
      <c r="B593" s="728" t="s">
        <v>1451</v>
      </c>
      <c r="C593" s="728" t="s">
        <v>1457</v>
      </c>
      <c r="D593" s="811" t="s">
        <v>2247</v>
      </c>
      <c r="E593" s="812" t="s">
        <v>1477</v>
      </c>
      <c r="F593" s="728" t="s">
        <v>1452</v>
      </c>
      <c r="G593" s="728" t="s">
        <v>1900</v>
      </c>
      <c r="H593" s="728" t="s">
        <v>563</v>
      </c>
      <c r="I593" s="728" t="s">
        <v>1901</v>
      </c>
      <c r="J593" s="728" t="s">
        <v>1902</v>
      </c>
      <c r="K593" s="728" t="s">
        <v>1903</v>
      </c>
      <c r="L593" s="729">
        <v>657.67</v>
      </c>
      <c r="M593" s="729">
        <v>657.67</v>
      </c>
      <c r="N593" s="728">
        <v>1</v>
      </c>
      <c r="O593" s="813">
        <v>1</v>
      </c>
      <c r="P593" s="729">
        <v>657.67</v>
      </c>
      <c r="Q593" s="746">
        <v>1</v>
      </c>
      <c r="R593" s="728">
        <v>1</v>
      </c>
      <c r="S593" s="746">
        <v>1</v>
      </c>
      <c r="T593" s="813">
        <v>1</v>
      </c>
      <c r="U593" s="769">
        <v>1</v>
      </c>
    </row>
    <row r="594" spans="1:21" ht="14.4" customHeight="1" x14ac:dyDescent="0.3">
      <c r="A594" s="727">
        <v>31</v>
      </c>
      <c r="B594" s="728" t="s">
        <v>1451</v>
      </c>
      <c r="C594" s="728" t="s">
        <v>1457</v>
      </c>
      <c r="D594" s="811" t="s">
        <v>2247</v>
      </c>
      <c r="E594" s="812" t="s">
        <v>1477</v>
      </c>
      <c r="F594" s="728" t="s">
        <v>1452</v>
      </c>
      <c r="G594" s="728" t="s">
        <v>1694</v>
      </c>
      <c r="H594" s="728" t="s">
        <v>563</v>
      </c>
      <c r="I594" s="728" t="s">
        <v>1695</v>
      </c>
      <c r="J594" s="728" t="s">
        <v>1696</v>
      </c>
      <c r="K594" s="728" t="s">
        <v>1691</v>
      </c>
      <c r="L594" s="729">
        <v>93.96</v>
      </c>
      <c r="M594" s="729">
        <v>93.96</v>
      </c>
      <c r="N594" s="728">
        <v>1</v>
      </c>
      <c r="O594" s="813">
        <v>1</v>
      </c>
      <c r="P594" s="729">
        <v>93.96</v>
      </c>
      <c r="Q594" s="746">
        <v>1</v>
      </c>
      <c r="R594" s="728">
        <v>1</v>
      </c>
      <c r="S594" s="746">
        <v>1</v>
      </c>
      <c r="T594" s="813">
        <v>1</v>
      </c>
      <c r="U594" s="769">
        <v>1</v>
      </c>
    </row>
    <row r="595" spans="1:21" ht="14.4" customHeight="1" x14ac:dyDescent="0.3">
      <c r="A595" s="727">
        <v>31</v>
      </c>
      <c r="B595" s="728" t="s">
        <v>1451</v>
      </c>
      <c r="C595" s="728" t="s">
        <v>1457</v>
      </c>
      <c r="D595" s="811" t="s">
        <v>2247</v>
      </c>
      <c r="E595" s="812" t="s">
        <v>1477</v>
      </c>
      <c r="F595" s="728" t="s">
        <v>1452</v>
      </c>
      <c r="G595" s="728" t="s">
        <v>1694</v>
      </c>
      <c r="H595" s="728" t="s">
        <v>563</v>
      </c>
      <c r="I595" s="728" t="s">
        <v>2075</v>
      </c>
      <c r="J595" s="728" t="s">
        <v>2076</v>
      </c>
      <c r="K595" s="728" t="s">
        <v>2077</v>
      </c>
      <c r="L595" s="729">
        <v>0</v>
      </c>
      <c r="M595" s="729">
        <v>0</v>
      </c>
      <c r="N595" s="728">
        <v>2</v>
      </c>
      <c r="O595" s="813">
        <v>0.5</v>
      </c>
      <c r="P595" s="729">
        <v>0</v>
      </c>
      <c r="Q595" s="746"/>
      <c r="R595" s="728">
        <v>2</v>
      </c>
      <c r="S595" s="746">
        <v>1</v>
      </c>
      <c r="T595" s="813">
        <v>0.5</v>
      </c>
      <c r="U595" s="769">
        <v>1</v>
      </c>
    </row>
    <row r="596" spans="1:21" ht="14.4" customHeight="1" x14ac:dyDescent="0.3">
      <c r="A596" s="727">
        <v>31</v>
      </c>
      <c r="B596" s="728" t="s">
        <v>1451</v>
      </c>
      <c r="C596" s="728" t="s">
        <v>1457</v>
      </c>
      <c r="D596" s="811" t="s">
        <v>2247</v>
      </c>
      <c r="E596" s="812" t="s">
        <v>1477</v>
      </c>
      <c r="F596" s="728" t="s">
        <v>1452</v>
      </c>
      <c r="G596" s="728" t="s">
        <v>1493</v>
      </c>
      <c r="H596" s="728" t="s">
        <v>563</v>
      </c>
      <c r="I596" s="728" t="s">
        <v>2028</v>
      </c>
      <c r="J596" s="728" t="s">
        <v>879</v>
      </c>
      <c r="K596" s="728" t="s">
        <v>2029</v>
      </c>
      <c r="L596" s="729">
        <v>83.86</v>
      </c>
      <c r="M596" s="729">
        <v>83.86</v>
      </c>
      <c r="N596" s="728">
        <v>1</v>
      </c>
      <c r="O596" s="813">
        <v>1</v>
      </c>
      <c r="P596" s="729">
        <v>83.86</v>
      </c>
      <c r="Q596" s="746">
        <v>1</v>
      </c>
      <c r="R596" s="728">
        <v>1</v>
      </c>
      <c r="S596" s="746">
        <v>1</v>
      </c>
      <c r="T596" s="813">
        <v>1</v>
      </c>
      <c r="U596" s="769">
        <v>1</v>
      </c>
    </row>
    <row r="597" spans="1:21" ht="14.4" customHeight="1" x14ac:dyDescent="0.3">
      <c r="A597" s="727">
        <v>31</v>
      </c>
      <c r="B597" s="728" t="s">
        <v>1451</v>
      </c>
      <c r="C597" s="728" t="s">
        <v>1457</v>
      </c>
      <c r="D597" s="811" t="s">
        <v>2247</v>
      </c>
      <c r="E597" s="812" t="s">
        <v>1477</v>
      </c>
      <c r="F597" s="728" t="s">
        <v>1454</v>
      </c>
      <c r="G597" s="728" t="s">
        <v>1497</v>
      </c>
      <c r="H597" s="728" t="s">
        <v>563</v>
      </c>
      <c r="I597" s="728" t="s">
        <v>1774</v>
      </c>
      <c r="J597" s="728" t="s">
        <v>1499</v>
      </c>
      <c r="K597" s="728" t="s">
        <v>1775</v>
      </c>
      <c r="L597" s="729">
        <v>30.99</v>
      </c>
      <c r="M597" s="729">
        <v>30.99</v>
      </c>
      <c r="N597" s="728">
        <v>1</v>
      </c>
      <c r="O597" s="813">
        <v>1</v>
      </c>
      <c r="P597" s="729">
        <v>30.99</v>
      </c>
      <c r="Q597" s="746">
        <v>1</v>
      </c>
      <c r="R597" s="728">
        <v>1</v>
      </c>
      <c r="S597" s="746">
        <v>1</v>
      </c>
      <c r="T597" s="813">
        <v>1</v>
      </c>
      <c r="U597" s="769">
        <v>1</v>
      </c>
    </row>
    <row r="598" spans="1:21" ht="14.4" customHeight="1" x14ac:dyDescent="0.3">
      <c r="A598" s="727">
        <v>31</v>
      </c>
      <c r="B598" s="728" t="s">
        <v>1451</v>
      </c>
      <c r="C598" s="728" t="s">
        <v>1457</v>
      </c>
      <c r="D598" s="811" t="s">
        <v>2247</v>
      </c>
      <c r="E598" s="812" t="s">
        <v>1477</v>
      </c>
      <c r="F598" s="728" t="s">
        <v>1454</v>
      </c>
      <c r="G598" s="728" t="s">
        <v>1501</v>
      </c>
      <c r="H598" s="728" t="s">
        <v>563</v>
      </c>
      <c r="I598" s="728" t="s">
        <v>1989</v>
      </c>
      <c r="J598" s="728" t="s">
        <v>1990</v>
      </c>
      <c r="K598" s="728" t="s">
        <v>1991</v>
      </c>
      <c r="L598" s="729">
        <v>250</v>
      </c>
      <c r="M598" s="729">
        <v>250</v>
      </c>
      <c r="N598" s="728">
        <v>1</v>
      </c>
      <c r="O598" s="813">
        <v>1</v>
      </c>
      <c r="P598" s="729"/>
      <c r="Q598" s="746">
        <v>0</v>
      </c>
      <c r="R598" s="728"/>
      <c r="S598" s="746">
        <v>0</v>
      </c>
      <c r="T598" s="813"/>
      <c r="U598" s="769">
        <v>0</v>
      </c>
    </row>
    <row r="599" spans="1:21" ht="14.4" customHeight="1" x14ac:dyDescent="0.3">
      <c r="A599" s="727">
        <v>31</v>
      </c>
      <c r="B599" s="728" t="s">
        <v>1451</v>
      </c>
      <c r="C599" s="728" t="s">
        <v>1457</v>
      </c>
      <c r="D599" s="811" t="s">
        <v>2247</v>
      </c>
      <c r="E599" s="812" t="s">
        <v>1477</v>
      </c>
      <c r="F599" s="728" t="s">
        <v>1454</v>
      </c>
      <c r="G599" s="728" t="s">
        <v>1501</v>
      </c>
      <c r="H599" s="728" t="s">
        <v>563</v>
      </c>
      <c r="I599" s="728" t="s">
        <v>1529</v>
      </c>
      <c r="J599" s="728" t="s">
        <v>1530</v>
      </c>
      <c r="K599" s="728" t="s">
        <v>1531</v>
      </c>
      <c r="L599" s="729">
        <v>58.5</v>
      </c>
      <c r="M599" s="729">
        <v>175.5</v>
      </c>
      <c r="N599" s="728">
        <v>3</v>
      </c>
      <c r="O599" s="813">
        <v>3</v>
      </c>
      <c r="P599" s="729">
        <v>175.5</v>
      </c>
      <c r="Q599" s="746">
        <v>1</v>
      </c>
      <c r="R599" s="728">
        <v>3</v>
      </c>
      <c r="S599" s="746">
        <v>1</v>
      </c>
      <c r="T599" s="813">
        <v>3</v>
      </c>
      <c r="U599" s="769">
        <v>1</v>
      </c>
    </row>
    <row r="600" spans="1:21" ht="14.4" customHeight="1" x14ac:dyDescent="0.3">
      <c r="A600" s="727">
        <v>31</v>
      </c>
      <c r="B600" s="728" t="s">
        <v>1451</v>
      </c>
      <c r="C600" s="728" t="s">
        <v>1457</v>
      </c>
      <c r="D600" s="811" t="s">
        <v>2247</v>
      </c>
      <c r="E600" s="812" t="s">
        <v>1477</v>
      </c>
      <c r="F600" s="728" t="s">
        <v>1454</v>
      </c>
      <c r="G600" s="728" t="s">
        <v>1501</v>
      </c>
      <c r="H600" s="728" t="s">
        <v>563</v>
      </c>
      <c r="I600" s="728" t="s">
        <v>1572</v>
      </c>
      <c r="J600" s="728" t="s">
        <v>1573</v>
      </c>
      <c r="K600" s="728" t="s">
        <v>1574</v>
      </c>
      <c r="L600" s="729">
        <v>350</v>
      </c>
      <c r="M600" s="729">
        <v>3150</v>
      </c>
      <c r="N600" s="728">
        <v>9</v>
      </c>
      <c r="O600" s="813">
        <v>9</v>
      </c>
      <c r="P600" s="729">
        <v>2800</v>
      </c>
      <c r="Q600" s="746">
        <v>0.88888888888888884</v>
      </c>
      <c r="R600" s="728">
        <v>8</v>
      </c>
      <c r="S600" s="746">
        <v>0.88888888888888884</v>
      </c>
      <c r="T600" s="813">
        <v>8</v>
      </c>
      <c r="U600" s="769">
        <v>0.88888888888888884</v>
      </c>
    </row>
    <row r="601" spans="1:21" ht="14.4" customHeight="1" x14ac:dyDescent="0.3">
      <c r="A601" s="727">
        <v>31</v>
      </c>
      <c r="B601" s="728" t="s">
        <v>1451</v>
      </c>
      <c r="C601" s="728" t="s">
        <v>1457</v>
      </c>
      <c r="D601" s="811" t="s">
        <v>2247</v>
      </c>
      <c r="E601" s="812" t="s">
        <v>1477</v>
      </c>
      <c r="F601" s="728" t="s">
        <v>1454</v>
      </c>
      <c r="G601" s="728" t="s">
        <v>1501</v>
      </c>
      <c r="H601" s="728" t="s">
        <v>563</v>
      </c>
      <c r="I601" s="728" t="s">
        <v>1655</v>
      </c>
      <c r="J601" s="728" t="s">
        <v>1530</v>
      </c>
      <c r="K601" s="728" t="s">
        <v>1656</v>
      </c>
      <c r="L601" s="729">
        <v>58.5</v>
      </c>
      <c r="M601" s="729">
        <v>58.5</v>
      </c>
      <c r="N601" s="728">
        <v>1</v>
      </c>
      <c r="O601" s="813">
        <v>1</v>
      </c>
      <c r="P601" s="729">
        <v>58.5</v>
      </c>
      <c r="Q601" s="746">
        <v>1</v>
      </c>
      <c r="R601" s="728">
        <v>1</v>
      </c>
      <c r="S601" s="746">
        <v>1</v>
      </c>
      <c r="T601" s="813">
        <v>1</v>
      </c>
      <c r="U601" s="769">
        <v>1</v>
      </c>
    </row>
    <row r="602" spans="1:21" ht="14.4" customHeight="1" x14ac:dyDescent="0.3">
      <c r="A602" s="727">
        <v>31</v>
      </c>
      <c r="B602" s="728" t="s">
        <v>1451</v>
      </c>
      <c r="C602" s="728" t="s">
        <v>1457</v>
      </c>
      <c r="D602" s="811" t="s">
        <v>2247</v>
      </c>
      <c r="E602" s="812" t="s">
        <v>1477</v>
      </c>
      <c r="F602" s="728" t="s">
        <v>1454</v>
      </c>
      <c r="G602" s="728" t="s">
        <v>1501</v>
      </c>
      <c r="H602" s="728" t="s">
        <v>563</v>
      </c>
      <c r="I602" s="728" t="s">
        <v>1992</v>
      </c>
      <c r="J602" s="728" t="s">
        <v>1993</v>
      </c>
      <c r="K602" s="728" t="s">
        <v>1994</v>
      </c>
      <c r="L602" s="729">
        <v>1000</v>
      </c>
      <c r="M602" s="729">
        <v>1000</v>
      </c>
      <c r="N602" s="728">
        <v>1</v>
      </c>
      <c r="O602" s="813">
        <v>1</v>
      </c>
      <c r="P602" s="729">
        <v>1000</v>
      </c>
      <c r="Q602" s="746">
        <v>1</v>
      </c>
      <c r="R602" s="728">
        <v>1</v>
      </c>
      <c r="S602" s="746">
        <v>1</v>
      </c>
      <c r="T602" s="813">
        <v>1</v>
      </c>
      <c r="U602" s="769">
        <v>1</v>
      </c>
    </row>
    <row r="603" spans="1:21" ht="14.4" customHeight="1" x14ac:dyDescent="0.3">
      <c r="A603" s="727">
        <v>31</v>
      </c>
      <c r="B603" s="728" t="s">
        <v>1451</v>
      </c>
      <c r="C603" s="728" t="s">
        <v>1457</v>
      </c>
      <c r="D603" s="811" t="s">
        <v>2247</v>
      </c>
      <c r="E603" s="812" t="s">
        <v>1477</v>
      </c>
      <c r="F603" s="728" t="s">
        <v>1454</v>
      </c>
      <c r="G603" s="728" t="s">
        <v>1501</v>
      </c>
      <c r="H603" s="728" t="s">
        <v>563</v>
      </c>
      <c r="I603" s="728" t="s">
        <v>1575</v>
      </c>
      <c r="J603" s="728" t="s">
        <v>1576</v>
      </c>
      <c r="K603" s="728" t="s">
        <v>1577</v>
      </c>
      <c r="L603" s="729">
        <v>1000</v>
      </c>
      <c r="M603" s="729">
        <v>5000</v>
      </c>
      <c r="N603" s="728">
        <v>5</v>
      </c>
      <c r="O603" s="813">
        <v>5</v>
      </c>
      <c r="P603" s="729">
        <v>5000</v>
      </c>
      <c r="Q603" s="746">
        <v>1</v>
      </c>
      <c r="R603" s="728">
        <v>5</v>
      </c>
      <c r="S603" s="746">
        <v>1</v>
      </c>
      <c r="T603" s="813">
        <v>5</v>
      </c>
      <c r="U603" s="769">
        <v>1</v>
      </c>
    </row>
    <row r="604" spans="1:21" ht="14.4" customHeight="1" x14ac:dyDescent="0.3">
      <c r="A604" s="727">
        <v>31</v>
      </c>
      <c r="B604" s="728" t="s">
        <v>1451</v>
      </c>
      <c r="C604" s="728" t="s">
        <v>1457</v>
      </c>
      <c r="D604" s="811" t="s">
        <v>2247</v>
      </c>
      <c r="E604" s="812" t="s">
        <v>1477</v>
      </c>
      <c r="F604" s="728" t="s">
        <v>1454</v>
      </c>
      <c r="G604" s="728" t="s">
        <v>1501</v>
      </c>
      <c r="H604" s="728" t="s">
        <v>563</v>
      </c>
      <c r="I604" s="728" t="s">
        <v>1919</v>
      </c>
      <c r="J604" s="728" t="s">
        <v>1920</v>
      </c>
      <c r="K604" s="728" t="s">
        <v>1921</v>
      </c>
      <c r="L604" s="729">
        <v>1000</v>
      </c>
      <c r="M604" s="729">
        <v>1000</v>
      </c>
      <c r="N604" s="728">
        <v>1</v>
      </c>
      <c r="O604" s="813">
        <v>1</v>
      </c>
      <c r="P604" s="729"/>
      <c r="Q604" s="746">
        <v>0</v>
      </c>
      <c r="R604" s="728"/>
      <c r="S604" s="746">
        <v>0</v>
      </c>
      <c r="T604" s="813"/>
      <c r="U604" s="769">
        <v>0</v>
      </c>
    </row>
    <row r="605" spans="1:21" ht="14.4" customHeight="1" x14ac:dyDescent="0.3">
      <c r="A605" s="727">
        <v>31</v>
      </c>
      <c r="B605" s="728" t="s">
        <v>1451</v>
      </c>
      <c r="C605" s="728" t="s">
        <v>1457</v>
      </c>
      <c r="D605" s="811" t="s">
        <v>2247</v>
      </c>
      <c r="E605" s="812" t="s">
        <v>1477</v>
      </c>
      <c r="F605" s="728" t="s">
        <v>1454</v>
      </c>
      <c r="G605" s="728" t="s">
        <v>1501</v>
      </c>
      <c r="H605" s="728" t="s">
        <v>563</v>
      </c>
      <c r="I605" s="728" t="s">
        <v>1664</v>
      </c>
      <c r="J605" s="728" t="s">
        <v>1658</v>
      </c>
      <c r="K605" s="728" t="s">
        <v>1665</v>
      </c>
      <c r="L605" s="729">
        <v>2260</v>
      </c>
      <c r="M605" s="729">
        <v>2260</v>
      </c>
      <c r="N605" s="728">
        <v>1</v>
      </c>
      <c r="O605" s="813">
        <v>1</v>
      </c>
      <c r="P605" s="729">
        <v>2260</v>
      </c>
      <c r="Q605" s="746">
        <v>1</v>
      </c>
      <c r="R605" s="728">
        <v>1</v>
      </c>
      <c r="S605" s="746">
        <v>1</v>
      </c>
      <c r="T605" s="813">
        <v>1</v>
      </c>
      <c r="U605" s="769">
        <v>1</v>
      </c>
    </row>
    <row r="606" spans="1:21" ht="14.4" customHeight="1" x14ac:dyDescent="0.3">
      <c r="A606" s="727">
        <v>31</v>
      </c>
      <c r="B606" s="728" t="s">
        <v>1451</v>
      </c>
      <c r="C606" s="728" t="s">
        <v>1457</v>
      </c>
      <c r="D606" s="811" t="s">
        <v>2247</v>
      </c>
      <c r="E606" s="812" t="s">
        <v>1477</v>
      </c>
      <c r="F606" s="728" t="s">
        <v>1454</v>
      </c>
      <c r="G606" s="728" t="s">
        <v>1501</v>
      </c>
      <c r="H606" s="728" t="s">
        <v>563</v>
      </c>
      <c r="I606" s="728" t="s">
        <v>1790</v>
      </c>
      <c r="J606" s="728" t="s">
        <v>1791</v>
      </c>
      <c r="K606" s="728" t="s">
        <v>1792</v>
      </c>
      <c r="L606" s="729">
        <v>600</v>
      </c>
      <c r="M606" s="729">
        <v>600</v>
      </c>
      <c r="N606" s="728">
        <v>1</v>
      </c>
      <c r="O606" s="813">
        <v>1</v>
      </c>
      <c r="P606" s="729">
        <v>600</v>
      </c>
      <c r="Q606" s="746">
        <v>1</v>
      </c>
      <c r="R606" s="728">
        <v>1</v>
      </c>
      <c r="S606" s="746">
        <v>1</v>
      </c>
      <c r="T606" s="813">
        <v>1</v>
      </c>
      <c r="U606" s="769">
        <v>1</v>
      </c>
    </row>
    <row r="607" spans="1:21" ht="14.4" customHeight="1" x14ac:dyDescent="0.3">
      <c r="A607" s="727">
        <v>31</v>
      </c>
      <c r="B607" s="728" t="s">
        <v>1451</v>
      </c>
      <c r="C607" s="728" t="s">
        <v>1457</v>
      </c>
      <c r="D607" s="811" t="s">
        <v>2247</v>
      </c>
      <c r="E607" s="812" t="s">
        <v>1477</v>
      </c>
      <c r="F607" s="728" t="s">
        <v>1454</v>
      </c>
      <c r="G607" s="728" t="s">
        <v>1508</v>
      </c>
      <c r="H607" s="728" t="s">
        <v>563</v>
      </c>
      <c r="I607" s="728" t="s">
        <v>1509</v>
      </c>
      <c r="J607" s="728" t="s">
        <v>1510</v>
      </c>
      <c r="K607" s="728" t="s">
        <v>1511</v>
      </c>
      <c r="L607" s="729">
        <v>200</v>
      </c>
      <c r="M607" s="729">
        <v>600</v>
      </c>
      <c r="N607" s="728">
        <v>3</v>
      </c>
      <c r="O607" s="813">
        <v>2</v>
      </c>
      <c r="P607" s="729">
        <v>600</v>
      </c>
      <c r="Q607" s="746">
        <v>1</v>
      </c>
      <c r="R607" s="728">
        <v>3</v>
      </c>
      <c r="S607" s="746">
        <v>1</v>
      </c>
      <c r="T607" s="813">
        <v>2</v>
      </c>
      <c r="U607" s="769">
        <v>1</v>
      </c>
    </row>
    <row r="608" spans="1:21" ht="14.4" customHeight="1" x14ac:dyDescent="0.3">
      <c r="A608" s="727">
        <v>31</v>
      </c>
      <c r="B608" s="728" t="s">
        <v>1451</v>
      </c>
      <c r="C608" s="728" t="s">
        <v>1457</v>
      </c>
      <c r="D608" s="811" t="s">
        <v>2247</v>
      </c>
      <c r="E608" s="812" t="s">
        <v>1478</v>
      </c>
      <c r="F608" s="728" t="s">
        <v>1452</v>
      </c>
      <c r="G608" s="728" t="s">
        <v>2078</v>
      </c>
      <c r="H608" s="728" t="s">
        <v>563</v>
      </c>
      <c r="I608" s="728" t="s">
        <v>2079</v>
      </c>
      <c r="J608" s="728" t="s">
        <v>2080</v>
      </c>
      <c r="K608" s="728" t="s">
        <v>2081</v>
      </c>
      <c r="L608" s="729">
        <v>0</v>
      </c>
      <c r="M608" s="729">
        <v>0</v>
      </c>
      <c r="N608" s="728">
        <v>2</v>
      </c>
      <c r="O608" s="813">
        <v>0.5</v>
      </c>
      <c r="P608" s="729">
        <v>0</v>
      </c>
      <c r="Q608" s="746"/>
      <c r="R608" s="728">
        <v>2</v>
      </c>
      <c r="S608" s="746">
        <v>1</v>
      </c>
      <c r="T608" s="813">
        <v>0.5</v>
      </c>
      <c r="U608" s="769">
        <v>1</v>
      </c>
    </row>
    <row r="609" spans="1:21" ht="14.4" customHeight="1" x14ac:dyDescent="0.3">
      <c r="A609" s="727">
        <v>31</v>
      </c>
      <c r="B609" s="728" t="s">
        <v>1451</v>
      </c>
      <c r="C609" s="728" t="s">
        <v>1457</v>
      </c>
      <c r="D609" s="811" t="s">
        <v>2247</v>
      </c>
      <c r="E609" s="812" t="s">
        <v>1478</v>
      </c>
      <c r="F609" s="728" t="s">
        <v>1452</v>
      </c>
      <c r="G609" s="728" t="s">
        <v>1886</v>
      </c>
      <c r="H609" s="728" t="s">
        <v>563</v>
      </c>
      <c r="I609" s="728" t="s">
        <v>1330</v>
      </c>
      <c r="J609" s="728" t="s">
        <v>783</v>
      </c>
      <c r="K609" s="728" t="s">
        <v>1331</v>
      </c>
      <c r="L609" s="729">
        <v>36.270000000000003</v>
      </c>
      <c r="M609" s="729">
        <v>36.270000000000003</v>
      </c>
      <c r="N609" s="728">
        <v>1</v>
      </c>
      <c r="O609" s="813">
        <v>0.5</v>
      </c>
      <c r="P609" s="729">
        <v>36.270000000000003</v>
      </c>
      <c r="Q609" s="746">
        <v>1</v>
      </c>
      <c r="R609" s="728">
        <v>1</v>
      </c>
      <c r="S609" s="746">
        <v>1</v>
      </c>
      <c r="T609" s="813">
        <v>0.5</v>
      </c>
      <c r="U609" s="769">
        <v>1</v>
      </c>
    </row>
    <row r="610" spans="1:21" ht="14.4" customHeight="1" x14ac:dyDescent="0.3">
      <c r="A610" s="727">
        <v>31</v>
      </c>
      <c r="B610" s="728" t="s">
        <v>1451</v>
      </c>
      <c r="C610" s="728" t="s">
        <v>1457</v>
      </c>
      <c r="D610" s="811" t="s">
        <v>2247</v>
      </c>
      <c r="E610" s="812" t="s">
        <v>1478</v>
      </c>
      <c r="F610" s="728" t="s">
        <v>1452</v>
      </c>
      <c r="G610" s="728" t="s">
        <v>1962</v>
      </c>
      <c r="H610" s="728" t="s">
        <v>563</v>
      </c>
      <c r="I610" s="728" t="s">
        <v>2082</v>
      </c>
      <c r="J610" s="728" t="s">
        <v>1979</v>
      </c>
      <c r="K610" s="728" t="s">
        <v>1980</v>
      </c>
      <c r="L610" s="729">
        <v>0</v>
      </c>
      <c r="M610" s="729">
        <v>0</v>
      </c>
      <c r="N610" s="728">
        <v>1</v>
      </c>
      <c r="O610" s="813">
        <v>1</v>
      </c>
      <c r="P610" s="729">
        <v>0</v>
      </c>
      <c r="Q610" s="746"/>
      <c r="R610" s="728">
        <v>1</v>
      </c>
      <c r="S610" s="746">
        <v>1</v>
      </c>
      <c r="T610" s="813">
        <v>1</v>
      </c>
      <c r="U610" s="769">
        <v>1</v>
      </c>
    </row>
    <row r="611" spans="1:21" ht="14.4" customHeight="1" x14ac:dyDescent="0.3">
      <c r="A611" s="727">
        <v>31</v>
      </c>
      <c r="B611" s="728" t="s">
        <v>1451</v>
      </c>
      <c r="C611" s="728" t="s">
        <v>1457</v>
      </c>
      <c r="D611" s="811" t="s">
        <v>2247</v>
      </c>
      <c r="E611" s="812" t="s">
        <v>1478</v>
      </c>
      <c r="F611" s="728" t="s">
        <v>1452</v>
      </c>
      <c r="G611" s="728" t="s">
        <v>2083</v>
      </c>
      <c r="H611" s="728" t="s">
        <v>563</v>
      </c>
      <c r="I611" s="728" t="s">
        <v>2084</v>
      </c>
      <c r="J611" s="728" t="s">
        <v>665</v>
      </c>
      <c r="K611" s="728" t="s">
        <v>2085</v>
      </c>
      <c r="L611" s="729">
        <v>37.61</v>
      </c>
      <c r="M611" s="729">
        <v>75.22</v>
      </c>
      <c r="N611" s="728">
        <v>2</v>
      </c>
      <c r="O611" s="813">
        <v>0.5</v>
      </c>
      <c r="P611" s="729">
        <v>75.22</v>
      </c>
      <c r="Q611" s="746">
        <v>1</v>
      </c>
      <c r="R611" s="728">
        <v>2</v>
      </c>
      <c r="S611" s="746">
        <v>1</v>
      </c>
      <c r="T611" s="813">
        <v>0.5</v>
      </c>
      <c r="U611" s="769">
        <v>1</v>
      </c>
    </row>
    <row r="612" spans="1:21" ht="14.4" customHeight="1" x14ac:dyDescent="0.3">
      <c r="A612" s="727">
        <v>31</v>
      </c>
      <c r="B612" s="728" t="s">
        <v>1451</v>
      </c>
      <c r="C612" s="728" t="s">
        <v>1457</v>
      </c>
      <c r="D612" s="811" t="s">
        <v>2247</v>
      </c>
      <c r="E612" s="812" t="s">
        <v>1478</v>
      </c>
      <c r="F612" s="728" t="s">
        <v>1452</v>
      </c>
      <c r="G612" s="728" t="s">
        <v>1632</v>
      </c>
      <c r="H612" s="728" t="s">
        <v>563</v>
      </c>
      <c r="I612" s="728" t="s">
        <v>1814</v>
      </c>
      <c r="J612" s="728" t="s">
        <v>1815</v>
      </c>
      <c r="K612" s="728" t="s">
        <v>1816</v>
      </c>
      <c r="L612" s="729">
        <v>64.56</v>
      </c>
      <c r="M612" s="729">
        <v>64.56</v>
      </c>
      <c r="N612" s="728">
        <v>1</v>
      </c>
      <c r="O612" s="813">
        <v>1</v>
      </c>
      <c r="P612" s="729"/>
      <c r="Q612" s="746">
        <v>0</v>
      </c>
      <c r="R612" s="728"/>
      <c r="S612" s="746">
        <v>0</v>
      </c>
      <c r="T612" s="813"/>
      <c r="U612" s="769">
        <v>0</v>
      </c>
    </row>
    <row r="613" spans="1:21" ht="14.4" customHeight="1" x14ac:dyDescent="0.3">
      <c r="A613" s="727">
        <v>31</v>
      </c>
      <c r="B613" s="728" t="s">
        <v>1451</v>
      </c>
      <c r="C613" s="728" t="s">
        <v>1457</v>
      </c>
      <c r="D613" s="811" t="s">
        <v>2247</v>
      </c>
      <c r="E613" s="812" t="s">
        <v>1478</v>
      </c>
      <c r="F613" s="728" t="s">
        <v>1452</v>
      </c>
      <c r="G613" s="728" t="s">
        <v>1981</v>
      </c>
      <c r="H613" s="728" t="s">
        <v>563</v>
      </c>
      <c r="I613" s="728" t="s">
        <v>2053</v>
      </c>
      <c r="J613" s="728" t="s">
        <v>775</v>
      </c>
      <c r="K613" s="728" t="s">
        <v>1983</v>
      </c>
      <c r="L613" s="729">
        <v>107.27</v>
      </c>
      <c r="M613" s="729">
        <v>214.54</v>
      </c>
      <c r="N613" s="728">
        <v>2</v>
      </c>
      <c r="O613" s="813">
        <v>1</v>
      </c>
      <c r="P613" s="729">
        <v>214.54</v>
      </c>
      <c r="Q613" s="746">
        <v>1</v>
      </c>
      <c r="R613" s="728">
        <v>2</v>
      </c>
      <c r="S613" s="746">
        <v>1</v>
      </c>
      <c r="T613" s="813">
        <v>1</v>
      </c>
      <c r="U613" s="769">
        <v>1</v>
      </c>
    </row>
    <row r="614" spans="1:21" ht="14.4" customHeight="1" x14ac:dyDescent="0.3">
      <c r="A614" s="727">
        <v>31</v>
      </c>
      <c r="B614" s="728" t="s">
        <v>1451</v>
      </c>
      <c r="C614" s="728" t="s">
        <v>1457</v>
      </c>
      <c r="D614" s="811" t="s">
        <v>2247</v>
      </c>
      <c r="E614" s="812" t="s">
        <v>1478</v>
      </c>
      <c r="F614" s="728" t="s">
        <v>1452</v>
      </c>
      <c r="G614" s="728" t="s">
        <v>1981</v>
      </c>
      <c r="H614" s="728" t="s">
        <v>563</v>
      </c>
      <c r="I614" s="728" t="s">
        <v>1982</v>
      </c>
      <c r="J614" s="728" t="s">
        <v>775</v>
      </c>
      <c r="K614" s="728" t="s">
        <v>1983</v>
      </c>
      <c r="L614" s="729">
        <v>107.27</v>
      </c>
      <c r="M614" s="729">
        <v>321.81</v>
      </c>
      <c r="N614" s="728">
        <v>3</v>
      </c>
      <c r="O614" s="813">
        <v>1</v>
      </c>
      <c r="P614" s="729">
        <v>321.81</v>
      </c>
      <c r="Q614" s="746">
        <v>1</v>
      </c>
      <c r="R614" s="728">
        <v>3</v>
      </c>
      <c r="S614" s="746">
        <v>1</v>
      </c>
      <c r="T614" s="813">
        <v>1</v>
      </c>
      <c r="U614" s="769">
        <v>1</v>
      </c>
    </row>
    <row r="615" spans="1:21" ht="14.4" customHeight="1" x14ac:dyDescent="0.3">
      <c r="A615" s="727">
        <v>31</v>
      </c>
      <c r="B615" s="728" t="s">
        <v>1451</v>
      </c>
      <c r="C615" s="728" t="s">
        <v>1457</v>
      </c>
      <c r="D615" s="811" t="s">
        <v>2247</v>
      </c>
      <c r="E615" s="812" t="s">
        <v>1478</v>
      </c>
      <c r="F615" s="728" t="s">
        <v>1452</v>
      </c>
      <c r="G615" s="728" t="s">
        <v>1745</v>
      </c>
      <c r="H615" s="728" t="s">
        <v>563</v>
      </c>
      <c r="I615" s="728" t="s">
        <v>1894</v>
      </c>
      <c r="J615" s="728" t="s">
        <v>1747</v>
      </c>
      <c r="K615" s="728" t="s">
        <v>1895</v>
      </c>
      <c r="L615" s="729">
        <v>0</v>
      </c>
      <c r="M615" s="729">
        <v>0</v>
      </c>
      <c r="N615" s="728">
        <v>1</v>
      </c>
      <c r="O615" s="813">
        <v>1</v>
      </c>
      <c r="P615" s="729">
        <v>0</v>
      </c>
      <c r="Q615" s="746"/>
      <c r="R615" s="728">
        <v>1</v>
      </c>
      <c r="S615" s="746">
        <v>1</v>
      </c>
      <c r="T615" s="813">
        <v>1</v>
      </c>
      <c r="U615" s="769">
        <v>1</v>
      </c>
    </row>
    <row r="616" spans="1:21" ht="14.4" customHeight="1" x14ac:dyDescent="0.3">
      <c r="A616" s="727">
        <v>31</v>
      </c>
      <c r="B616" s="728" t="s">
        <v>1451</v>
      </c>
      <c r="C616" s="728" t="s">
        <v>1457</v>
      </c>
      <c r="D616" s="811" t="s">
        <v>2247</v>
      </c>
      <c r="E616" s="812" t="s">
        <v>1478</v>
      </c>
      <c r="F616" s="728" t="s">
        <v>1452</v>
      </c>
      <c r="G616" s="728" t="s">
        <v>1544</v>
      </c>
      <c r="H616" s="728" t="s">
        <v>563</v>
      </c>
      <c r="I616" s="728" t="s">
        <v>1609</v>
      </c>
      <c r="J616" s="728" t="s">
        <v>1546</v>
      </c>
      <c r="K616" s="728" t="s">
        <v>1549</v>
      </c>
      <c r="L616" s="729">
        <v>132.97999999999999</v>
      </c>
      <c r="M616" s="729">
        <v>265.95999999999998</v>
      </c>
      <c r="N616" s="728">
        <v>2</v>
      </c>
      <c r="O616" s="813">
        <v>1</v>
      </c>
      <c r="P616" s="729">
        <v>265.95999999999998</v>
      </c>
      <c r="Q616" s="746">
        <v>1</v>
      </c>
      <c r="R616" s="728">
        <v>2</v>
      </c>
      <c r="S616" s="746">
        <v>1</v>
      </c>
      <c r="T616" s="813">
        <v>1</v>
      </c>
      <c r="U616" s="769">
        <v>1</v>
      </c>
    </row>
    <row r="617" spans="1:21" ht="14.4" customHeight="1" x14ac:dyDescent="0.3">
      <c r="A617" s="727">
        <v>31</v>
      </c>
      <c r="B617" s="728" t="s">
        <v>1451</v>
      </c>
      <c r="C617" s="728" t="s">
        <v>1457</v>
      </c>
      <c r="D617" s="811" t="s">
        <v>2247</v>
      </c>
      <c r="E617" s="812" t="s">
        <v>1478</v>
      </c>
      <c r="F617" s="728" t="s">
        <v>1452</v>
      </c>
      <c r="G617" s="728" t="s">
        <v>1544</v>
      </c>
      <c r="H617" s="728" t="s">
        <v>563</v>
      </c>
      <c r="I617" s="728" t="s">
        <v>1640</v>
      </c>
      <c r="J617" s="728" t="s">
        <v>1546</v>
      </c>
      <c r="K617" s="728" t="s">
        <v>1641</v>
      </c>
      <c r="L617" s="729">
        <v>0</v>
      </c>
      <c r="M617" s="729">
        <v>0</v>
      </c>
      <c r="N617" s="728">
        <v>2</v>
      </c>
      <c r="O617" s="813">
        <v>2</v>
      </c>
      <c r="P617" s="729">
        <v>0</v>
      </c>
      <c r="Q617" s="746"/>
      <c r="R617" s="728">
        <v>2</v>
      </c>
      <c r="S617" s="746">
        <v>1</v>
      </c>
      <c r="T617" s="813">
        <v>2</v>
      </c>
      <c r="U617" s="769">
        <v>1</v>
      </c>
    </row>
    <row r="618" spans="1:21" ht="14.4" customHeight="1" x14ac:dyDescent="0.3">
      <c r="A618" s="727">
        <v>31</v>
      </c>
      <c r="B618" s="728" t="s">
        <v>1451</v>
      </c>
      <c r="C618" s="728" t="s">
        <v>1457</v>
      </c>
      <c r="D618" s="811" t="s">
        <v>2247</v>
      </c>
      <c r="E618" s="812" t="s">
        <v>1478</v>
      </c>
      <c r="F618" s="728" t="s">
        <v>1452</v>
      </c>
      <c r="G618" s="728" t="s">
        <v>1486</v>
      </c>
      <c r="H618" s="728" t="s">
        <v>610</v>
      </c>
      <c r="I618" s="728" t="s">
        <v>1668</v>
      </c>
      <c r="J618" s="728" t="s">
        <v>707</v>
      </c>
      <c r="K618" s="728" t="s">
        <v>1669</v>
      </c>
      <c r="L618" s="729">
        <v>368.16</v>
      </c>
      <c r="M618" s="729">
        <v>1840.8000000000002</v>
      </c>
      <c r="N618" s="728">
        <v>5</v>
      </c>
      <c r="O618" s="813">
        <v>2</v>
      </c>
      <c r="P618" s="729">
        <v>1840.8000000000002</v>
      </c>
      <c r="Q618" s="746">
        <v>1</v>
      </c>
      <c r="R618" s="728">
        <v>5</v>
      </c>
      <c r="S618" s="746">
        <v>1</v>
      </c>
      <c r="T618" s="813">
        <v>2</v>
      </c>
      <c r="U618" s="769">
        <v>1</v>
      </c>
    </row>
    <row r="619" spans="1:21" ht="14.4" customHeight="1" x14ac:dyDescent="0.3">
      <c r="A619" s="727">
        <v>31</v>
      </c>
      <c r="B619" s="728" t="s">
        <v>1451</v>
      </c>
      <c r="C619" s="728" t="s">
        <v>1457</v>
      </c>
      <c r="D619" s="811" t="s">
        <v>2247</v>
      </c>
      <c r="E619" s="812" t="s">
        <v>1478</v>
      </c>
      <c r="F619" s="728" t="s">
        <v>1452</v>
      </c>
      <c r="G619" s="728" t="s">
        <v>1486</v>
      </c>
      <c r="H619" s="728" t="s">
        <v>610</v>
      </c>
      <c r="I619" s="728" t="s">
        <v>1487</v>
      </c>
      <c r="J619" s="728" t="s">
        <v>707</v>
      </c>
      <c r="K619" s="728" t="s">
        <v>1218</v>
      </c>
      <c r="L619" s="729">
        <v>490.89</v>
      </c>
      <c r="M619" s="729">
        <v>10799.58</v>
      </c>
      <c r="N619" s="728">
        <v>22</v>
      </c>
      <c r="O619" s="813">
        <v>10</v>
      </c>
      <c r="P619" s="729">
        <v>9326.91</v>
      </c>
      <c r="Q619" s="746">
        <v>0.86363636363636365</v>
      </c>
      <c r="R619" s="728">
        <v>19</v>
      </c>
      <c r="S619" s="746">
        <v>0.86363636363636365</v>
      </c>
      <c r="T619" s="813">
        <v>9</v>
      </c>
      <c r="U619" s="769">
        <v>0.9</v>
      </c>
    </row>
    <row r="620" spans="1:21" ht="14.4" customHeight="1" x14ac:dyDescent="0.3">
      <c r="A620" s="727">
        <v>31</v>
      </c>
      <c r="B620" s="728" t="s">
        <v>1451</v>
      </c>
      <c r="C620" s="728" t="s">
        <v>1457</v>
      </c>
      <c r="D620" s="811" t="s">
        <v>2247</v>
      </c>
      <c r="E620" s="812" t="s">
        <v>1478</v>
      </c>
      <c r="F620" s="728" t="s">
        <v>1452</v>
      </c>
      <c r="G620" s="728" t="s">
        <v>1486</v>
      </c>
      <c r="H620" s="728" t="s">
        <v>610</v>
      </c>
      <c r="I620" s="728" t="s">
        <v>2086</v>
      </c>
      <c r="J620" s="728" t="s">
        <v>707</v>
      </c>
      <c r="K620" s="728" t="s">
        <v>2087</v>
      </c>
      <c r="L620" s="729">
        <v>147.26</v>
      </c>
      <c r="M620" s="729">
        <v>294.52</v>
      </c>
      <c r="N620" s="728">
        <v>2</v>
      </c>
      <c r="O620" s="813">
        <v>1</v>
      </c>
      <c r="P620" s="729">
        <v>294.52</v>
      </c>
      <c r="Q620" s="746">
        <v>1</v>
      </c>
      <c r="R620" s="728">
        <v>2</v>
      </c>
      <c r="S620" s="746">
        <v>1</v>
      </c>
      <c r="T620" s="813">
        <v>1</v>
      </c>
      <c r="U620" s="769">
        <v>1</v>
      </c>
    </row>
    <row r="621" spans="1:21" ht="14.4" customHeight="1" x14ac:dyDescent="0.3">
      <c r="A621" s="727">
        <v>31</v>
      </c>
      <c r="B621" s="728" t="s">
        <v>1451</v>
      </c>
      <c r="C621" s="728" t="s">
        <v>1457</v>
      </c>
      <c r="D621" s="811" t="s">
        <v>2247</v>
      </c>
      <c r="E621" s="812" t="s">
        <v>1478</v>
      </c>
      <c r="F621" s="728" t="s">
        <v>1452</v>
      </c>
      <c r="G621" s="728" t="s">
        <v>1486</v>
      </c>
      <c r="H621" s="728" t="s">
        <v>610</v>
      </c>
      <c r="I621" s="728" t="s">
        <v>1516</v>
      </c>
      <c r="J621" s="728" t="s">
        <v>707</v>
      </c>
      <c r="K621" s="728" t="s">
        <v>1216</v>
      </c>
      <c r="L621" s="729">
        <v>736.33</v>
      </c>
      <c r="M621" s="729">
        <v>13990.27</v>
      </c>
      <c r="N621" s="728">
        <v>19</v>
      </c>
      <c r="O621" s="813">
        <v>7</v>
      </c>
      <c r="P621" s="729">
        <v>11044.95</v>
      </c>
      <c r="Q621" s="746">
        <v>0.78947368421052633</v>
      </c>
      <c r="R621" s="728">
        <v>15</v>
      </c>
      <c r="S621" s="746">
        <v>0.78947368421052633</v>
      </c>
      <c r="T621" s="813">
        <v>6</v>
      </c>
      <c r="U621" s="769">
        <v>0.8571428571428571</v>
      </c>
    </row>
    <row r="622" spans="1:21" ht="14.4" customHeight="1" x14ac:dyDescent="0.3">
      <c r="A622" s="727">
        <v>31</v>
      </c>
      <c r="B622" s="728" t="s">
        <v>1451</v>
      </c>
      <c r="C622" s="728" t="s">
        <v>1457</v>
      </c>
      <c r="D622" s="811" t="s">
        <v>2247</v>
      </c>
      <c r="E622" s="812" t="s">
        <v>1478</v>
      </c>
      <c r="F622" s="728" t="s">
        <v>1452</v>
      </c>
      <c r="G622" s="728" t="s">
        <v>1486</v>
      </c>
      <c r="H622" s="728" t="s">
        <v>610</v>
      </c>
      <c r="I622" s="728" t="s">
        <v>1554</v>
      </c>
      <c r="J622" s="728" t="s">
        <v>707</v>
      </c>
      <c r="K622" s="728" t="s">
        <v>1555</v>
      </c>
      <c r="L622" s="729">
        <v>923.74</v>
      </c>
      <c r="M622" s="729">
        <v>2771.2200000000003</v>
      </c>
      <c r="N622" s="728">
        <v>3</v>
      </c>
      <c r="O622" s="813">
        <v>2</v>
      </c>
      <c r="P622" s="729">
        <v>2771.2200000000003</v>
      </c>
      <c r="Q622" s="746">
        <v>1</v>
      </c>
      <c r="R622" s="728">
        <v>3</v>
      </c>
      <c r="S622" s="746">
        <v>1</v>
      </c>
      <c r="T622" s="813">
        <v>2</v>
      </c>
      <c r="U622" s="769">
        <v>1</v>
      </c>
    </row>
    <row r="623" spans="1:21" ht="14.4" customHeight="1" x14ac:dyDescent="0.3">
      <c r="A623" s="727">
        <v>31</v>
      </c>
      <c r="B623" s="728" t="s">
        <v>1451</v>
      </c>
      <c r="C623" s="728" t="s">
        <v>1457</v>
      </c>
      <c r="D623" s="811" t="s">
        <v>2247</v>
      </c>
      <c r="E623" s="812" t="s">
        <v>1478</v>
      </c>
      <c r="F623" s="728" t="s">
        <v>1452</v>
      </c>
      <c r="G623" s="728" t="s">
        <v>1826</v>
      </c>
      <c r="H623" s="728" t="s">
        <v>563</v>
      </c>
      <c r="I623" s="728" t="s">
        <v>2088</v>
      </c>
      <c r="J623" s="728" t="s">
        <v>806</v>
      </c>
      <c r="K623" s="728" t="s">
        <v>2089</v>
      </c>
      <c r="L623" s="729">
        <v>0</v>
      </c>
      <c r="M623" s="729">
        <v>0</v>
      </c>
      <c r="N623" s="728">
        <v>2</v>
      </c>
      <c r="O623" s="813">
        <v>0.5</v>
      </c>
      <c r="P623" s="729">
        <v>0</v>
      </c>
      <c r="Q623" s="746"/>
      <c r="R623" s="728">
        <v>2</v>
      </c>
      <c r="S623" s="746">
        <v>1</v>
      </c>
      <c r="T623" s="813">
        <v>0.5</v>
      </c>
      <c r="U623" s="769">
        <v>1</v>
      </c>
    </row>
    <row r="624" spans="1:21" ht="14.4" customHeight="1" x14ac:dyDescent="0.3">
      <c r="A624" s="727">
        <v>31</v>
      </c>
      <c r="B624" s="728" t="s">
        <v>1451</v>
      </c>
      <c r="C624" s="728" t="s">
        <v>1457</v>
      </c>
      <c r="D624" s="811" t="s">
        <v>2247</v>
      </c>
      <c r="E624" s="812" t="s">
        <v>1478</v>
      </c>
      <c r="F624" s="728" t="s">
        <v>1452</v>
      </c>
      <c r="G624" s="728" t="s">
        <v>1517</v>
      </c>
      <c r="H624" s="728" t="s">
        <v>563</v>
      </c>
      <c r="I624" s="728" t="s">
        <v>1595</v>
      </c>
      <c r="J624" s="728" t="s">
        <v>1596</v>
      </c>
      <c r="K624" s="728" t="s">
        <v>1597</v>
      </c>
      <c r="L624" s="729">
        <v>173.31</v>
      </c>
      <c r="M624" s="729">
        <v>173.31</v>
      </c>
      <c r="N624" s="728">
        <v>1</v>
      </c>
      <c r="O624" s="813">
        <v>1</v>
      </c>
      <c r="P624" s="729">
        <v>173.31</v>
      </c>
      <c r="Q624" s="746">
        <v>1</v>
      </c>
      <c r="R624" s="728">
        <v>1</v>
      </c>
      <c r="S624" s="746">
        <v>1</v>
      </c>
      <c r="T624" s="813">
        <v>1</v>
      </c>
      <c r="U624" s="769">
        <v>1</v>
      </c>
    </row>
    <row r="625" spans="1:21" ht="14.4" customHeight="1" x14ac:dyDescent="0.3">
      <c r="A625" s="727">
        <v>31</v>
      </c>
      <c r="B625" s="728" t="s">
        <v>1451</v>
      </c>
      <c r="C625" s="728" t="s">
        <v>1457</v>
      </c>
      <c r="D625" s="811" t="s">
        <v>2247</v>
      </c>
      <c r="E625" s="812" t="s">
        <v>1478</v>
      </c>
      <c r="F625" s="728" t="s">
        <v>1452</v>
      </c>
      <c r="G625" s="728" t="s">
        <v>1489</v>
      </c>
      <c r="H625" s="728" t="s">
        <v>610</v>
      </c>
      <c r="I625" s="728" t="s">
        <v>1337</v>
      </c>
      <c r="J625" s="728" t="s">
        <v>1338</v>
      </c>
      <c r="K625" s="728" t="s">
        <v>1339</v>
      </c>
      <c r="L625" s="729">
        <v>0</v>
      </c>
      <c r="M625" s="729">
        <v>0</v>
      </c>
      <c r="N625" s="728">
        <v>1</v>
      </c>
      <c r="O625" s="813">
        <v>0.5</v>
      </c>
      <c r="P625" s="729">
        <v>0</v>
      </c>
      <c r="Q625" s="746"/>
      <c r="R625" s="728">
        <v>1</v>
      </c>
      <c r="S625" s="746">
        <v>1</v>
      </c>
      <c r="T625" s="813">
        <v>0.5</v>
      </c>
      <c r="U625" s="769">
        <v>1</v>
      </c>
    </row>
    <row r="626" spans="1:21" ht="14.4" customHeight="1" x14ac:dyDescent="0.3">
      <c r="A626" s="727">
        <v>31</v>
      </c>
      <c r="B626" s="728" t="s">
        <v>1451</v>
      </c>
      <c r="C626" s="728" t="s">
        <v>1457</v>
      </c>
      <c r="D626" s="811" t="s">
        <v>2247</v>
      </c>
      <c r="E626" s="812" t="s">
        <v>1478</v>
      </c>
      <c r="F626" s="728" t="s">
        <v>1452</v>
      </c>
      <c r="G626" s="728" t="s">
        <v>1694</v>
      </c>
      <c r="H626" s="728" t="s">
        <v>563</v>
      </c>
      <c r="I626" s="728" t="s">
        <v>2090</v>
      </c>
      <c r="J626" s="728" t="s">
        <v>2091</v>
      </c>
      <c r="K626" s="728" t="s">
        <v>2092</v>
      </c>
      <c r="L626" s="729">
        <v>93.96</v>
      </c>
      <c r="M626" s="729">
        <v>187.92</v>
      </c>
      <c r="N626" s="728">
        <v>2</v>
      </c>
      <c r="O626" s="813">
        <v>0.5</v>
      </c>
      <c r="P626" s="729">
        <v>187.92</v>
      </c>
      <c r="Q626" s="746">
        <v>1</v>
      </c>
      <c r="R626" s="728">
        <v>2</v>
      </c>
      <c r="S626" s="746">
        <v>1</v>
      </c>
      <c r="T626" s="813">
        <v>0.5</v>
      </c>
      <c r="U626" s="769">
        <v>1</v>
      </c>
    </row>
    <row r="627" spans="1:21" ht="14.4" customHeight="1" x14ac:dyDescent="0.3">
      <c r="A627" s="727">
        <v>31</v>
      </c>
      <c r="B627" s="728" t="s">
        <v>1451</v>
      </c>
      <c r="C627" s="728" t="s">
        <v>1457</v>
      </c>
      <c r="D627" s="811" t="s">
        <v>2247</v>
      </c>
      <c r="E627" s="812" t="s">
        <v>1478</v>
      </c>
      <c r="F627" s="728" t="s">
        <v>1452</v>
      </c>
      <c r="G627" s="728" t="s">
        <v>1694</v>
      </c>
      <c r="H627" s="728" t="s">
        <v>563</v>
      </c>
      <c r="I627" s="728" t="s">
        <v>2093</v>
      </c>
      <c r="J627" s="728" t="s">
        <v>2094</v>
      </c>
      <c r="K627" s="728" t="s">
        <v>2095</v>
      </c>
      <c r="L627" s="729">
        <v>119.1</v>
      </c>
      <c r="M627" s="729">
        <v>238.2</v>
      </c>
      <c r="N627" s="728">
        <v>2</v>
      </c>
      <c r="O627" s="813">
        <v>1</v>
      </c>
      <c r="P627" s="729"/>
      <c r="Q627" s="746">
        <v>0</v>
      </c>
      <c r="R627" s="728"/>
      <c r="S627" s="746">
        <v>0</v>
      </c>
      <c r="T627" s="813"/>
      <c r="U627" s="769">
        <v>0</v>
      </c>
    </row>
    <row r="628" spans="1:21" ht="14.4" customHeight="1" x14ac:dyDescent="0.3">
      <c r="A628" s="727">
        <v>31</v>
      </c>
      <c r="B628" s="728" t="s">
        <v>1451</v>
      </c>
      <c r="C628" s="728" t="s">
        <v>1457</v>
      </c>
      <c r="D628" s="811" t="s">
        <v>2247</v>
      </c>
      <c r="E628" s="812" t="s">
        <v>1478</v>
      </c>
      <c r="F628" s="728" t="s">
        <v>1452</v>
      </c>
      <c r="G628" s="728" t="s">
        <v>1694</v>
      </c>
      <c r="H628" s="728" t="s">
        <v>563</v>
      </c>
      <c r="I628" s="728" t="s">
        <v>2096</v>
      </c>
      <c r="J628" s="728" t="s">
        <v>2097</v>
      </c>
      <c r="K628" s="728" t="s">
        <v>2098</v>
      </c>
      <c r="L628" s="729">
        <v>0</v>
      </c>
      <c r="M628" s="729">
        <v>0</v>
      </c>
      <c r="N628" s="728">
        <v>1</v>
      </c>
      <c r="O628" s="813">
        <v>1</v>
      </c>
      <c r="P628" s="729">
        <v>0</v>
      </c>
      <c r="Q628" s="746"/>
      <c r="R628" s="728">
        <v>1</v>
      </c>
      <c r="S628" s="746">
        <v>1</v>
      </c>
      <c r="T628" s="813">
        <v>1</v>
      </c>
      <c r="U628" s="769">
        <v>1</v>
      </c>
    </row>
    <row r="629" spans="1:21" ht="14.4" customHeight="1" x14ac:dyDescent="0.3">
      <c r="A629" s="727">
        <v>31</v>
      </c>
      <c r="B629" s="728" t="s">
        <v>1451</v>
      </c>
      <c r="C629" s="728" t="s">
        <v>1457</v>
      </c>
      <c r="D629" s="811" t="s">
        <v>2247</v>
      </c>
      <c r="E629" s="812" t="s">
        <v>1478</v>
      </c>
      <c r="F629" s="728" t="s">
        <v>1452</v>
      </c>
      <c r="G629" s="728" t="s">
        <v>1694</v>
      </c>
      <c r="H629" s="728" t="s">
        <v>563</v>
      </c>
      <c r="I629" s="728" t="s">
        <v>2099</v>
      </c>
      <c r="J629" s="728" t="s">
        <v>1696</v>
      </c>
      <c r="K629" s="728" t="s">
        <v>1691</v>
      </c>
      <c r="L629" s="729">
        <v>93.96</v>
      </c>
      <c r="M629" s="729">
        <v>375.84</v>
      </c>
      <c r="N629" s="728">
        <v>4</v>
      </c>
      <c r="O629" s="813">
        <v>2</v>
      </c>
      <c r="P629" s="729">
        <v>187.92</v>
      </c>
      <c r="Q629" s="746">
        <v>0.5</v>
      </c>
      <c r="R629" s="728">
        <v>2</v>
      </c>
      <c r="S629" s="746">
        <v>0.5</v>
      </c>
      <c r="T629" s="813">
        <v>1</v>
      </c>
      <c r="U629" s="769">
        <v>0.5</v>
      </c>
    </row>
    <row r="630" spans="1:21" ht="14.4" customHeight="1" x14ac:dyDescent="0.3">
      <c r="A630" s="727">
        <v>31</v>
      </c>
      <c r="B630" s="728" t="s">
        <v>1451</v>
      </c>
      <c r="C630" s="728" t="s">
        <v>1457</v>
      </c>
      <c r="D630" s="811" t="s">
        <v>2247</v>
      </c>
      <c r="E630" s="812" t="s">
        <v>1478</v>
      </c>
      <c r="F630" s="728" t="s">
        <v>1452</v>
      </c>
      <c r="G630" s="728" t="s">
        <v>1771</v>
      </c>
      <c r="H630" s="728" t="s">
        <v>563</v>
      </c>
      <c r="I630" s="728" t="s">
        <v>1772</v>
      </c>
      <c r="J630" s="728" t="s">
        <v>644</v>
      </c>
      <c r="K630" s="728" t="s">
        <v>1773</v>
      </c>
      <c r="L630" s="729">
        <v>0</v>
      </c>
      <c r="M630" s="729">
        <v>0</v>
      </c>
      <c r="N630" s="728">
        <v>2</v>
      </c>
      <c r="O630" s="813">
        <v>0.5</v>
      </c>
      <c r="P630" s="729">
        <v>0</v>
      </c>
      <c r="Q630" s="746"/>
      <c r="R630" s="728">
        <v>2</v>
      </c>
      <c r="S630" s="746">
        <v>1</v>
      </c>
      <c r="T630" s="813">
        <v>0.5</v>
      </c>
      <c r="U630" s="769">
        <v>1</v>
      </c>
    </row>
    <row r="631" spans="1:21" ht="14.4" customHeight="1" x14ac:dyDescent="0.3">
      <c r="A631" s="727">
        <v>31</v>
      </c>
      <c r="B631" s="728" t="s">
        <v>1451</v>
      </c>
      <c r="C631" s="728" t="s">
        <v>1457</v>
      </c>
      <c r="D631" s="811" t="s">
        <v>2247</v>
      </c>
      <c r="E631" s="812" t="s">
        <v>1478</v>
      </c>
      <c r="F631" s="728" t="s">
        <v>1452</v>
      </c>
      <c r="G631" s="728" t="s">
        <v>1875</v>
      </c>
      <c r="H631" s="728" t="s">
        <v>610</v>
      </c>
      <c r="I631" s="728" t="s">
        <v>1354</v>
      </c>
      <c r="J631" s="728" t="s">
        <v>886</v>
      </c>
      <c r="K631" s="728" t="s">
        <v>1355</v>
      </c>
      <c r="L631" s="729">
        <v>0</v>
      </c>
      <c r="M631" s="729">
        <v>0</v>
      </c>
      <c r="N631" s="728">
        <v>1</v>
      </c>
      <c r="O631" s="813">
        <v>1</v>
      </c>
      <c r="P631" s="729">
        <v>0</v>
      </c>
      <c r="Q631" s="746"/>
      <c r="R631" s="728">
        <v>1</v>
      </c>
      <c r="S631" s="746">
        <v>1</v>
      </c>
      <c r="T631" s="813">
        <v>1</v>
      </c>
      <c r="U631" s="769">
        <v>1</v>
      </c>
    </row>
    <row r="632" spans="1:21" ht="14.4" customHeight="1" x14ac:dyDescent="0.3">
      <c r="A632" s="727">
        <v>31</v>
      </c>
      <c r="B632" s="728" t="s">
        <v>1451</v>
      </c>
      <c r="C632" s="728" t="s">
        <v>1457</v>
      </c>
      <c r="D632" s="811" t="s">
        <v>2247</v>
      </c>
      <c r="E632" s="812" t="s">
        <v>1478</v>
      </c>
      <c r="F632" s="728" t="s">
        <v>1452</v>
      </c>
      <c r="G632" s="728" t="s">
        <v>1875</v>
      </c>
      <c r="H632" s="728" t="s">
        <v>563</v>
      </c>
      <c r="I632" s="728" t="s">
        <v>2100</v>
      </c>
      <c r="J632" s="728" t="s">
        <v>2101</v>
      </c>
      <c r="K632" s="728" t="s">
        <v>1353</v>
      </c>
      <c r="L632" s="729">
        <v>0</v>
      </c>
      <c r="M632" s="729">
        <v>0</v>
      </c>
      <c r="N632" s="728">
        <v>1</v>
      </c>
      <c r="O632" s="813">
        <v>0.5</v>
      </c>
      <c r="P632" s="729">
        <v>0</v>
      </c>
      <c r="Q632" s="746"/>
      <c r="R632" s="728">
        <v>1</v>
      </c>
      <c r="S632" s="746">
        <v>1</v>
      </c>
      <c r="T632" s="813">
        <v>0.5</v>
      </c>
      <c r="U632" s="769">
        <v>1</v>
      </c>
    </row>
    <row r="633" spans="1:21" ht="14.4" customHeight="1" x14ac:dyDescent="0.3">
      <c r="A633" s="727">
        <v>31</v>
      </c>
      <c r="B633" s="728" t="s">
        <v>1451</v>
      </c>
      <c r="C633" s="728" t="s">
        <v>1457</v>
      </c>
      <c r="D633" s="811" t="s">
        <v>2247</v>
      </c>
      <c r="E633" s="812" t="s">
        <v>1478</v>
      </c>
      <c r="F633" s="728" t="s">
        <v>1454</v>
      </c>
      <c r="G633" s="728" t="s">
        <v>2102</v>
      </c>
      <c r="H633" s="728" t="s">
        <v>563</v>
      </c>
      <c r="I633" s="728" t="s">
        <v>2103</v>
      </c>
      <c r="J633" s="728" t="s">
        <v>2104</v>
      </c>
      <c r="K633" s="728" t="s">
        <v>2105</v>
      </c>
      <c r="L633" s="729">
        <v>1668</v>
      </c>
      <c r="M633" s="729">
        <v>1668</v>
      </c>
      <c r="N633" s="728">
        <v>1</v>
      </c>
      <c r="O633" s="813">
        <v>1</v>
      </c>
      <c r="P633" s="729"/>
      <c r="Q633" s="746">
        <v>0</v>
      </c>
      <c r="R633" s="728"/>
      <c r="S633" s="746">
        <v>0</v>
      </c>
      <c r="T633" s="813"/>
      <c r="U633" s="769">
        <v>0</v>
      </c>
    </row>
    <row r="634" spans="1:21" ht="14.4" customHeight="1" x14ac:dyDescent="0.3">
      <c r="A634" s="727">
        <v>31</v>
      </c>
      <c r="B634" s="728" t="s">
        <v>1451</v>
      </c>
      <c r="C634" s="728" t="s">
        <v>1457</v>
      </c>
      <c r="D634" s="811" t="s">
        <v>2247</v>
      </c>
      <c r="E634" s="812" t="s">
        <v>1478</v>
      </c>
      <c r="F634" s="728" t="s">
        <v>1454</v>
      </c>
      <c r="G634" s="728" t="s">
        <v>1497</v>
      </c>
      <c r="H634" s="728" t="s">
        <v>563</v>
      </c>
      <c r="I634" s="728" t="s">
        <v>1498</v>
      </c>
      <c r="J634" s="728" t="s">
        <v>1499</v>
      </c>
      <c r="K634" s="728" t="s">
        <v>1500</v>
      </c>
      <c r="L634" s="729">
        <v>35.130000000000003</v>
      </c>
      <c r="M634" s="729">
        <v>70.260000000000005</v>
      </c>
      <c r="N634" s="728">
        <v>2</v>
      </c>
      <c r="O634" s="813">
        <v>1</v>
      </c>
      <c r="P634" s="729">
        <v>70.260000000000005</v>
      </c>
      <c r="Q634" s="746">
        <v>1</v>
      </c>
      <c r="R634" s="728">
        <v>2</v>
      </c>
      <c r="S634" s="746">
        <v>1</v>
      </c>
      <c r="T634" s="813">
        <v>1</v>
      </c>
      <c r="U634" s="769">
        <v>1</v>
      </c>
    </row>
    <row r="635" spans="1:21" ht="14.4" customHeight="1" x14ac:dyDescent="0.3">
      <c r="A635" s="727">
        <v>31</v>
      </c>
      <c r="B635" s="728" t="s">
        <v>1451</v>
      </c>
      <c r="C635" s="728" t="s">
        <v>1457</v>
      </c>
      <c r="D635" s="811" t="s">
        <v>2247</v>
      </c>
      <c r="E635" s="812" t="s">
        <v>1478</v>
      </c>
      <c r="F635" s="728" t="s">
        <v>1454</v>
      </c>
      <c r="G635" s="728" t="s">
        <v>1565</v>
      </c>
      <c r="H635" s="728" t="s">
        <v>563</v>
      </c>
      <c r="I635" s="728" t="s">
        <v>2106</v>
      </c>
      <c r="J635" s="728" t="s">
        <v>2107</v>
      </c>
      <c r="K635" s="728" t="s">
        <v>2108</v>
      </c>
      <c r="L635" s="729">
        <v>566</v>
      </c>
      <c r="M635" s="729">
        <v>566</v>
      </c>
      <c r="N635" s="728">
        <v>1</v>
      </c>
      <c r="O635" s="813">
        <v>1</v>
      </c>
      <c r="P635" s="729"/>
      <c r="Q635" s="746">
        <v>0</v>
      </c>
      <c r="R635" s="728"/>
      <c r="S635" s="746">
        <v>0</v>
      </c>
      <c r="T635" s="813"/>
      <c r="U635" s="769">
        <v>0</v>
      </c>
    </row>
    <row r="636" spans="1:21" ht="14.4" customHeight="1" x14ac:dyDescent="0.3">
      <c r="A636" s="727">
        <v>31</v>
      </c>
      <c r="B636" s="728" t="s">
        <v>1451</v>
      </c>
      <c r="C636" s="728" t="s">
        <v>1457</v>
      </c>
      <c r="D636" s="811" t="s">
        <v>2247</v>
      </c>
      <c r="E636" s="812" t="s">
        <v>1478</v>
      </c>
      <c r="F636" s="728" t="s">
        <v>1454</v>
      </c>
      <c r="G636" s="728" t="s">
        <v>1501</v>
      </c>
      <c r="H636" s="728" t="s">
        <v>563</v>
      </c>
      <c r="I636" s="728" t="s">
        <v>1602</v>
      </c>
      <c r="J636" s="728" t="s">
        <v>1603</v>
      </c>
      <c r="K636" s="728" t="s">
        <v>1604</v>
      </c>
      <c r="L636" s="729">
        <v>2296.87</v>
      </c>
      <c r="M636" s="729">
        <v>2296.87</v>
      </c>
      <c r="N636" s="728">
        <v>1</v>
      </c>
      <c r="O636" s="813">
        <v>1</v>
      </c>
      <c r="P636" s="729">
        <v>2296.87</v>
      </c>
      <c r="Q636" s="746">
        <v>1</v>
      </c>
      <c r="R636" s="728">
        <v>1</v>
      </c>
      <c r="S636" s="746">
        <v>1</v>
      </c>
      <c r="T636" s="813">
        <v>1</v>
      </c>
      <c r="U636" s="769">
        <v>1</v>
      </c>
    </row>
    <row r="637" spans="1:21" ht="14.4" customHeight="1" x14ac:dyDescent="0.3">
      <c r="A637" s="727">
        <v>31</v>
      </c>
      <c r="B637" s="728" t="s">
        <v>1451</v>
      </c>
      <c r="C637" s="728" t="s">
        <v>1457</v>
      </c>
      <c r="D637" s="811" t="s">
        <v>2247</v>
      </c>
      <c r="E637" s="812" t="s">
        <v>1478</v>
      </c>
      <c r="F637" s="728" t="s">
        <v>1454</v>
      </c>
      <c r="G637" s="728" t="s">
        <v>1501</v>
      </c>
      <c r="H637" s="728" t="s">
        <v>563</v>
      </c>
      <c r="I637" s="728" t="s">
        <v>1916</v>
      </c>
      <c r="J637" s="728" t="s">
        <v>1917</v>
      </c>
      <c r="K637" s="728" t="s">
        <v>1918</v>
      </c>
      <c r="L637" s="729">
        <v>320.25</v>
      </c>
      <c r="M637" s="729">
        <v>320.25</v>
      </c>
      <c r="N637" s="728">
        <v>1</v>
      </c>
      <c r="O637" s="813">
        <v>1</v>
      </c>
      <c r="P637" s="729">
        <v>320.25</v>
      </c>
      <c r="Q637" s="746">
        <v>1</v>
      </c>
      <c r="R637" s="728">
        <v>1</v>
      </c>
      <c r="S637" s="746">
        <v>1</v>
      </c>
      <c r="T637" s="813">
        <v>1</v>
      </c>
      <c r="U637" s="769">
        <v>1</v>
      </c>
    </row>
    <row r="638" spans="1:21" ht="14.4" customHeight="1" x14ac:dyDescent="0.3">
      <c r="A638" s="727">
        <v>31</v>
      </c>
      <c r="B638" s="728" t="s">
        <v>1451</v>
      </c>
      <c r="C638" s="728" t="s">
        <v>1457</v>
      </c>
      <c r="D638" s="811" t="s">
        <v>2247</v>
      </c>
      <c r="E638" s="812" t="s">
        <v>1478</v>
      </c>
      <c r="F638" s="728" t="s">
        <v>1454</v>
      </c>
      <c r="G638" s="728" t="s">
        <v>1501</v>
      </c>
      <c r="H638" s="728" t="s">
        <v>563</v>
      </c>
      <c r="I638" s="728" t="s">
        <v>1776</v>
      </c>
      <c r="J638" s="728" t="s">
        <v>1777</v>
      </c>
      <c r="K638" s="728" t="s">
        <v>1778</v>
      </c>
      <c r="L638" s="729">
        <v>1575</v>
      </c>
      <c r="M638" s="729">
        <v>11025</v>
      </c>
      <c r="N638" s="728">
        <v>7</v>
      </c>
      <c r="O638" s="813">
        <v>7</v>
      </c>
      <c r="P638" s="729">
        <v>11025</v>
      </c>
      <c r="Q638" s="746">
        <v>1</v>
      </c>
      <c r="R638" s="728">
        <v>7</v>
      </c>
      <c r="S638" s="746">
        <v>1</v>
      </c>
      <c r="T638" s="813">
        <v>7</v>
      </c>
      <c r="U638" s="769">
        <v>1</v>
      </c>
    </row>
    <row r="639" spans="1:21" ht="14.4" customHeight="1" x14ac:dyDescent="0.3">
      <c r="A639" s="727">
        <v>31</v>
      </c>
      <c r="B639" s="728" t="s">
        <v>1451</v>
      </c>
      <c r="C639" s="728" t="s">
        <v>1457</v>
      </c>
      <c r="D639" s="811" t="s">
        <v>2247</v>
      </c>
      <c r="E639" s="812" t="s">
        <v>1478</v>
      </c>
      <c r="F639" s="728" t="s">
        <v>1454</v>
      </c>
      <c r="G639" s="728" t="s">
        <v>1501</v>
      </c>
      <c r="H639" s="728" t="s">
        <v>563</v>
      </c>
      <c r="I639" s="728" t="s">
        <v>1989</v>
      </c>
      <c r="J639" s="728" t="s">
        <v>1990</v>
      </c>
      <c r="K639" s="728" t="s">
        <v>1991</v>
      </c>
      <c r="L639" s="729">
        <v>250</v>
      </c>
      <c r="M639" s="729">
        <v>750</v>
      </c>
      <c r="N639" s="728">
        <v>3</v>
      </c>
      <c r="O639" s="813">
        <v>1</v>
      </c>
      <c r="P639" s="729"/>
      <c r="Q639" s="746">
        <v>0</v>
      </c>
      <c r="R639" s="728"/>
      <c r="S639" s="746">
        <v>0</v>
      </c>
      <c r="T639" s="813"/>
      <c r="U639" s="769">
        <v>0</v>
      </c>
    </row>
    <row r="640" spans="1:21" ht="14.4" customHeight="1" x14ac:dyDescent="0.3">
      <c r="A640" s="727">
        <v>31</v>
      </c>
      <c r="B640" s="728" t="s">
        <v>1451</v>
      </c>
      <c r="C640" s="728" t="s">
        <v>1457</v>
      </c>
      <c r="D640" s="811" t="s">
        <v>2247</v>
      </c>
      <c r="E640" s="812" t="s">
        <v>1478</v>
      </c>
      <c r="F640" s="728" t="s">
        <v>1454</v>
      </c>
      <c r="G640" s="728" t="s">
        <v>1501</v>
      </c>
      <c r="H640" s="728" t="s">
        <v>563</v>
      </c>
      <c r="I640" s="728" t="s">
        <v>1779</v>
      </c>
      <c r="J640" s="728" t="s">
        <v>1530</v>
      </c>
      <c r="K640" s="728" t="s">
        <v>1780</v>
      </c>
      <c r="L640" s="729">
        <v>50.5</v>
      </c>
      <c r="M640" s="729">
        <v>50.5</v>
      </c>
      <c r="N640" s="728">
        <v>1</v>
      </c>
      <c r="O640" s="813">
        <v>1</v>
      </c>
      <c r="P640" s="729">
        <v>50.5</v>
      </c>
      <c r="Q640" s="746">
        <v>1</v>
      </c>
      <c r="R640" s="728">
        <v>1</v>
      </c>
      <c r="S640" s="746">
        <v>1</v>
      </c>
      <c r="T640" s="813">
        <v>1</v>
      </c>
      <c r="U640" s="769">
        <v>1</v>
      </c>
    </row>
    <row r="641" spans="1:21" ht="14.4" customHeight="1" x14ac:dyDescent="0.3">
      <c r="A641" s="727">
        <v>31</v>
      </c>
      <c r="B641" s="728" t="s">
        <v>1451</v>
      </c>
      <c r="C641" s="728" t="s">
        <v>1457</v>
      </c>
      <c r="D641" s="811" t="s">
        <v>2247</v>
      </c>
      <c r="E641" s="812" t="s">
        <v>1478</v>
      </c>
      <c r="F641" s="728" t="s">
        <v>1454</v>
      </c>
      <c r="G641" s="728" t="s">
        <v>1501</v>
      </c>
      <c r="H641" s="728" t="s">
        <v>563</v>
      </c>
      <c r="I641" s="728" t="s">
        <v>1532</v>
      </c>
      <c r="J641" s="728" t="s">
        <v>1533</v>
      </c>
      <c r="K641" s="728" t="s">
        <v>1534</v>
      </c>
      <c r="L641" s="729">
        <v>971.25</v>
      </c>
      <c r="M641" s="729">
        <v>3885</v>
      </c>
      <c r="N641" s="728">
        <v>4</v>
      </c>
      <c r="O641" s="813">
        <v>4</v>
      </c>
      <c r="P641" s="729">
        <v>3885</v>
      </c>
      <c r="Q641" s="746">
        <v>1</v>
      </c>
      <c r="R641" s="728">
        <v>4</v>
      </c>
      <c r="S641" s="746">
        <v>1</v>
      </c>
      <c r="T641" s="813">
        <v>4</v>
      </c>
      <c r="U641" s="769">
        <v>1</v>
      </c>
    </row>
    <row r="642" spans="1:21" ht="14.4" customHeight="1" x14ac:dyDescent="0.3">
      <c r="A642" s="727">
        <v>31</v>
      </c>
      <c r="B642" s="728" t="s">
        <v>1451</v>
      </c>
      <c r="C642" s="728" t="s">
        <v>1457</v>
      </c>
      <c r="D642" s="811" t="s">
        <v>2247</v>
      </c>
      <c r="E642" s="812" t="s">
        <v>1478</v>
      </c>
      <c r="F642" s="728" t="s">
        <v>1454</v>
      </c>
      <c r="G642" s="728" t="s">
        <v>1501</v>
      </c>
      <c r="H642" s="728" t="s">
        <v>563</v>
      </c>
      <c r="I642" s="728" t="s">
        <v>1781</v>
      </c>
      <c r="J642" s="728" t="s">
        <v>1782</v>
      </c>
      <c r="K642" s="728" t="s">
        <v>1783</v>
      </c>
      <c r="L642" s="729">
        <v>250</v>
      </c>
      <c r="M642" s="729">
        <v>250</v>
      </c>
      <c r="N642" s="728">
        <v>1</v>
      </c>
      <c r="O642" s="813">
        <v>1</v>
      </c>
      <c r="P642" s="729">
        <v>250</v>
      </c>
      <c r="Q642" s="746">
        <v>1</v>
      </c>
      <c r="R642" s="728">
        <v>1</v>
      </c>
      <c r="S642" s="746">
        <v>1</v>
      </c>
      <c r="T642" s="813">
        <v>1</v>
      </c>
      <c r="U642" s="769">
        <v>1</v>
      </c>
    </row>
    <row r="643" spans="1:21" ht="14.4" customHeight="1" x14ac:dyDescent="0.3">
      <c r="A643" s="727">
        <v>31</v>
      </c>
      <c r="B643" s="728" t="s">
        <v>1451</v>
      </c>
      <c r="C643" s="728" t="s">
        <v>1457</v>
      </c>
      <c r="D643" s="811" t="s">
        <v>2247</v>
      </c>
      <c r="E643" s="812" t="s">
        <v>1478</v>
      </c>
      <c r="F643" s="728" t="s">
        <v>1454</v>
      </c>
      <c r="G643" s="728" t="s">
        <v>1501</v>
      </c>
      <c r="H643" s="728" t="s">
        <v>563</v>
      </c>
      <c r="I643" s="728" t="s">
        <v>1883</v>
      </c>
      <c r="J643" s="728" t="s">
        <v>1884</v>
      </c>
      <c r="K643" s="728" t="s">
        <v>1885</v>
      </c>
      <c r="L643" s="729">
        <v>600</v>
      </c>
      <c r="M643" s="729">
        <v>1200</v>
      </c>
      <c r="N643" s="728">
        <v>2</v>
      </c>
      <c r="O643" s="813">
        <v>2</v>
      </c>
      <c r="P643" s="729"/>
      <c r="Q643" s="746">
        <v>0</v>
      </c>
      <c r="R643" s="728"/>
      <c r="S643" s="746">
        <v>0</v>
      </c>
      <c r="T643" s="813"/>
      <c r="U643" s="769">
        <v>0</v>
      </c>
    </row>
    <row r="644" spans="1:21" ht="14.4" customHeight="1" x14ac:dyDescent="0.3">
      <c r="A644" s="727">
        <v>31</v>
      </c>
      <c r="B644" s="728" t="s">
        <v>1451</v>
      </c>
      <c r="C644" s="728" t="s">
        <v>1457</v>
      </c>
      <c r="D644" s="811" t="s">
        <v>2247</v>
      </c>
      <c r="E644" s="812" t="s">
        <v>1478</v>
      </c>
      <c r="F644" s="728" t="s">
        <v>1454</v>
      </c>
      <c r="G644" s="728" t="s">
        <v>1501</v>
      </c>
      <c r="H644" s="728" t="s">
        <v>563</v>
      </c>
      <c r="I644" s="728" t="s">
        <v>1572</v>
      </c>
      <c r="J644" s="728" t="s">
        <v>1573</v>
      </c>
      <c r="K644" s="728" t="s">
        <v>1574</v>
      </c>
      <c r="L644" s="729">
        <v>350</v>
      </c>
      <c r="M644" s="729">
        <v>350</v>
      </c>
      <c r="N644" s="728">
        <v>1</v>
      </c>
      <c r="O644" s="813">
        <v>1</v>
      </c>
      <c r="P644" s="729">
        <v>350</v>
      </c>
      <c r="Q644" s="746">
        <v>1</v>
      </c>
      <c r="R644" s="728">
        <v>1</v>
      </c>
      <c r="S644" s="746">
        <v>1</v>
      </c>
      <c r="T644" s="813">
        <v>1</v>
      </c>
      <c r="U644" s="769">
        <v>1</v>
      </c>
    </row>
    <row r="645" spans="1:21" ht="14.4" customHeight="1" x14ac:dyDescent="0.3">
      <c r="A645" s="727">
        <v>31</v>
      </c>
      <c r="B645" s="728" t="s">
        <v>1451</v>
      </c>
      <c r="C645" s="728" t="s">
        <v>1457</v>
      </c>
      <c r="D645" s="811" t="s">
        <v>2247</v>
      </c>
      <c r="E645" s="812" t="s">
        <v>1478</v>
      </c>
      <c r="F645" s="728" t="s">
        <v>1454</v>
      </c>
      <c r="G645" s="728" t="s">
        <v>1501</v>
      </c>
      <c r="H645" s="728" t="s">
        <v>563</v>
      </c>
      <c r="I645" s="728" t="s">
        <v>1655</v>
      </c>
      <c r="J645" s="728" t="s">
        <v>1530</v>
      </c>
      <c r="K645" s="728" t="s">
        <v>1656</v>
      </c>
      <c r="L645" s="729">
        <v>58.5</v>
      </c>
      <c r="M645" s="729">
        <v>58.5</v>
      </c>
      <c r="N645" s="728">
        <v>1</v>
      </c>
      <c r="O645" s="813">
        <v>1</v>
      </c>
      <c r="P645" s="729">
        <v>58.5</v>
      </c>
      <c r="Q645" s="746">
        <v>1</v>
      </c>
      <c r="R645" s="728">
        <v>1</v>
      </c>
      <c r="S645" s="746">
        <v>1</v>
      </c>
      <c r="T645" s="813">
        <v>1</v>
      </c>
      <c r="U645" s="769">
        <v>1</v>
      </c>
    </row>
    <row r="646" spans="1:21" ht="14.4" customHeight="1" x14ac:dyDescent="0.3">
      <c r="A646" s="727">
        <v>31</v>
      </c>
      <c r="B646" s="728" t="s">
        <v>1451</v>
      </c>
      <c r="C646" s="728" t="s">
        <v>1457</v>
      </c>
      <c r="D646" s="811" t="s">
        <v>2247</v>
      </c>
      <c r="E646" s="812" t="s">
        <v>1478</v>
      </c>
      <c r="F646" s="728" t="s">
        <v>1454</v>
      </c>
      <c r="G646" s="728" t="s">
        <v>1501</v>
      </c>
      <c r="H646" s="728" t="s">
        <v>563</v>
      </c>
      <c r="I646" s="728" t="s">
        <v>1575</v>
      </c>
      <c r="J646" s="728" t="s">
        <v>1576</v>
      </c>
      <c r="K646" s="728" t="s">
        <v>1577</v>
      </c>
      <c r="L646" s="729">
        <v>1000</v>
      </c>
      <c r="M646" s="729">
        <v>2000</v>
      </c>
      <c r="N646" s="728">
        <v>2</v>
      </c>
      <c r="O646" s="813">
        <v>2</v>
      </c>
      <c r="P646" s="729">
        <v>1000</v>
      </c>
      <c r="Q646" s="746">
        <v>0.5</v>
      </c>
      <c r="R646" s="728">
        <v>1</v>
      </c>
      <c r="S646" s="746">
        <v>0.5</v>
      </c>
      <c r="T646" s="813">
        <v>1</v>
      </c>
      <c r="U646" s="769">
        <v>0.5</v>
      </c>
    </row>
    <row r="647" spans="1:21" ht="14.4" customHeight="1" x14ac:dyDescent="0.3">
      <c r="A647" s="727">
        <v>31</v>
      </c>
      <c r="B647" s="728" t="s">
        <v>1451</v>
      </c>
      <c r="C647" s="728" t="s">
        <v>1457</v>
      </c>
      <c r="D647" s="811" t="s">
        <v>2247</v>
      </c>
      <c r="E647" s="812" t="s">
        <v>1478</v>
      </c>
      <c r="F647" s="728" t="s">
        <v>1454</v>
      </c>
      <c r="G647" s="728" t="s">
        <v>1501</v>
      </c>
      <c r="H647" s="728" t="s">
        <v>563</v>
      </c>
      <c r="I647" s="728" t="s">
        <v>2109</v>
      </c>
      <c r="J647" s="728" t="s">
        <v>2110</v>
      </c>
      <c r="K647" s="728" t="s">
        <v>2111</v>
      </c>
      <c r="L647" s="729">
        <v>400</v>
      </c>
      <c r="M647" s="729">
        <v>400</v>
      </c>
      <c r="N647" s="728">
        <v>1</v>
      </c>
      <c r="O647" s="813">
        <v>1</v>
      </c>
      <c r="P647" s="729">
        <v>400</v>
      </c>
      <c r="Q647" s="746">
        <v>1</v>
      </c>
      <c r="R647" s="728">
        <v>1</v>
      </c>
      <c r="S647" s="746">
        <v>1</v>
      </c>
      <c r="T647" s="813">
        <v>1</v>
      </c>
      <c r="U647" s="769">
        <v>1</v>
      </c>
    </row>
    <row r="648" spans="1:21" ht="14.4" customHeight="1" x14ac:dyDescent="0.3">
      <c r="A648" s="727">
        <v>31</v>
      </c>
      <c r="B648" s="728" t="s">
        <v>1451</v>
      </c>
      <c r="C648" s="728" t="s">
        <v>1457</v>
      </c>
      <c r="D648" s="811" t="s">
        <v>2247</v>
      </c>
      <c r="E648" s="812" t="s">
        <v>1478</v>
      </c>
      <c r="F648" s="728" t="s">
        <v>1454</v>
      </c>
      <c r="G648" s="728" t="s">
        <v>1501</v>
      </c>
      <c r="H648" s="728" t="s">
        <v>563</v>
      </c>
      <c r="I648" s="728" t="s">
        <v>2112</v>
      </c>
      <c r="J648" s="728" t="s">
        <v>2113</v>
      </c>
      <c r="K648" s="728" t="s">
        <v>2114</v>
      </c>
      <c r="L648" s="729">
        <v>628</v>
      </c>
      <c r="M648" s="729">
        <v>628</v>
      </c>
      <c r="N648" s="728">
        <v>1</v>
      </c>
      <c r="O648" s="813">
        <v>1</v>
      </c>
      <c r="P648" s="729"/>
      <c r="Q648" s="746">
        <v>0</v>
      </c>
      <c r="R648" s="728"/>
      <c r="S648" s="746">
        <v>0</v>
      </c>
      <c r="T648" s="813"/>
      <c r="U648" s="769">
        <v>0</v>
      </c>
    </row>
    <row r="649" spans="1:21" ht="14.4" customHeight="1" x14ac:dyDescent="0.3">
      <c r="A649" s="727">
        <v>31</v>
      </c>
      <c r="B649" s="728" t="s">
        <v>1451</v>
      </c>
      <c r="C649" s="728" t="s">
        <v>1457</v>
      </c>
      <c r="D649" s="811" t="s">
        <v>2247</v>
      </c>
      <c r="E649" s="812" t="s">
        <v>1478</v>
      </c>
      <c r="F649" s="728" t="s">
        <v>1454</v>
      </c>
      <c r="G649" s="728" t="s">
        <v>1501</v>
      </c>
      <c r="H649" s="728" t="s">
        <v>563</v>
      </c>
      <c r="I649" s="728" t="s">
        <v>2115</v>
      </c>
      <c r="J649" s="728" t="s">
        <v>2116</v>
      </c>
      <c r="K649" s="728" t="s">
        <v>2117</v>
      </c>
      <c r="L649" s="729">
        <v>3200</v>
      </c>
      <c r="M649" s="729">
        <v>6400</v>
      </c>
      <c r="N649" s="728">
        <v>2</v>
      </c>
      <c r="O649" s="813">
        <v>2</v>
      </c>
      <c r="P649" s="729">
        <v>6400</v>
      </c>
      <c r="Q649" s="746">
        <v>1</v>
      </c>
      <c r="R649" s="728">
        <v>2</v>
      </c>
      <c r="S649" s="746">
        <v>1</v>
      </c>
      <c r="T649" s="813">
        <v>2</v>
      </c>
      <c r="U649" s="769">
        <v>1</v>
      </c>
    </row>
    <row r="650" spans="1:21" ht="14.4" customHeight="1" x14ac:dyDescent="0.3">
      <c r="A650" s="727">
        <v>31</v>
      </c>
      <c r="B650" s="728" t="s">
        <v>1451</v>
      </c>
      <c r="C650" s="728" t="s">
        <v>1457</v>
      </c>
      <c r="D650" s="811" t="s">
        <v>2247</v>
      </c>
      <c r="E650" s="812" t="s">
        <v>1478</v>
      </c>
      <c r="F650" s="728" t="s">
        <v>1454</v>
      </c>
      <c r="G650" s="728" t="s">
        <v>1508</v>
      </c>
      <c r="H650" s="728" t="s">
        <v>563</v>
      </c>
      <c r="I650" s="728" t="s">
        <v>1509</v>
      </c>
      <c r="J650" s="728" t="s">
        <v>1510</v>
      </c>
      <c r="K650" s="728" t="s">
        <v>1511</v>
      </c>
      <c r="L650" s="729">
        <v>200</v>
      </c>
      <c r="M650" s="729">
        <v>400</v>
      </c>
      <c r="N650" s="728">
        <v>2</v>
      </c>
      <c r="O650" s="813">
        <v>1</v>
      </c>
      <c r="P650" s="729">
        <v>400</v>
      </c>
      <c r="Q650" s="746">
        <v>1</v>
      </c>
      <c r="R650" s="728">
        <v>2</v>
      </c>
      <c r="S650" s="746">
        <v>1</v>
      </c>
      <c r="T650" s="813">
        <v>1</v>
      </c>
      <c r="U650" s="769">
        <v>1</v>
      </c>
    </row>
    <row r="651" spans="1:21" ht="14.4" customHeight="1" x14ac:dyDescent="0.3">
      <c r="A651" s="727">
        <v>31</v>
      </c>
      <c r="B651" s="728" t="s">
        <v>1451</v>
      </c>
      <c r="C651" s="728" t="s">
        <v>1457</v>
      </c>
      <c r="D651" s="811" t="s">
        <v>2247</v>
      </c>
      <c r="E651" s="812" t="s">
        <v>1478</v>
      </c>
      <c r="F651" s="728" t="s">
        <v>1454</v>
      </c>
      <c r="G651" s="728" t="s">
        <v>1807</v>
      </c>
      <c r="H651" s="728" t="s">
        <v>563</v>
      </c>
      <c r="I651" s="728" t="s">
        <v>1811</v>
      </c>
      <c r="J651" s="728" t="s">
        <v>1812</v>
      </c>
      <c r="K651" s="728" t="s">
        <v>1813</v>
      </c>
      <c r="L651" s="729">
        <v>1659.44</v>
      </c>
      <c r="M651" s="729">
        <v>38167.119999999988</v>
      </c>
      <c r="N651" s="728">
        <v>23</v>
      </c>
      <c r="O651" s="813">
        <v>23</v>
      </c>
      <c r="P651" s="729">
        <v>34848.239999999991</v>
      </c>
      <c r="Q651" s="746">
        <v>0.91304347826086962</v>
      </c>
      <c r="R651" s="728">
        <v>21</v>
      </c>
      <c r="S651" s="746">
        <v>0.91304347826086951</v>
      </c>
      <c r="T651" s="813">
        <v>21</v>
      </c>
      <c r="U651" s="769">
        <v>0.91304347826086951</v>
      </c>
    </row>
    <row r="652" spans="1:21" ht="14.4" customHeight="1" x14ac:dyDescent="0.3">
      <c r="A652" s="727">
        <v>31</v>
      </c>
      <c r="B652" s="728" t="s">
        <v>1451</v>
      </c>
      <c r="C652" s="728" t="s">
        <v>1457</v>
      </c>
      <c r="D652" s="811" t="s">
        <v>2247</v>
      </c>
      <c r="E652" s="812" t="s">
        <v>1479</v>
      </c>
      <c r="F652" s="728" t="s">
        <v>1452</v>
      </c>
      <c r="G652" s="728" t="s">
        <v>1535</v>
      </c>
      <c r="H652" s="728" t="s">
        <v>610</v>
      </c>
      <c r="I652" s="728" t="s">
        <v>1285</v>
      </c>
      <c r="J652" s="728" t="s">
        <v>611</v>
      </c>
      <c r="K652" s="728" t="s">
        <v>1286</v>
      </c>
      <c r="L652" s="729">
        <v>154.36000000000001</v>
      </c>
      <c r="M652" s="729">
        <v>154.36000000000001</v>
      </c>
      <c r="N652" s="728">
        <v>1</v>
      </c>
      <c r="O652" s="813">
        <v>1</v>
      </c>
      <c r="P652" s="729">
        <v>154.36000000000001</v>
      </c>
      <c r="Q652" s="746">
        <v>1</v>
      </c>
      <c r="R652" s="728">
        <v>1</v>
      </c>
      <c r="S652" s="746">
        <v>1</v>
      </c>
      <c r="T652" s="813">
        <v>1</v>
      </c>
      <c r="U652" s="769">
        <v>1</v>
      </c>
    </row>
    <row r="653" spans="1:21" ht="14.4" customHeight="1" x14ac:dyDescent="0.3">
      <c r="A653" s="727">
        <v>31</v>
      </c>
      <c r="B653" s="728" t="s">
        <v>1451</v>
      </c>
      <c r="C653" s="728" t="s">
        <v>1457</v>
      </c>
      <c r="D653" s="811" t="s">
        <v>2247</v>
      </c>
      <c r="E653" s="812" t="s">
        <v>1479</v>
      </c>
      <c r="F653" s="728" t="s">
        <v>1452</v>
      </c>
      <c r="G653" s="728" t="s">
        <v>1535</v>
      </c>
      <c r="H653" s="728" t="s">
        <v>610</v>
      </c>
      <c r="I653" s="728" t="s">
        <v>1287</v>
      </c>
      <c r="J653" s="728" t="s">
        <v>1288</v>
      </c>
      <c r="K653" s="728" t="s">
        <v>1289</v>
      </c>
      <c r="L653" s="729">
        <v>149.52000000000001</v>
      </c>
      <c r="M653" s="729">
        <v>149.52000000000001</v>
      </c>
      <c r="N653" s="728">
        <v>1</v>
      </c>
      <c r="O653" s="813">
        <v>1</v>
      </c>
      <c r="P653" s="729">
        <v>149.52000000000001</v>
      </c>
      <c r="Q653" s="746">
        <v>1</v>
      </c>
      <c r="R653" s="728">
        <v>1</v>
      </c>
      <c r="S653" s="746">
        <v>1</v>
      </c>
      <c r="T653" s="813">
        <v>1</v>
      </c>
      <c r="U653" s="769">
        <v>1</v>
      </c>
    </row>
    <row r="654" spans="1:21" ht="14.4" customHeight="1" x14ac:dyDescent="0.3">
      <c r="A654" s="727">
        <v>31</v>
      </c>
      <c r="B654" s="728" t="s">
        <v>1451</v>
      </c>
      <c r="C654" s="728" t="s">
        <v>1457</v>
      </c>
      <c r="D654" s="811" t="s">
        <v>2247</v>
      </c>
      <c r="E654" s="812" t="s">
        <v>1479</v>
      </c>
      <c r="F654" s="728" t="s">
        <v>1452</v>
      </c>
      <c r="G654" s="728" t="s">
        <v>1922</v>
      </c>
      <c r="H654" s="728" t="s">
        <v>610</v>
      </c>
      <c r="I654" s="728" t="s">
        <v>2118</v>
      </c>
      <c r="J654" s="728" t="s">
        <v>1300</v>
      </c>
      <c r="K654" s="728" t="s">
        <v>2119</v>
      </c>
      <c r="L654" s="729">
        <v>141.09</v>
      </c>
      <c r="M654" s="729">
        <v>141.09</v>
      </c>
      <c r="N654" s="728">
        <v>1</v>
      </c>
      <c r="O654" s="813">
        <v>0.5</v>
      </c>
      <c r="P654" s="729">
        <v>141.09</v>
      </c>
      <c r="Q654" s="746">
        <v>1</v>
      </c>
      <c r="R654" s="728">
        <v>1</v>
      </c>
      <c r="S654" s="746">
        <v>1</v>
      </c>
      <c r="T654" s="813">
        <v>0.5</v>
      </c>
      <c r="U654" s="769">
        <v>1</v>
      </c>
    </row>
    <row r="655" spans="1:21" ht="14.4" customHeight="1" x14ac:dyDescent="0.3">
      <c r="A655" s="727">
        <v>31</v>
      </c>
      <c r="B655" s="728" t="s">
        <v>1451</v>
      </c>
      <c r="C655" s="728" t="s">
        <v>1457</v>
      </c>
      <c r="D655" s="811" t="s">
        <v>2247</v>
      </c>
      <c r="E655" s="812" t="s">
        <v>1479</v>
      </c>
      <c r="F655" s="728" t="s">
        <v>1452</v>
      </c>
      <c r="G655" s="728" t="s">
        <v>1632</v>
      </c>
      <c r="H655" s="728" t="s">
        <v>563</v>
      </c>
      <c r="I655" s="728" t="s">
        <v>2120</v>
      </c>
      <c r="J655" s="728" t="s">
        <v>1966</v>
      </c>
      <c r="K655" s="728" t="s">
        <v>2121</v>
      </c>
      <c r="L655" s="729">
        <v>32.28</v>
      </c>
      <c r="M655" s="729">
        <v>32.28</v>
      </c>
      <c r="N655" s="728">
        <v>1</v>
      </c>
      <c r="O655" s="813">
        <v>1</v>
      </c>
      <c r="P655" s="729">
        <v>32.28</v>
      </c>
      <c r="Q655" s="746">
        <v>1</v>
      </c>
      <c r="R655" s="728">
        <v>1</v>
      </c>
      <c r="S655" s="746">
        <v>1</v>
      </c>
      <c r="T655" s="813">
        <v>1</v>
      </c>
      <c r="U655" s="769">
        <v>1</v>
      </c>
    </row>
    <row r="656" spans="1:21" ht="14.4" customHeight="1" x14ac:dyDescent="0.3">
      <c r="A656" s="727">
        <v>31</v>
      </c>
      <c r="B656" s="728" t="s">
        <v>1451</v>
      </c>
      <c r="C656" s="728" t="s">
        <v>1457</v>
      </c>
      <c r="D656" s="811" t="s">
        <v>2247</v>
      </c>
      <c r="E656" s="812" t="s">
        <v>1479</v>
      </c>
      <c r="F656" s="728" t="s">
        <v>1452</v>
      </c>
      <c r="G656" s="728" t="s">
        <v>2122</v>
      </c>
      <c r="H656" s="728" t="s">
        <v>563</v>
      </c>
      <c r="I656" s="728" t="s">
        <v>2123</v>
      </c>
      <c r="J656" s="728" t="s">
        <v>2124</v>
      </c>
      <c r="K656" s="728" t="s">
        <v>2125</v>
      </c>
      <c r="L656" s="729">
        <v>0</v>
      </c>
      <c r="M656" s="729">
        <v>0</v>
      </c>
      <c r="N656" s="728">
        <v>2</v>
      </c>
      <c r="O656" s="813">
        <v>1</v>
      </c>
      <c r="P656" s="729">
        <v>0</v>
      </c>
      <c r="Q656" s="746"/>
      <c r="R656" s="728">
        <v>2</v>
      </c>
      <c r="S656" s="746">
        <v>1</v>
      </c>
      <c r="T656" s="813">
        <v>1</v>
      </c>
      <c r="U656" s="769">
        <v>1</v>
      </c>
    </row>
    <row r="657" spans="1:21" ht="14.4" customHeight="1" x14ac:dyDescent="0.3">
      <c r="A657" s="727">
        <v>31</v>
      </c>
      <c r="B657" s="728" t="s">
        <v>1451</v>
      </c>
      <c r="C657" s="728" t="s">
        <v>1457</v>
      </c>
      <c r="D657" s="811" t="s">
        <v>2247</v>
      </c>
      <c r="E657" s="812" t="s">
        <v>1479</v>
      </c>
      <c r="F657" s="728" t="s">
        <v>1452</v>
      </c>
      <c r="G657" s="728" t="s">
        <v>1716</v>
      </c>
      <c r="H657" s="728" t="s">
        <v>563</v>
      </c>
      <c r="I657" s="728" t="s">
        <v>1717</v>
      </c>
      <c r="J657" s="728" t="s">
        <v>925</v>
      </c>
      <c r="K657" s="728" t="s">
        <v>1718</v>
      </c>
      <c r="L657" s="729">
        <v>48.09</v>
      </c>
      <c r="M657" s="729">
        <v>96.18</v>
      </c>
      <c r="N657" s="728">
        <v>2</v>
      </c>
      <c r="O657" s="813">
        <v>0.5</v>
      </c>
      <c r="P657" s="729"/>
      <c r="Q657" s="746">
        <v>0</v>
      </c>
      <c r="R657" s="728"/>
      <c r="S657" s="746">
        <v>0</v>
      </c>
      <c r="T657" s="813"/>
      <c r="U657" s="769">
        <v>0</v>
      </c>
    </row>
    <row r="658" spans="1:21" ht="14.4" customHeight="1" x14ac:dyDescent="0.3">
      <c r="A658" s="727">
        <v>31</v>
      </c>
      <c r="B658" s="728" t="s">
        <v>1451</v>
      </c>
      <c r="C658" s="728" t="s">
        <v>1457</v>
      </c>
      <c r="D658" s="811" t="s">
        <v>2247</v>
      </c>
      <c r="E658" s="812" t="s">
        <v>1479</v>
      </c>
      <c r="F658" s="728" t="s">
        <v>1452</v>
      </c>
      <c r="G658" s="728" t="s">
        <v>1934</v>
      </c>
      <c r="H658" s="728" t="s">
        <v>563</v>
      </c>
      <c r="I658" s="728" t="s">
        <v>1935</v>
      </c>
      <c r="J658" s="728" t="s">
        <v>1936</v>
      </c>
      <c r="K658" s="728" t="s">
        <v>1937</v>
      </c>
      <c r="L658" s="729">
        <v>76.180000000000007</v>
      </c>
      <c r="M658" s="729">
        <v>76.180000000000007</v>
      </c>
      <c r="N658" s="728">
        <v>1</v>
      </c>
      <c r="O658" s="813">
        <v>0.5</v>
      </c>
      <c r="P658" s="729"/>
      <c r="Q658" s="746">
        <v>0</v>
      </c>
      <c r="R658" s="728"/>
      <c r="S658" s="746">
        <v>0</v>
      </c>
      <c r="T658" s="813"/>
      <c r="U658" s="769">
        <v>0</v>
      </c>
    </row>
    <row r="659" spans="1:21" ht="14.4" customHeight="1" x14ac:dyDescent="0.3">
      <c r="A659" s="727">
        <v>31</v>
      </c>
      <c r="B659" s="728" t="s">
        <v>1451</v>
      </c>
      <c r="C659" s="728" t="s">
        <v>1457</v>
      </c>
      <c r="D659" s="811" t="s">
        <v>2247</v>
      </c>
      <c r="E659" s="812" t="s">
        <v>1479</v>
      </c>
      <c r="F659" s="728" t="s">
        <v>1452</v>
      </c>
      <c r="G659" s="728" t="s">
        <v>2063</v>
      </c>
      <c r="H659" s="728" t="s">
        <v>563</v>
      </c>
      <c r="I659" s="728" t="s">
        <v>2126</v>
      </c>
      <c r="J659" s="728" t="s">
        <v>2127</v>
      </c>
      <c r="K659" s="728" t="s">
        <v>2128</v>
      </c>
      <c r="L659" s="729">
        <v>59.78</v>
      </c>
      <c r="M659" s="729">
        <v>119.56</v>
      </c>
      <c r="N659" s="728">
        <v>2</v>
      </c>
      <c r="O659" s="813">
        <v>0.5</v>
      </c>
      <c r="P659" s="729">
        <v>119.56</v>
      </c>
      <c r="Q659" s="746">
        <v>1</v>
      </c>
      <c r="R659" s="728">
        <v>2</v>
      </c>
      <c r="S659" s="746">
        <v>1</v>
      </c>
      <c r="T659" s="813">
        <v>0.5</v>
      </c>
      <c r="U659" s="769">
        <v>1</v>
      </c>
    </row>
    <row r="660" spans="1:21" ht="14.4" customHeight="1" x14ac:dyDescent="0.3">
      <c r="A660" s="727">
        <v>31</v>
      </c>
      <c r="B660" s="728" t="s">
        <v>1451</v>
      </c>
      <c r="C660" s="728" t="s">
        <v>1457</v>
      </c>
      <c r="D660" s="811" t="s">
        <v>2247</v>
      </c>
      <c r="E660" s="812" t="s">
        <v>1479</v>
      </c>
      <c r="F660" s="728" t="s">
        <v>1452</v>
      </c>
      <c r="G660" s="728" t="s">
        <v>1486</v>
      </c>
      <c r="H660" s="728" t="s">
        <v>610</v>
      </c>
      <c r="I660" s="728" t="s">
        <v>1487</v>
      </c>
      <c r="J660" s="728" t="s">
        <v>707</v>
      </c>
      <c r="K660" s="728" t="s">
        <v>1218</v>
      </c>
      <c r="L660" s="729">
        <v>490.89</v>
      </c>
      <c r="M660" s="729">
        <v>6381.5700000000006</v>
      </c>
      <c r="N660" s="728">
        <v>13</v>
      </c>
      <c r="O660" s="813">
        <v>13</v>
      </c>
      <c r="P660" s="729">
        <v>6381.5700000000006</v>
      </c>
      <c r="Q660" s="746">
        <v>1</v>
      </c>
      <c r="R660" s="728">
        <v>13</v>
      </c>
      <c r="S660" s="746">
        <v>1</v>
      </c>
      <c r="T660" s="813">
        <v>13</v>
      </c>
      <c r="U660" s="769">
        <v>1</v>
      </c>
    </row>
    <row r="661" spans="1:21" ht="14.4" customHeight="1" x14ac:dyDescent="0.3">
      <c r="A661" s="727">
        <v>31</v>
      </c>
      <c r="B661" s="728" t="s">
        <v>1451</v>
      </c>
      <c r="C661" s="728" t="s">
        <v>1457</v>
      </c>
      <c r="D661" s="811" t="s">
        <v>2247</v>
      </c>
      <c r="E661" s="812" t="s">
        <v>1479</v>
      </c>
      <c r="F661" s="728" t="s">
        <v>1452</v>
      </c>
      <c r="G661" s="728" t="s">
        <v>1486</v>
      </c>
      <c r="H661" s="728" t="s">
        <v>610</v>
      </c>
      <c r="I661" s="728" t="s">
        <v>2086</v>
      </c>
      <c r="J661" s="728" t="s">
        <v>707</v>
      </c>
      <c r="K661" s="728" t="s">
        <v>2087</v>
      </c>
      <c r="L661" s="729">
        <v>147.26</v>
      </c>
      <c r="M661" s="729">
        <v>441.78</v>
      </c>
      <c r="N661" s="728">
        <v>3</v>
      </c>
      <c r="O661" s="813">
        <v>2</v>
      </c>
      <c r="P661" s="729">
        <v>441.78</v>
      </c>
      <c r="Q661" s="746">
        <v>1</v>
      </c>
      <c r="R661" s="728">
        <v>3</v>
      </c>
      <c r="S661" s="746">
        <v>1</v>
      </c>
      <c r="T661" s="813">
        <v>2</v>
      </c>
      <c r="U661" s="769">
        <v>1</v>
      </c>
    </row>
    <row r="662" spans="1:21" ht="14.4" customHeight="1" x14ac:dyDescent="0.3">
      <c r="A662" s="727">
        <v>31</v>
      </c>
      <c r="B662" s="728" t="s">
        <v>1451</v>
      </c>
      <c r="C662" s="728" t="s">
        <v>1457</v>
      </c>
      <c r="D662" s="811" t="s">
        <v>2247</v>
      </c>
      <c r="E662" s="812" t="s">
        <v>1479</v>
      </c>
      <c r="F662" s="728" t="s">
        <v>1452</v>
      </c>
      <c r="G662" s="728" t="s">
        <v>1486</v>
      </c>
      <c r="H662" s="728" t="s">
        <v>610</v>
      </c>
      <c r="I662" s="728" t="s">
        <v>1516</v>
      </c>
      <c r="J662" s="728" t="s">
        <v>707</v>
      </c>
      <c r="K662" s="728" t="s">
        <v>1216</v>
      </c>
      <c r="L662" s="729">
        <v>736.33</v>
      </c>
      <c r="M662" s="729">
        <v>3681.65</v>
      </c>
      <c r="N662" s="728">
        <v>5</v>
      </c>
      <c r="O662" s="813">
        <v>4</v>
      </c>
      <c r="P662" s="729">
        <v>3681.65</v>
      </c>
      <c r="Q662" s="746">
        <v>1</v>
      </c>
      <c r="R662" s="728">
        <v>5</v>
      </c>
      <c r="S662" s="746">
        <v>1</v>
      </c>
      <c r="T662" s="813">
        <v>4</v>
      </c>
      <c r="U662" s="769">
        <v>1</v>
      </c>
    </row>
    <row r="663" spans="1:21" ht="14.4" customHeight="1" x14ac:dyDescent="0.3">
      <c r="A663" s="727">
        <v>31</v>
      </c>
      <c r="B663" s="728" t="s">
        <v>1451</v>
      </c>
      <c r="C663" s="728" t="s">
        <v>1457</v>
      </c>
      <c r="D663" s="811" t="s">
        <v>2247</v>
      </c>
      <c r="E663" s="812" t="s">
        <v>1479</v>
      </c>
      <c r="F663" s="728" t="s">
        <v>1452</v>
      </c>
      <c r="G663" s="728" t="s">
        <v>2129</v>
      </c>
      <c r="H663" s="728" t="s">
        <v>563</v>
      </c>
      <c r="I663" s="728" t="s">
        <v>2130</v>
      </c>
      <c r="J663" s="728" t="s">
        <v>2131</v>
      </c>
      <c r="K663" s="728" t="s">
        <v>2132</v>
      </c>
      <c r="L663" s="729">
        <v>0</v>
      </c>
      <c r="M663" s="729">
        <v>0</v>
      </c>
      <c r="N663" s="728">
        <v>2</v>
      </c>
      <c r="O663" s="813">
        <v>1</v>
      </c>
      <c r="P663" s="729">
        <v>0</v>
      </c>
      <c r="Q663" s="746"/>
      <c r="R663" s="728">
        <v>2</v>
      </c>
      <c r="S663" s="746">
        <v>1</v>
      </c>
      <c r="T663" s="813">
        <v>1</v>
      </c>
      <c r="U663" s="769">
        <v>1</v>
      </c>
    </row>
    <row r="664" spans="1:21" ht="14.4" customHeight="1" x14ac:dyDescent="0.3">
      <c r="A664" s="727">
        <v>31</v>
      </c>
      <c r="B664" s="728" t="s">
        <v>1451</v>
      </c>
      <c r="C664" s="728" t="s">
        <v>1457</v>
      </c>
      <c r="D664" s="811" t="s">
        <v>2247</v>
      </c>
      <c r="E664" s="812" t="s">
        <v>1479</v>
      </c>
      <c r="F664" s="728" t="s">
        <v>1454</v>
      </c>
      <c r="G664" s="728" t="s">
        <v>1497</v>
      </c>
      <c r="H664" s="728" t="s">
        <v>563</v>
      </c>
      <c r="I664" s="728" t="s">
        <v>1774</v>
      </c>
      <c r="J664" s="728" t="s">
        <v>1499</v>
      </c>
      <c r="K664" s="728" t="s">
        <v>1775</v>
      </c>
      <c r="L664" s="729">
        <v>30.99</v>
      </c>
      <c r="M664" s="729">
        <v>123.96</v>
      </c>
      <c r="N664" s="728">
        <v>4</v>
      </c>
      <c r="O664" s="813">
        <v>4</v>
      </c>
      <c r="P664" s="729">
        <v>92.97</v>
      </c>
      <c r="Q664" s="746">
        <v>0.75</v>
      </c>
      <c r="R664" s="728">
        <v>3</v>
      </c>
      <c r="S664" s="746">
        <v>0.75</v>
      </c>
      <c r="T664" s="813">
        <v>3</v>
      </c>
      <c r="U664" s="769">
        <v>0.75</v>
      </c>
    </row>
    <row r="665" spans="1:21" ht="14.4" customHeight="1" x14ac:dyDescent="0.3">
      <c r="A665" s="727">
        <v>31</v>
      </c>
      <c r="B665" s="728" t="s">
        <v>1451</v>
      </c>
      <c r="C665" s="728" t="s">
        <v>1457</v>
      </c>
      <c r="D665" s="811" t="s">
        <v>2247</v>
      </c>
      <c r="E665" s="812" t="s">
        <v>1479</v>
      </c>
      <c r="F665" s="728" t="s">
        <v>1454</v>
      </c>
      <c r="G665" s="728" t="s">
        <v>1501</v>
      </c>
      <c r="H665" s="728" t="s">
        <v>563</v>
      </c>
      <c r="I665" s="728" t="s">
        <v>1916</v>
      </c>
      <c r="J665" s="728" t="s">
        <v>1917</v>
      </c>
      <c r="K665" s="728" t="s">
        <v>1918</v>
      </c>
      <c r="L665" s="729">
        <v>320.25</v>
      </c>
      <c r="M665" s="729">
        <v>320.25</v>
      </c>
      <c r="N665" s="728">
        <v>1</v>
      </c>
      <c r="O665" s="813">
        <v>1</v>
      </c>
      <c r="P665" s="729">
        <v>320.25</v>
      </c>
      <c r="Q665" s="746">
        <v>1</v>
      </c>
      <c r="R665" s="728">
        <v>1</v>
      </c>
      <c r="S665" s="746">
        <v>1</v>
      </c>
      <c r="T665" s="813">
        <v>1</v>
      </c>
      <c r="U665" s="769">
        <v>1</v>
      </c>
    </row>
    <row r="666" spans="1:21" ht="14.4" customHeight="1" x14ac:dyDescent="0.3">
      <c r="A666" s="727">
        <v>31</v>
      </c>
      <c r="B666" s="728" t="s">
        <v>1451</v>
      </c>
      <c r="C666" s="728" t="s">
        <v>1457</v>
      </c>
      <c r="D666" s="811" t="s">
        <v>2247</v>
      </c>
      <c r="E666" s="812" t="s">
        <v>1479</v>
      </c>
      <c r="F666" s="728" t="s">
        <v>1454</v>
      </c>
      <c r="G666" s="728" t="s">
        <v>1501</v>
      </c>
      <c r="H666" s="728" t="s">
        <v>563</v>
      </c>
      <c r="I666" s="728" t="s">
        <v>1779</v>
      </c>
      <c r="J666" s="728" t="s">
        <v>1530</v>
      </c>
      <c r="K666" s="728" t="s">
        <v>1780</v>
      </c>
      <c r="L666" s="729">
        <v>50.5</v>
      </c>
      <c r="M666" s="729">
        <v>50.5</v>
      </c>
      <c r="N666" s="728">
        <v>1</v>
      </c>
      <c r="O666" s="813">
        <v>1</v>
      </c>
      <c r="P666" s="729">
        <v>50.5</v>
      </c>
      <c r="Q666" s="746">
        <v>1</v>
      </c>
      <c r="R666" s="728">
        <v>1</v>
      </c>
      <c r="S666" s="746">
        <v>1</v>
      </c>
      <c r="T666" s="813">
        <v>1</v>
      </c>
      <c r="U666" s="769">
        <v>1</v>
      </c>
    </row>
    <row r="667" spans="1:21" ht="14.4" customHeight="1" x14ac:dyDescent="0.3">
      <c r="A667" s="727">
        <v>31</v>
      </c>
      <c r="B667" s="728" t="s">
        <v>1451</v>
      </c>
      <c r="C667" s="728" t="s">
        <v>1457</v>
      </c>
      <c r="D667" s="811" t="s">
        <v>2247</v>
      </c>
      <c r="E667" s="812" t="s">
        <v>1479</v>
      </c>
      <c r="F667" s="728" t="s">
        <v>1454</v>
      </c>
      <c r="G667" s="728" t="s">
        <v>1501</v>
      </c>
      <c r="H667" s="728" t="s">
        <v>563</v>
      </c>
      <c r="I667" s="728" t="s">
        <v>1529</v>
      </c>
      <c r="J667" s="728" t="s">
        <v>1530</v>
      </c>
      <c r="K667" s="728" t="s">
        <v>1531</v>
      </c>
      <c r="L667" s="729">
        <v>58.5</v>
      </c>
      <c r="M667" s="729">
        <v>58.5</v>
      </c>
      <c r="N667" s="728">
        <v>1</v>
      </c>
      <c r="O667" s="813">
        <v>1</v>
      </c>
      <c r="P667" s="729">
        <v>58.5</v>
      </c>
      <c r="Q667" s="746">
        <v>1</v>
      </c>
      <c r="R667" s="728">
        <v>1</v>
      </c>
      <c r="S667" s="746">
        <v>1</v>
      </c>
      <c r="T667" s="813">
        <v>1</v>
      </c>
      <c r="U667" s="769">
        <v>1</v>
      </c>
    </row>
    <row r="668" spans="1:21" ht="14.4" customHeight="1" x14ac:dyDescent="0.3">
      <c r="A668" s="727">
        <v>31</v>
      </c>
      <c r="B668" s="728" t="s">
        <v>1451</v>
      </c>
      <c r="C668" s="728" t="s">
        <v>1457</v>
      </c>
      <c r="D668" s="811" t="s">
        <v>2247</v>
      </c>
      <c r="E668" s="812" t="s">
        <v>1479</v>
      </c>
      <c r="F668" s="728" t="s">
        <v>1454</v>
      </c>
      <c r="G668" s="728" t="s">
        <v>1501</v>
      </c>
      <c r="H668" s="728" t="s">
        <v>563</v>
      </c>
      <c r="I668" s="728" t="s">
        <v>1532</v>
      </c>
      <c r="J668" s="728" t="s">
        <v>1533</v>
      </c>
      <c r="K668" s="728" t="s">
        <v>1534</v>
      </c>
      <c r="L668" s="729">
        <v>971.25</v>
      </c>
      <c r="M668" s="729">
        <v>971.25</v>
      </c>
      <c r="N668" s="728">
        <v>1</v>
      </c>
      <c r="O668" s="813">
        <v>1</v>
      </c>
      <c r="P668" s="729">
        <v>971.25</v>
      </c>
      <c r="Q668" s="746">
        <v>1</v>
      </c>
      <c r="R668" s="728">
        <v>1</v>
      </c>
      <c r="S668" s="746">
        <v>1</v>
      </c>
      <c r="T668" s="813">
        <v>1</v>
      </c>
      <c r="U668" s="769">
        <v>1</v>
      </c>
    </row>
    <row r="669" spans="1:21" ht="14.4" customHeight="1" x14ac:dyDescent="0.3">
      <c r="A669" s="727">
        <v>31</v>
      </c>
      <c r="B669" s="728" t="s">
        <v>1451</v>
      </c>
      <c r="C669" s="728" t="s">
        <v>1457</v>
      </c>
      <c r="D669" s="811" t="s">
        <v>2247</v>
      </c>
      <c r="E669" s="812" t="s">
        <v>1479</v>
      </c>
      <c r="F669" s="728" t="s">
        <v>1454</v>
      </c>
      <c r="G669" s="728" t="s">
        <v>1501</v>
      </c>
      <c r="H669" s="728" t="s">
        <v>563</v>
      </c>
      <c r="I669" s="728" t="s">
        <v>1883</v>
      </c>
      <c r="J669" s="728" t="s">
        <v>1884</v>
      </c>
      <c r="K669" s="728" t="s">
        <v>1885</v>
      </c>
      <c r="L669" s="729">
        <v>600</v>
      </c>
      <c r="M669" s="729">
        <v>600</v>
      </c>
      <c r="N669" s="728">
        <v>1</v>
      </c>
      <c r="O669" s="813">
        <v>1</v>
      </c>
      <c r="P669" s="729">
        <v>600</v>
      </c>
      <c r="Q669" s="746">
        <v>1</v>
      </c>
      <c r="R669" s="728">
        <v>1</v>
      </c>
      <c r="S669" s="746">
        <v>1</v>
      </c>
      <c r="T669" s="813">
        <v>1</v>
      </c>
      <c r="U669" s="769">
        <v>1</v>
      </c>
    </row>
    <row r="670" spans="1:21" ht="14.4" customHeight="1" x14ac:dyDescent="0.3">
      <c r="A670" s="727">
        <v>31</v>
      </c>
      <c r="B670" s="728" t="s">
        <v>1451</v>
      </c>
      <c r="C670" s="728" t="s">
        <v>1457</v>
      </c>
      <c r="D670" s="811" t="s">
        <v>2247</v>
      </c>
      <c r="E670" s="812" t="s">
        <v>1479</v>
      </c>
      <c r="F670" s="728" t="s">
        <v>1454</v>
      </c>
      <c r="G670" s="728" t="s">
        <v>1501</v>
      </c>
      <c r="H670" s="728" t="s">
        <v>563</v>
      </c>
      <c r="I670" s="728" t="s">
        <v>1572</v>
      </c>
      <c r="J670" s="728" t="s">
        <v>1573</v>
      </c>
      <c r="K670" s="728" t="s">
        <v>1574</v>
      </c>
      <c r="L670" s="729">
        <v>350</v>
      </c>
      <c r="M670" s="729">
        <v>350</v>
      </c>
      <c r="N670" s="728">
        <v>1</v>
      </c>
      <c r="O670" s="813">
        <v>1</v>
      </c>
      <c r="P670" s="729">
        <v>350</v>
      </c>
      <c r="Q670" s="746">
        <v>1</v>
      </c>
      <c r="R670" s="728">
        <v>1</v>
      </c>
      <c r="S670" s="746">
        <v>1</v>
      </c>
      <c r="T670" s="813">
        <v>1</v>
      </c>
      <c r="U670" s="769">
        <v>1</v>
      </c>
    </row>
    <row r="671" spans="1:21" ht="14.4" customHeight="1" x14ac:dyDescent="0.3">
      <c r="A671" s="727">
        <v>31</v>
      </c>
      <c r="B671" s="728" t="s">
        <v>1451</v>
      </c>
      <c r="C671" s="728" t="s">
        <v>1457</v>
      </c>
      <c r="D671" s="811" t="s">
        <v>2247</v>
      </c>
      <c r="E671" s="812" t="s">
        <v>1479</v>
      </c>
      <c r="F671" s="728" t="s">
        <v>1454</v>
      </c>
      <c r="G671" s="728" t="s">
        <v>1501</v>
      </c>
      <c r="H671" s="728" t="s">
        <v>563</v>
      </c>
      <c r="I671" s="728" t="s">
        <v>1575</v>
      </c>
      <c r="J671" s="728" t="s">
        <v>1576</v>
      </c>
      <c r="K671" s="728" t="s">
        <v>1577</v>
      </c>
      <c r="L671" s="729">
        <v>1000</v>
      </c>
      <c r="M671" s="729">
        <v>3000</v>
      </c>
      <c r="N671" s="728">
        <v>3</v>
      </c>
      <c r="O671" s="813">
        <v>3</v>
      </c>
      <c r="P671" s="729">
        <v>3000</v>
      </c>
      <c r="Q671" s="746">
        <v>1</v>
      </c>
      <c r="R671" s="728">
        <v>3</v>
      </c>
      <c r="S671" s="746">
        <v>1</v>
      </c>
      <c r="T671" s="813">
        <v>3</v>
      </c>
      <c r="U671" s="769">
        <v>1</v>
      </c>
    </row>
    <row r="672" spans="1:21" ht="14.4" customHeight="1" x14ac:dyDescent="0.3">
      <c r="A672" s="727">
        <v>31</v>
      </c>
      <c r="B672" s="728" t="s">
        <v>1451</v>
      </c>
      <c r="C672" s="728" t="s">
        <v>1457</v>
      </c>
      <c r="D672" s="811" t="s">
        <v>2247</v>
      </c>
      <c r="E672" s="812" t="s">
        <v>1479</v>
      </c>
      <c r="F672" s="728" t="s">
        <v>1454</v>
      </c>
      <c r="G672" s="728" t="s">
        <v>1508</v>
      </c>
      <c r="H672" s="728" t="s">
        <v>563</v>
      </c>
      <c r="I672" s="728" t="s">
        <v>1509</v>
      </c>
      <c r="J672" s="728" t="s">
        <v>1510</v>
      </c>
      <c r="K672" s="728" t="s">
        <v>1511</v>
      </c>
      <c r="L672" s="729">
        <v>200</v>
      </c>
      <c r="M672" s="729">
        <v>1600</v>
      </c>
      <c r="N672" s="728">
        <v>8</v>
      </c>
      <c r="O672" s="813">
        <v>4</v>
      </c>
      <c r="P672" s="729">
        <v>1200</v>
      </c>
      <c r="Q672" s="746">
        <v>0.75</v>
      </c>
      <c r="R672" s="728">
        <v>6</v>
      </c>
      <c r="S672" s="746">
        <v>0.75</v>
      </c>
      <c r="T672" s="813">
        <v>3</v>
      </c>
      <c r="U672" s="769">
        <v>0.75</v>
      </c>
    </row>
    <row r="673" spans="1:21" ht="14.4" customHeight="1" x14ac:dyDescent="0.3">
      <c r="A673" s="727">
        <v>31</v>
      </c>
      <c r="B673" s="728" t="s">
        <v>1451</v>
      </c>
      <c r="C673" s="728" t="s">
        <v>1457</v>
      </c>
      <c r="D673" s="811" t="s">
        <v>2247</v>
      </c>
      <c r="E673" s="812" t="s">
        <v>1480</v>
      </c>
      <c r="F673" s="728" t="s">
        <v>1452</v>
      </c>
      <c r="G673" s="728" t="s">
        <v>1535</v>
      </c>
      <c r="H673" s="728" t="s">
        <v>610</v>
      </c>
      <c r="I673" s="728" t="s">
        <v>1285</v>
      </c>
      <c r="J673" s="728" t="s">
        <v>611</v>
      </c>
      <c r="K673" s="728" t="s">
        <v>1286</v>
      </c>
      <c r="L673" s="729">
        <v>154.36000000000001</v>
      </c>
      <c r="M673" s="729">
        <v>308.72000000000003</v>
      </c>
      <c r="N673" s="728">
        <v>2</v>
      </c>
      <c r="O673" s="813">
        <v>2</v>
      </c>
      <c r="P673" s="729">
        <v>308.72000000000003</v>
      </c>
      <c r="Q673" s="746">
        <v>1</v>
      </c>
      <c r="R673" s="728">
        <v>2</v>
      </c>
      <c r="S673" s="746">
        <v>1</v>
      </c>
      <c r="T673" s="813">
        <v>2</v>
      </c>
      <c r="U673" s="769">
        <v>1</v>
      </c>
    </row>
    <row r="674" spans="1:21" ht="14.4" customHeight="1" x14ac:dyDescent="0.3">
      <c r="A674" s="727">
        <v>31</v>
      </c>
      <c r="B674" s="728" t="s">
        <v>1451</v>
      </c>
      <c r="C674" s="728" t="s">
        <v>1457</v>
      </c>
      <c r="D674" s="811" t="s">
        <v>2247</v>
      </c>
      <c r="E674" s="812" t="s">
        <v>1480</v>
      </c>
      <c r="F674" s="728" t="s">
        <v>1452</v>
      </c>
      <c r="G674" s="728" t="s">
        <v>1922</v>
      </c>
      <c r="H674" s="728" t="s">
        <v>610</v>
      </c>
      <c r="I674" s="728" t="s">
        <v>1299</v>
      </c>
      <c r="J674" s="728" t="s">
        <v>1300</v>
      </c>
      <c r="K674" s="728" t="s">
        <v>1301</v>
      </c>
      <c r="L674" s="729">
        <v>70.540000000000006</v>
      </c>
      <c r="M674" s="729">
        <v>70.540000000000006</v>
      </c>
      <c r="N674" s="728">
        <v>1</v>
      </c>
      <c r="O674" s="813">
        <v>1</v>
      </c>
      <c r="P674" s="729"/>
      <c r="Q674" s="746">
        <v>0</v>
      </c>
      <c r="R674" s="728"/>
      <c r="S674" s="746">
        <v>0</v>
      </c>
      <c r="T674" s="813"/>
      <c r="U674" s="769">
        <v>0</v>
      </c>
    </row>
    <row r="675" spans="1:21" ht="14.4" customHeight="1" x14ac:dyDescent="0.3">
      <c r="A675" s="727">
        <v>31</v>
      </c>
      <c r="B675" s="728" t="s">
        <v>1451</v>
      </c>
      <c r="C675" s="728" t="s">
        <v>1457</v>
      </c>
      <c r="D675" s="811" t="s">
        <v>2247</v>
      </c>
      <c r="E675" s="812" t="s">
        <v>1480</v>
      </c>
      <c r="F675" s="728" t="s">
        <v>1452</v>
      </c>
      <c r="G675" s="728" t="s">
        <v>1628</v>
      </c>
      <c r="H675" s="728" t="s">
        <v>563</v>
      </c>
      <c r="I675" s="728" t="s">
        <v>2133</v>
      </c>
      <c r="J675" s="728" t="s">
        <v>1296</v>
      </c>
      <c r="K675" s="728" t="s">
        <v>1297</v>
      </c>
      <c r="L675" s="729">
        <v>170.52</v>
      </c>
      <c r="M675" s="729">
        <v>341.04</v>
      </c>
      <c r="N675" s="728">
        <v>2</v>
      </c>
      <c r="O675" s="813">
        <v>1.5</v>
      </c>
      <c r="P675" s="729">
        <v>170.52</v>
      </c>
      <c r="Q675" s="746">
        <v>0.5</v>
      </c>
      <c r="R675" s="728">
        <v>1</v>
      </c>
      <c r="S675" s="746">
        <v>0.5</v>
      </c>
      <c r="T675" s="813">
        <v>0.5</v>
      </c>
      <c r="U675" s="769">
        <v>0.33333333333333331</v>
      </c>
    </row>
    <row r="676" spans="1:21" ht="14.4" customHeight="1" x14ac:dyDescent="0.3">
      <c r="A676" s="727">
        <v>31</v>
      </c>
      <c r="B676" s="728" t="s">
        <v>1451</v>
      </c>
      <c r="C676" s="728" t="s">
        <v>1457</v>
      </c>
      <c r="D676" s="811" t="s">
        <v>2247</v>
      </c>
      <c r="E676" s="812" t="s">
        <v>1480</v>
      </c>
      <c r="F676" s="728" t="s">
        <v>1452</v>
      </c>
      <c r="G676" s="728" t="s">
        <v>1628</v>
      </c>
      <c r="H676" s="728" t="s">
        <v>563</v>
      </c>
      <c r="I676" s="728" t="s">
        <v>1295</v>
      </c>
      <c r="J676" s="728" t="s">
        <v>1296</v>
      </c>
      <c r="K676" s="728" t="s">
        <v>1297</v>
      </c>
      <c r="L676" s="729">
        <v>170.52</v>
      </c>
      <c r="M676" s="729">
        <v>341.04</v>
      </c>
      <c r="N676" s="728">
        <v>2</v>
      </c>
      <c r="O676" s="813">
        <v>1.5</v>
      </c>
      <c r="P676" s="729">
        <v>170.52</v>
      </c>
      <c r="Q676" s="746">
        <v>0.5</v>
      </c>
      <c r="R676" s="728">
        <v>1</v>
      </c>
      <c r="S676" s="746">
        <v>0.5</v>
      </c>
      <c r="T676" s="813">
        <v>1</v>
      </c>
      <c r="U676" s="769">
        <v>0.66666666666666663</v>
      </c>
    </row>
    <row r="677" spans="1:21" ht="14.4" customHeight="1" x14ac:dyDescent="0.3">
      <c r="A677" s="727">
        <v>31</v>
      </c>
      <c r="B677" s="728" t="s">
        <v>1451</v>
      </c>
      <c r="C677" s="728" t="s">
        <v>1457</v>
      </c>
      <c r="D677" s="811" t="s">
        <v>2247</v>
      </c>
      <c r="E677" s="812" t="s">
        <v>1480</v>
      </c>
      <c r="F677" s="728" t="s">
        <v>1452</v>
      </c>
      <c r="G677" s="728" t="s">
        <v>1628</v>
      </c>
      <c r="H677" s="728" t="s">
        <v>563</v>
      </c>
      <c r="I677" s="728" t="s">
        <v>1923</v>
      </c>
      <c r="J677" s="728" t="s">
        <v>1296</v>
      </c>
      <c r="K677" s="728" t="s">
        <v>1924</v>
      </c>
      <c r="L677" s="729">
        <v>55.41</v>
      </c>
      <c r="M677" s="729">
        <v>55.41</v>
      </c>
      <c r="N677" s="728">
        <v>1</v>
      </c>
      <c r="O677" s="813">
        <v>1</v>
      </c>
      <c r="P677" s="729">
        <v>55.41</v>
      </c>
      <c r="Q677" s="746">
        <v>1</v>
      </c>
      <c r="R677" s="728">
        <v>1</v>
      </c>
      <c r="S677" s="746">
        <v>1</v>
      </c>
      <c r="T677" s="813">
        <v>1</v>
      </c>
      <c r="U677" s="769">
        <v>1</v>
      </c>
    </row>
    <row r="678" spans="1:21" ht="14.4" customHeight="1" x14ac:dyDescent="0.3">
      <c r="A678" s="727">
        <v>31</v>
      </c>
      <c r="B678" s="728" t="s">
        <v>1451</v>
      </c>
      <c r="C678" s="728" t="s">
        <v>1457</v>
      </c>
      <c r="D678" s="811" t="s">
        <v>2247</v>
      </c>
      <c r="E678" s="812" t="s">
        <v>1480</v>
      </c>
      <c r="F678" s="728" t="s">
        <v>1452</v>
      </c>
      <c r="G678" s="728" t="s">
        <v>1632</v>
      </c>
      <c r="H678" s="728" t="s">
        <v>563</v>
      </c>
      <c r="I678" s="728" t="s">
        <v>2120</v>
      </c>
      <c r="J678" s="728" t="s">
        <v>1966</v>
      </c>
      <c r="K678" s="728" t="s">
        <v>2121</v>
      </c>
      <c r="L678" s="729">
        <v>32.28</v>
      </c>
      <c r="M678" s="729">
        <v>32.28</v>
      </c>
      <c r="N678" s="728">
        <v>1</v>
      </c>
      <c r="O678" s="813">
        <v>1</v>
      </c>
      <c r="P678" s="729"/>
      <c r="Q678" s="746">
        <v>0</v>
      </c>
      <c r="R678" s="728"/>
      <c r="S678" s="746">
        <v>0</v>
      </c>
      <c r="T678" s="813"/>
      <c r="U678" s="769">
        <v>0</v>
      </c>
    </row>
    <row r="679" spans="1:21" ht="14.4" customHeight="1" x14ac:dyDescent="0.3">
      <c r="A679" s="727">
        <v>31</v>
      </c>
      <c r="B679" s="728" t="s">
        <v>1451</v>
      </c>
      <c r="C679" s="728" t="s">
        <v>1457</v>
      </c>
      <c r="D679" s="811" t="s">
        <v>2247</v>
      </c>
      <c r="E679" s="812" t="s">
        <v>1480</v>
      </c>
      <c r="F679" s="728" t="s">
        <v>1452</v>
      </c>
      <c r="G679" s="728" t="s">
        <v>1632</v>
      </c>
      <c r="H679" s="728" t="s">
        <v>563</v>
      </c>
      <c r="I679" s="728" t="s">
        <v>2134</v>
      </c>
      <c r="J679" s="728" t="s">
        <v>2135</v>
      </c>
      <c r="K679" s="728" t="s">
        <v>2136</v>
      </c>
      <c r="L679" s="729">
        <v>0</v>
      </c>
      <c r="M679" s="729">
        <v>0</v>
      </c>
      <c r="N679" s="728">
        <v>1</v>
      </c>
      <c r="O679" s="813">
        <v>1</v>
      </c>
      <c r="P679" s="729">
        <v>0</v>
      </c>
      <c r="Q679" s="746"/>
      <c r="R679" s="728">
        <v>1</v>
      </c>
      <c r="S679" s="746">
        <v>1</v>
      </c>
      <c r="T679" s="813">
        <v>1</v>
      </c>
      <c r="U679" s="769">
        <v>1</v>
      </c>
    </row>
    <row r="680" spans="1:21" ht="14.4" customHeight="1" x14ac:dyDescent="0.3">
      <c r="A680" s="727">
        <v>31</v>
      </c>
      <c r="B680" s="728" t="s">
        <v>1451</v>
      </c>
      <c r="C680" s="728" t="s">
        <v>1457</v>
      </c>
      <c r="D680" s="811" t="s">
        <v>2247</v>
      </c>
      <c r="E680" s="812" t="s">
        <v>1480</v>
      </c>
      <c r="F680" s="728" t="s">
        <v>1452</v>
      </c>
      <c r="G680" s="728" t="s">
        <v>1636</v>
      </c>
      <c r="H680" s="728" t="s">
        <v>563</v>
      </c>
      <c r="I680" s="728" t="s">
        <v>1637</v>
      </c>
      <c r="J680" s="728" t="s">
        <v>1638</v>
      </c>
      <c r="K680" s="728" t="s">
        <v>1639</v>
      </c>
      <c r="L680" s="729">
        <v>0</v>
      </c>
      <c r="M680" s="729">
        <v>0</v>
      </c>
      <c r="N680" s="728">
        <v>2</v>
      </c>
      <c r="O680" s="813">
        <v>0.5</v>
      </c>
      <c r="P680" s="729"/>
      <c r="Q680" s="746"/>
      <c r="R680" s="728"/>
      <c r="S680" s="746">
        <v>0</v>
      </c>
      <c r="T680" s="813"/>
      <c r="U680" s="769">
        <v>0</v>
      </c>
    </row>
    <row r="681" spans="1:21" ht="14.4" customHeight="1" x14ac:dyDescent="0.3">
      <c r="A681" s="727">
        <v>31</v>
      </c>
      <c r="B681" s="728" t="s">
        <v>1451</v>
      </c>
      <c r="C681" s="728" t="s">
        <v>1457</v>
      </c>
      <c r="D681" s="811" t="s">
        <v>2247</v>
      </c>
      <c r="E681" s="812" t="s">
        <v>1480</v>
      </c>
      <c r="F681" s="728" t="s">
        <v>1452</v>
      </c>
      <c r="G681" s="728" t="s">
        <v>1716</v>
      </c>
      <c r="H681" s="728" t="s">
        <v>563</v>
      </c>
      <c r="I681" s="728" t="s">
        <v>2060</v>
      </c>
      <c r="J681" s="728" t="s">
        <v>2061</v>
      </c>
      <c r="K681" s="728" t="s">
        <v>2062</v>
      </c>
      <c r="L681" s="729">
        <v>89.91</v>
      </c>
      <c r="M681" s="729">
        <v>89.91</v>
      </c>
      <c r="N681" s="728">
        <v>1</v>
      </c>
      <c r="O681" s="813">
        <v>0.5</v>
      </c>
      <c r="P681" s="729"/>
      <c r="Q681" s="746">
        <v>0</v>
      </c>
      <c r="R681" s="728"/>
      <c r="S681" s="746">
        <v>0</v>
      </c>
      <c r="T681" s="813"/>
      <c r="U681" s="769">
        <v>0</v>
      </c>
    </row>
    <row r="682" spans="1:21" ht="14.4" customHeight="1" x14ac:dyDescent="0.3">
      <c r="A682" s="727">
        <v>31</v>
      </c>
      <c r="B682" s="728" t="s">
        <v>1451</v>
      </c>
      <c r="C682" s="728" t="s">
        <v>1457</v>
      </c>
      <c r="D682" s="811" t="s">
        <v>2247</v>
      </c>
      <c r="E682" s="812" t="s">
        <v>1480</v>
      </c>
      <c r="F682" s="728" t="s">
        <v>1452</v>
      </c>
      <c r="G682" s="728" t="s">
        <v>1483</v>
      </c>
      <c r="H682" s="728" t="s">
        <v>563</v>
      </c>
      <c r="I682" s="728" t="s">
        <v>1666</v>
      </c>
      <c r="J682" s="728" t="s">
        <v>593</v>
      </c>
      <c r="K682" s="728" t="s">
        <v>1667</v>
      </c>
      <c r="L682" s="729">
        <v>0</v>
      </c>
      <c r="M682" s="729">
        <v>0</v>
      </c>
      <c r="N682" s="728">
        <v>1</v>
      </c>
      <c r="O682" s="813">
        <v>0.5</v>
      </c>
      <c r="P682" s="729">
        <v>0</v>
      </c>
      <c r="Q682" s="746"/>
      <c r="R682" s="728">
        <v>1</v>
      </c>
      <c r="S682" s="746">
        <v>1</v>
      </c>
      <c r="T682" s="813">
        <v>0.5</v>
      </c>
      <c r="U682" s="769">
        <v>1</v>
      </c>
    </row>
    <row r="683" spans="1:21" ht="14.4" customHeight="1" x14ac:dyDescent="0.3">
      <c r="A683" s="727">
        <v>31</v>
      </c>
      <c r="B683" s="728" t="s">
        <v>1451</v>
      </c>
      <c r="C683" s="728" t="s">
        <v>1457</v>
      </c>
      <c r="D683" s="811" t="s">
        <v>2247</v>
      </c>
      <c r="E683" s="812" t="s">
        <v>1480</v>
      </c>
      <c r="F683" s="728" t="s">
        <v>1452</v>
      </c>
      <c r="G683" s="728" t="s">
        <v>1934</v>
      </c>
      <c r="H683" s="728" t="s">
        <v>563</v>
      </c>
      <c r="I683" s="728" t="s">
        <v>1935</v>
      </c>
      <c r="J683" s="728" t="s">
        <v>1936</v>
      </c>
      <c r="K683" s="728" t="s">
        <v>1937</v>
      </c>
      <c r="L683" s="729">
        <v>76.180000000000007</v>
      </c>
      <c r="M683" s="729">
        <v>76.180000000000007</v>
      </c>
      <c r="N683" s="728">
        <v>1</v>
      </c>
      <c r="O683" s="813">
        <v>1</v>
      </c>
      <c r="P683" s="729">
        <v>76.180000000000007</v>
      </c>
      <c r="Q683" s="746">
        <v>1</v>
      </c>
      <c r="R683" s="728">
        <v>1</v>
      </c>
      <c r="S683" s="746">
        <v>1</v>
      </c>
      <c r="T683" s="813">
        <v>1</v>
      </c>
      <c r="U683" s="769">
        <v>1</v>
      </c>
    </row>
    <row r="684" spans="1:21" ht="14.4" customHeight="1" x14ac:dyDescent="0.3">
      <c r="A684" s="727">
        <v>31</v>
      </c>
      <c r="B684" s="728" t="s">
        <v>1451</v>
      </c>
      <c r="C684" s="728" t="s">
        <v>1457</v>
      </c>
      <c r="D684" s="811" t="s">
        <v>2247</v>
      </c>
      <c r="E684" s="812" t="s">
        <v>1480</v>
      </c>
      <c r="F684" s="728" t="s">
        <v>1452</v>
      </c>
      <c r="G684" s="728" t="s">
        <v>2137</v>
      </c>
      <c r="H684" s="728" t="s">
        <v>563</v>
      </c>
      <c r="I684" s="728" t="s">
        <v>2138</v>
      </c>
      <c r="J684" s="728" t="s">
        <v>2139</v>
      </c>
      <c r="K684" s="728" t="s">
        <v>2140</v>
      </c>
      <c r="L684" s="729">
        <v>1776.68</v>
      </c>
      <c r="M684" s="729">
        <v>1776.68</v>
      </c>
      <c r="N684" s="728">
        <v>1</v>
      </c>
      <c r="O684" s="813">
        <v>0.5</v>
      </c>
      <c r="P684" s="729">
        <v>1776.68</v>
      </c>
      <c r="Q684" s="746">
        <v>1</v>
      </c>
      <c r="R684" s="728">
        <v>1</v>
      </c>
      <c r="S684" s="746">
        <v>1</v>
      </c>
      <c r="T684" s="813">
        <v>0.5</v>
      </c>
      <c r="U684" s="769">
        <v>1</v>
      </c>
    </row>
    <row r="685" spans="1:21" ht="14.4" customHeight="1" x14ac:dyDescent="0.3">
      <c r="A685" s="727">
        <v>31</v>
      </c>
      <c r="B685" s="728" t="s">
        <v>1451</v>
      </c>
      <c r="C685" s="728" t="s">
        <v>1457</v>
      </c>
      <c r="D685" s="811" t="s">
        <v>2247</v>
      </c>
      <c r="E685" s="812" t="s">
        <v>1480</v>
      </c>
      <c r="F685" s="728" t="s">
        <v>1452</v>
      </c>
      <c r="G685" s="728" t="s">
        <v>2141</v>
      </c>
      <c r="H685" s="728" t="s">
        <v>563</v>
      </c>
      <c r="I685" s="728" t="s">
        <v>2142</v>
      </c>
      <c r="J685" s="728" t="s">
        <v>2143</v>
      </c>
      <c r="K685" s="728" t="s">
        <v>2144</v>
      </c>
      <c r="L685" s="729">
        <v>32.28</v>
      </c>
      <c r="M685" s="729">
        <v>64.56</v>
      </c>
      <c r="N685" s="728">
        <v>2</v>
      </c>
      <c r="O685" s="813">
        <v>1</v>
      </c>
      <c r="P685" s="729">
        <v>64.56</v>
      </c>
      <c r="Q685" s="746">
        <v>1</v>
      </c>
      <c r="R685" s="728">
        <v>2</v>
      </c>
      <c r="S685" s="746">
        <v>1</v>
      </c>
      <c r="T685" s="813">
        <v>1</v>
      </c>
      <c r="U685" s="769">
        <v>1</v>
      </c>
    </row>
    <row r="686" spans="1:21" ht="14.4" customHeight="1" x14ac:dyDescent="0.3">
      <c r="A686" s="727">
        <v>31</v>
      </c>
      <c r="B686" s="728" t="s">
        <v>1451</v>
      </c>
      <c r="C686" s="728" t="s">
        <v>1457</v>
      </c>
      <c r="D686" s="811" t="s">
        <v>2247</v>
      </c>
      <c r="E686" s="812" t="s">
        <v>1480</v>
      </c>
      <c r="F686" s="728" t="s">
        <v>1452</v>
      </c>
      <c r="G686" s="728" t="s">
        <v>2145</v>
      </c>
      <c r="H686" s="728" t="s">
        <v>610</v>
      </c>
      <c r="I686" s="728" t="s">
        <v>1437</v>
      </c>
      <c r="J686" s="728" t="s">
        <v>1438</v>
      </c>
      <c r="K686" s="728" t="s">
        <v>1439</v>
      </c>
      <c r="L686" s="729">
        <v>69.16</v>
      </c>
      <c r="M686" s="729">
        <v>69.16</v>
      </c>
      <c r="N686" s="728">
        <v>1</v>
      </c>
      <c r="O686" s="813">
        <v>0.5</v>
      </c>
      <c r="P686" s="729">
        <v>69.16</v>
      </c>
      <c r="Q686" s="746">
        <v>1</v>
      </c>
      <c r="R686" s="728">
        <v>1</v>
      </c>
      <c r="S686" s="746">
        <v>1</v>
      </c>
      <c r="T686" s="813">
        <v>0.5</v>
      </c>
      <c r="U686" s="769">
        <v>1</v>
      </c>
    </row>
    <row r="687" spans="1:21" ht="14.4" customHeight="1" x14ac:dyDescent="0.3">
      <c r="A687" s="727">
        <v>31</v>
      </c>
      <c r="B687" s="728" t="s">
        <v>1451</v>
      </c>
      <c r="C687" s="728" t="s">
        <v>1457</v>
      </c>
      <c r="D687" s="811" t="s">
        <v>2247</v>
      </c>
      <c r="E687" s="812" t="s">
        <v>1480</v>
      </c>
      <c r="F687" s="728" t="s">
        <v>1452</v>
      </c>
      <c r="G687" s="728" t="s">
        <v>2145</v>
      </c>
      <c r="H687" s="728" t="s">
        <v>610</v>
      </c>
      <c r="I687" s="728" t="s">
        <v>2146</v>
      </c>
      <c r="J687" s="728" t="s">
        <v>1438</v>
      </c>
      <c r="K687" s="728" t="s">
        <v>2147</v>
      </c>
      <c r="L687" s="729">
        <v>207.45</v>
      </c>
      <c r="M687" s="729">
        <v>207.45</v>
      </c>
      <c r="N687" s="728">
        <v>1</v>
      </c>
      <c r="O687" s="813">
        <v>0.5</v>
      </c>
      <c r="P687" s="729">
        <v>207.45</v>
      </c>
      <c r="Q687" s="746">
        <v>1</v>
      </c>
      <c r="R687" s="728">
        <v>1</v>
      </c>
      <c r="S687" s="746">
        <v>1</v>
      </c>
      <c r="T687" s="813">
        <v>0.5</v>
      </c>
      <c r="U687" s="769">
        <v>1</v>
      </c>
    </row>
    <row r="688" spans="1:21" ht="14.4" customHeight="1" x14ac:dyDescent="0.3">
      <c r="A688" s="727">
        <v>31</v>
      </c>
      <c r="B688" s="728" t="s">
        <v>1451</v>
      </c>
      <c r="C688" s="728" t="s">
        <v>1457</v>
      </c>
      <c r="D688" s="811" t="s">
        <v>2247</v>
      </c>
      <c r="E688" s="812" t="s">
        <v>1480</v>
      </c>
      <c r="F688" s="728" t="s">
        <v>1452</v>
      </c>
      <c r="G688" s="728" t="s">
        <v>1972</v>
      </c>
      <c r="H688" s="728" t="s">
        <v>610</v>
      </c>
      <c r="I688" s="728" t="s">
        <v>1973</v>
      </c>
      <c r="J688" s="728" t="s">
        <v>1081</v>
      </c>
      <c r="K688" s="728" t="s">
        <v>1974</v>
      </c>
      <c r="L688" s="729">
        <v>193.68</v>
      </c>
      <c r="M688" s="729">
        <v>387.36</v>
      </c>
      <c r="N688" s="728">
        <v>2</v>
      </c>
      <c r="O688" s="813">
        <v>1</v>
      </c>
      <c r="P688" s="729">
        <v>387.36</v>
      </c>
      <c r="Q688" s="746">
        <v>1</v>
      </c>
      <c r="R688" s="728">
        <v>2</v>
      </c>
      <c r="S688" s="746">
        <v>1</v>
      </c>
      <c r="T688" s="813">
        <v>1</v>
      </c>
      <c r="U688" s="769">
        <v>1</v>
      </c>
    </row>
    <row r="689" spans="1:21" ht="14.4" customHeight="1" x14ac:dyDescent="0.3">
      <c r="A689" s="727">
        <v>31</v>
      </c>
      <c r="B689" s="728" t="s">
        <v>1451</v>
      </c>
      <c r="C689" s="728" t="s">
        <v>1457</v>
      </c>
      <c r="D689" s="811" t="s">
        <v>2247</v>
      </c>
      <c r="E689" s="812" t="s">
        <v>1480</v>
      </c>
      <c r="F689" s="728" t="s">
        <v>1452</v>
      </c>
      <c r="G689" s="728" t="s">
        <v>2148</v>
      </c>
      <c r="H689" s="728" t="s">
        <v>610</v>
      </c>
      <c r="I689" s="728" t="s">
        <v>2149</v>
      </c>
      <c r="J689" s="728" t="s">
        <v>2150</v>
      </c>
      <c r="K689" s="728" t="s">
        <v>2151</v>
      </c>
      <c r="L689" s="729">
        <v>351.51</v>
      </c>
      <c r="M689" s="729">
        <v>703.02</v>
      </c>
      <c r="N689" s="728">
        <v>2</v>
      </c>
      <c r="O689" s="813">
        <v>1.5</v>
      </c>
      <c r="P689" s="729">
        <v>703.02</v>
      </c>
      <c r="Q689" s="746">
        <v>1</v>
      </c>
      <c r="R689" s="728">
        <v>2</v>
      </c>
      <c r="S689" s="746">
        <v>1</v>
      </c>
      <c r="T689" s="813">
        <v>1.5</v>
      </c>
      <c r="U689" s="769">
        <v>1</v>
      </c>
    </row>
    <row r="690" spans="1:21" ht="14.4" customHeight="1" x14ac:dyDescent="0.3">
      <c r="A690" s="727">
        <v>31</v>
      </c>
      <c r="B690" s="728" t="s">
        <v>1451</v>
      </c>
      <c r="C690" s="728" t="s">
        <v>1457</v>
      </c>
      <c r="D690" s="811" t="s">
        <v>2247</v>
      </c>
      <c r="E690" s="812" t="s">
        <v>1480</v>
      </c>
      <c r="F690" s="728" t="s">
        <v>1452</v>
      </c>
      <c r="G690" s="728" t="s">
        <v>1486</v>
      </c>
      <c r="H690" s="728" t="s">
        <v>610</v>
      </c>
      <c r="I690" s="728" t="s">
        <v>1487</v>
      </c>
      <c r="J690" s="728" t="s">
        <v>707</v>
      </c>
      <c r="K690" s="728" t="s">
        <v>1218</v>
      </c>
      <c r="L690" s="729">
        <v>490.89</v>
      </c>
      <c r="M690" s="729">
        <v>4908.8999999999996</v>
      </c>
      <c r="N690" s="728">
        <v>10</v>
      </c>
      <c r="O690" s="813">
        <v>6.5</v>
      </c>
      <c r="P690" s="729">
        <v>1963.56</v>
      </c>
      <c r="Q690" s="746">
        <v>0.4</v>
      </c>
      <c r="R690" s="728">
        <v>4</v>
      </c>
      <c r="S690" s="746">
        <v>0.4</v>
      </c>
      <c r="T690" s="813">
        <v>3.5</v>
      </c>
      <c r="U690" s="769">
        <v>0.53846153846153844</v>
      </c>
    </row>
    <row r="691" spans="1:21" ht="14.4" customHeight="1" x14ac:dyDescent="0.3">
      <c r="A691" s="727">
        <v>31</v>
      </c>
      <c r="B691" s="728" t="s">
        <v>1451</v>
      </c>
      <c r="C691" s="728" t="s">
        <v>1457</v>
      </c>
      <c r="D691" s="811" t="s">
        <v>2247</v>
      </c>
      <c r="E691" s="812" t="s">
        <v>1480</v>
      </c>
      <c r="F691" s="728" t="s">
        <v>1452</v>
      </c>
      <c r="G691" s="728" t="s">
        <v>1486</v>
      </c>
      <c r="H691" s="728" t="s">
        <v>610</v>
      </c>
      <c r="I691" s="728" t="s">
        <v>1516</v>
      </c>
      <c r="J691" s="728" t="s">
        <v>707</v>
      </c>
      <c r="K691" s="728" t="s">
        <v>1216</v>
      </c>
      <c r="L691" s="729">
        <v>736.33</v>
      </c>
      <c r="M691" s="729">
        <v>2945.32</v>
      </c>
      <c r="N691" s="728">
        <v>4</v>
      </c>
      <c r="O691" s="813">
        <v>3</v>
      </c>
      <c r="P691" s="729">
        <v>2208.9900000000002</v>
      </c>
      <c r="Q691" s="746">
        <v>0.75</v>
      </c>
      <c r="R691" s="728">
        <v>3</v>
      </c>
      <c r="S691" s="746">
        <v>0.75</v>
      </c>
      <c r="T691" s="813">
        <v>2</v>
      </c>
      <c r="U691" s="769">
        <v>0.66666666666666663</v>
      </c>
    </row>
    <row r="692" spans="1:21" ht="14.4" customHeight="1" x14ac:dyDescent="0.3">
      <c r="A692" s="727">
        <v>31</v>
      </c>
      <c r="B692" s="728" t="s">
        <v>1451</v>
      </c>
      <c r="C692" s="728" t="s">
        <v>1457</v>
      </c>
      <c r="D692" s="811" t="s">
        <v>2247</v>
      </c>
      <c r="E692" s="812" t="s">
        <v>1480</v>
      </c>
      <c r="F692" s="728" t="s">
        <v>1452</v>
      </c>
      <c r="G692" s="728" t="s">
        <v>1488</v>
      </c>
      <c r="H692" s="728" t="s">
        <v>610</v>
      </c>
      <c r="I692" s="728" t="s">
        <v>1326</v>
      </c>
      <c r="J692" s="728" t="s">
        <v>628</v>
      </c>
      <c r="K692" s="728" t="s">
        <v>1327</v>
      </c>
      <c r="L692" s="729">
        <v>48.42</v>
      </c>
      <c r="M692" s="729">
        <v>48.42</v>
      </c>
      <c r="N692" s="728">
        <v>1</v>
      </c>
      <c r="O692" s="813">
        <v>1</v>
      </c>
      <c r="P692" s="729">
        <v>48.42</v>
      </c>
      <c r="Q692" s="746">
        <v>1</v>
      </c>
      <c r="R692" s="728">
        <v>1</v>
      </c>
      <c r="S692" s="746">
        <v>1</v>
      </c>
      <c r="T692" s="813">
        <v>1</v>
      </c>
      <c r="U692" s="769">
        <v>1</v>
      </c>
    </row>
    <row r="693" spans="1:21" ht="14.4" customHeight="1" x14ac:dyDescent="0.3">
      <c r="A693" s="727">
        <v>31</v>
      </c>
      <c r="B693" s="728" t="s">
        <v>1451</v>
      </c>
      <c r="C693" s="728" t="s">
        <v>1457</v>
      </c>
      <c r="D693" s="811" t="s">
        <v>2247</v>
      </c>
      <c r="E693" s="812" t="s">
        <v>1480</v>
      </c>
      <c r="F693" s="728" t="s">
        <v>1452</v>
      </c>
      <c r="G693" s="728" t="s">
        <v>1941</v>
      </c>
      <c r="H693" s="728" t="s">
        <v>563</v>
      </c>
      <c r="I693" s="728" t="s">
        <v>1942</v>
      </c>
      <c r="J693" s="728" t="s">
        <v>719</v>
      </c>
      <c r="K693" s="728" t="s">
        <v>1943</v>
      </c>
      <c r="L693" s="729">
        <v>185.26</v>
      </c>
      <c r="M693" s="729">
        <v>185.26</v>
      </c>
      <c r="N693" s="728">
        <v>1</v>
      </c>
      <c r="O693" s="813">
        <v>1</v>
      </c>
      <c r="P693" s="729"/>
      <c r="Q693" s="746">
        <v>0</v>
      </c>
      <c r="R693" s="728"/>
      <c r="S693" s="746">
        <v>0</v>
      </c>
      <c r="T693" s="813"/>
      <c r="U693" s="769">
        <v>0</v>
      </c>
    </row>
    <row r="694" spans="1:21" ht="14.4" customHeight="1" x14ac:dyDescent="0.3">
      <c r="A694" s="727">
        <v>31</v>
      </c>
      <c r="B694" s="728" t="s">
        <v>1451</v>
      </c>
      <c r="C694" s="728" t="s">
        <v>1457</v>
      </c>
      <c r="D694" s="811" t="s">
        <v>2247</v>
      </c>
      <c r="E694" s="812" t="s">
        <v>1480</v>
      </c>
      <c r="F694" s="728" t="s">
        <v>1452</v>
      </c>
      <c r="G694" s="728" t="s">
        <v>2152</v>
      </c>
      <c r="H694" s="728" t="s">
        <v>610</v>
      </c>
      <c r="I694" s="728" t="s">
        <v>2153</v>
      </c>
      <c r="J694" s="728" t="s">
        <v>1246</v>
      </c>
      <c r="K694" s="728" t="s">
        <v>2154</v>
      </c>
      <c r="L694" s="729">
        <v>0</v>
      </c>
      <c r="M694" s="729">
        <v>0</v>
      </c>
      <c r="N694" s="728">
        <v>2</v>
      </c>
      <c r="O694" s="813">
        <v>1</v>
      </c>
      <c r="P694" s="729">
        <v>0</v>
      </c>
      <c r="Q694" s="746"/>
      <c r="R694" s="728">
        <v>2</v>
      </c>
      <c r="S694" s="746">
        <v>1</v>
      </c>
      <c r="T694" s="813">
        <v>1</v>
      </c>
      <c r="U694" s="769">
        <v>1</v>
      </c>
    </row>
    <row r="695" spans="1:21" ht="14.4" customHeight="1" x14ac:dyDescent="0.3">
      <c r="A695" s="727">
        <v>31</v>
      </c>
      <c r="B695" s="728" t="s">
        <v>1451</v>
      </c>
      <c r="C695" s="728" t="s">
        <v>1457</v>
      </c>
      <c r="D695" s="811" t="s">
        <v>2247</v>
      </c>
      <c r="E695" s="812" t="s">
        <v>1480</v>
      </c>
      <c r="F695" s="728" t="s">
        <v>1452</v>
      </c>
      <c r="G695" s="728" t="s">
        <v>1489</v>
      </c>
      <c r="H695" s="728" t="s">
        <v>610</v>
      </c>
      <c r="I695" s="728" t="s">
        <v>1337</v>
      </c>
      <c r="J695" s="728" t="s">
        <v>1338</v>
      </c>
      <c r="K695" s="728" t="s">
        <v>1339</v>
      </c>
      <c r="L695" s="729">
        <v>0</v>
      </c>
      <c r="M695" s="729">
        <v>0</v>
      </c>
      <c r="N695" s="728">
        <v>3</v>
      </c>
      <c r="O695" s="813">
        <v>2</v>
      </c>
      <c r="P695" s="729">
        <v>0</v>
      </c>
      <c r="Q695" s="746"/>
      <c r="R695" s="728">
        <v>3</v>
      </c>
      <c r="S695" s="746">
        <v>1</v>
      </c>
      <c r="T695" s="813">
        <v>2</v>
      </c>
      <c r="U695" s="769">
        <v>1</v>
      </c>
    </row>
    <row r="696" spans="1:21" ht="14.4" customHeight="1" x14ac:dyDescent="0.3">
      <c r="A696" s="727">
        <v>31</v>
      </c>
      <c r="B696" s="728" t="s">
        <v>1451</v>
      </c>
      <c r="C696" s="728" t="s">
        <v>1457</v>
      </c>
      <c r="D696" s="811" t="s">
        <v>2247</v>
      </c>
      <c r="E696" s="812" t="s">
        <v>1480</v>
      </c>
      <c r="F696" s="728" t="s">
        <v>1452</v>
      </c>
      <c r="G696" s="728" t="s">
        <v>1556</v>
      </c>
      <c r="H696" s="728" t="s">
        <v>563</v>
      </c>
      <c r="I696" s="728" t="s">
        <v>1557</v>
      </c>
      <c r="J696" s="728" t="s">
        <v>940</v>
      </c>
      <c r="K696" s="728" t="s">
        <v>1558</v>
      </c>
      <c r="L696" s="729">
        <v>42.54</v>
      </c>
      <c r="M696" s="729">
        <v>85.08</v>
      </c>
      <c r="N696" s="728">
        <v>2</v>
      </c>
      <c r="O696" s="813">
        <v>1</v>
      </c>
      <c r="P696" s="729">
        <v>85.08</v>
      </c>
      <c r="Q696" s="746">
        <v>1</v>
      </c>
      <c r="R696" s="728">
        <v>2</v>
      </c>
      <c r="S696" s="746">
        <v>1</v>
      </c>
      <c r="T696" s="813">
        <v>1</v>
      </c>
      <c r="U696" s="769">
        <v>1</v>
      </c>
    </row>
    <row r="697" spans="1:21" ht="14.4" customHeight="1" x14ac:dyDescent="0.3">
      <c r="A697" s="727">
        <v>31</v>
      </c>
      <c r="B697" s="728" t="s">
        <v>1451</v>
      </c>
      <c r="C697" s="728" t="s">
        <v>1457</v>
      </c>
      <c r="D697" s="811" t="s">
        <v>2247</v>
      </c>
      <c r="E697" s="812" t="s">
        <v>1480</v>
      </c>
      <c r="F697" s="728" t="s">
        <v>1452</v>
      </c>
      <c r="G697" s="728" t="s">
        <v>1900</v>
      </c>
      <c r="H697" s="728" t="s">
        <v>563</v>
      </c>
      <c r="I697" s="728" t="s">
        <v>1901</v>
      </c>
      <c r="J697" s="728" t="s">
        <v>1902</v>
      </c>
      <c r="K697" s="728" t="s">
        <v>1903</v>
      </c>
      <c r="L697" s="729">
        <v>657.67</v>
      </c>
      <c r="M697" s="729">
        <v>1973.0099999999998</v>
      </c>
      <c r="N697" s="728">
        <v>3</v>
      </c>
      <c r="O697" s="813">
        <v>1</v>
      </c>
      <c r="P697" s="729">
        <v>1973.0099999999998</v>
      </c>
      <c r="Q697" s="746">
        <v>1</v>
      </c>
      <c r="R697" s="728">
        <v>3</v>
      </c>
      <c r="S697" s="746">
        <v>1</v>
      </c>
      <c r="T697" s="813">
        <v>1</v>
      </c>
      <c r="U697" s="769">
        <v>1</v>
      </c>
    </row>
    <row r="698" spans="1:21" ht="14.4" customHeight="1" x14ac:dyDescent="0.3">
      <c r="A698" s="727">
        <v>31</v>
      </c>
      <c r="B698" s="728" t="s">
        <v>1451</v>
      </c>
      <c r="C698" s="728" t="s">
        <v>1457</v>
      </c>
      <c r="D698" s="811" t="s">
        <v>2247</v>
      </c>
      <c r="E698" s="812" t="s">
        <v>1480</v>
      </c>
      <c r="F698" s="728" t="s">
        <v>1452</v>
      </c>
      <c r="G698" s="728" t="s">
        <v>2155</v>
      </c>
      <c r="H698" s="728" t="s">
        <v>563</v>
      </c>
      <c r="I698" s="728" t="s">
        <v>2156</v>
      </c>
      <c r="J698" s="728" t="s">
        <v>2157</v>
      </c>
      <c r="K698" s="728" t="s">
        <v>2158</v>
      </c>
      <c r="L698" s="729">
        <v>60.39</v>
      </c>
      <c r="M698" s="729">
        <v>60.39</v>
      </c>
      <c r="N698" s="728">
        <v>1</v>
      </c>
      <c r="O698" s="813">
        <v>1</v>
      </c>
      <c r="P698" s="729">
        <v>60.39</v>
      </c>
      <c r="Q698" s="746">
        <v>1</v>
      </c>
      <c r="R698" s="728">
        <v>1</v>
      </c>
      <c r="S698" s="746">
        <v>1</v>
      </c>
      <c r="T698" s="813">
        <v>1</v>
      </c>
      <c r="U698" s="769">
        <v>1</v>
      </c>
    </row>
    <row r="699" spans="1:21" ht="14.4" customHeight="1" x14ac:dyDescent="0.3">
      <c r="A699" s="727">
        <v>31</v>
      </c>
      <c r="B699" s="728" t="s">
        <v>1451</v>
      </c>
      <c r="C699" s="728" t="s">
        <v>1457</v>
      </c>
      <c r="D699" s="811" t="s">
        <v>2247</v>
      </c>
      <c r="E699" s="812" t="s">
        <v>1480</v>
      </c>
      <c r="F699" s="728" t="s">
        <v>1452</v>
      </c>
      <c r="G699" s="728" t="s">
        <v>2159</v>
      </c>
      <c r="H699" s="728" t="s">
        <v>563</v>
      </c>
      <c r="I699" s="728" t="s">
        <v>2160</v>
      </c>
      <c r="J699" s="728" t="s">
        <v>2161</v>
      </c>
      <c r="K699" s="728" t="s">
        <v>2162</v>
      </c>
      <c r="L699" s="729">
        <v>43.61</v>
      </c>
      <c r="M699" s="729">
        <v>87.22</v>
      </c>
      <c r="N699" s="728">
        <v>2</v>
      </c>
      <c r="O699" s="813">
        <v>0.5</v>
      </c>
      <c r="P699" s="729">
        <v>87.22</v>
      </c>
      <c r="Q699" s="746">
        <v>1</v>
      </c>
      <c r="R699" s="728">
        <v>2</v>
      </c>
      <c r="S699" s="746">
        <v>1</v>
      </c>
      <c r="T699" s="813">
        <v>0.5</v>
      </c>
      <c r="U699" s="769">
        <v>1</v>
      </c>
    </row>
    <row r="700" spans="1:21" ht="14.4" customHeight="1" x14ac:dyDescent="0.3">
      <c r="A700" s="727">
        <v>31</v>
      </c>
      <c r="B700" s="728" t="s">
        <v>1451</v>
      </c>
      <c r="C700" s="728" t="s">
        <v>1457</v>
      </c>
      <c r="D700" s="811" t="s">
        <v>2247</v>
      </c>
      <c r="E700" s="812" t="s">
        <v>1480</v>
      </c>
      <c r="F700" s="728" t="s">
        <v>1452</v>
      </c>
      <c r="G700" s="728" t="s">
        <v>1694</v>
      </c>
      <c r="H700" s="728" t="s">
        <v>563</v>
      </c>
      <c r="I700" s="728" t="s">
        <v>2021</v>
      </c>
      <c r="J700" s="728" t="s">
        <v>852</v>
      </c>
      <c r="K700" s="728" t="s">
        <v>1691</v>
      </c>
      <c r="L700" s="729">
        <v>93.96</v>
      </c>
      <c r="M700" s="729">
        <v>93.96</v>
      </c>
      <c r="N700" s="728">
        <v>1</v>
      </c>
      <c r="O700" s="813">
        <v>1</v>
      </c>
      <c r="P700" s="729">
        <v>93.96</v>
      </c>
      <c r="Q700" s="746">
        <v>1</v>
      </c>
      <c r="R700" s="728">
        <v>1</v>
      </c>
      <c r="S700" s="746">
        <v>1</v>
      </c>
      <c r="T700" s="813">
        <v>1</v>
      </c>
      <c r="U700" s="769">
        <v>1</v>
      </c>
    </row>
    <row r="701" spans="1:21" ht="14.4" customHeight="1" x14ac:dyDescent="0.3">
      <c r="A701" s="727">
        <v>31</v>
      </c>
      <c r="B701" s="728" t="s">
        <v>1451</v>
      </c>
      <c r="C701" s="728" t="s">
        <v>1457</v>
      </c>
      <c r="D701" s="811" t="s">
        <v>2247</v>
      </c>
      <c r="E701" s="812" t="s">
        <v>1480</v>
      </c>
      <c r="F701" s="728" t="s">
        <v>1452</v>
      </c>
      <c r="G701" s="728" t="s">
        <v>1694</v>
      </c>
      <c r="H701" s="728" t="s">
        <v>563</v>
      </c>
      <c r="I701" s="728" t="s">
        <v>2163</v>
      </c>
      <c r="J701" s="728" t="s">
        <v>2164</v>
      </c>
      <c r="K701" s="728" t="s">
        <v>2165</v>
      </c>
      <c r="L701" s="729">
        <v>300.68</v>
      </c>
      <c r="M701" s="729">
        <v>300.68</v>
      </c>
      <c r="N701" s="728">
        <v>1</v>
      </c>
      <c r="O701" s="813">
        <v>1</v>
      </c>
      <c r="P701" s="729">
        <v>300.68</v>
      </c>
      <c r="Q701" s="746">
        <v>1</v>
      </c>
      <c r="R701" s="728">
        <v>1</v>
      </c>
      <c r="S701" s="746">
        <v>1</v>
      </c>
      <c r="T701" s="813">
        <v>1</v>
      </c>
      <c r="U701" s="769">
        <v>1</v>
      </c>
    </row>
    <row r="702" spans="1:21" ht="14.4" customHeight="1" x14ac:dyDescent="0.3">
      <c r="A702" s="727">
        <v>31</v>
      </c>
      <c r="B702" s="728" t="s">
        <v>1451</v>
      </c>
      <c r="C702" s="728" t="s">
        <v>1457</v>
      </c>
      <c r="D702" s="811" t="s">
        <v>2247</v>
      </c>
      <c r="E702" s="812" t="s">
        <v>1480</v>
      </c>
      <c r="F702" s="728" t="s">
        <v>1452</v>
      </c>
      <c r="G702" s="728" t="s">
        <v>1771</v>
      </c>
      <c r="H702" s="728" t="s">
        <v>563</v>
      </c>
      <c r="I702" s="728" t="s">
        <v>2166</v>
      </c>
      <c r="J702" s="728" t="s">
        <v>2167</v>
      </c>
      <c r="K702" s="728" t="s">
        <v>2168</v>
      </c>
      <c r="L702" s="729">
        <v>151.62</v>
      </c>
      <c r="M702" s="729">
        <v>303.24</v>
      </c>
      <c r="N702" s="728">
        <v>2</v>
      </c>
      <c r="O702" s="813">
        <v>1</v>
      </c>
      <c r="P702" s="729">
        <v>151.62</v>
      </c>
      <c r="Q702" s="746">
        <v>0.5</v>
      </c>
      <c r="R702" s="728">
        <v>1</v>
      </c>
      <c r="S702" s="746">
        <v>0.5</v>
      </c>
      <c r="T702" s="813">
        <v>0.5</v>
      </c>
      <c r="U702" s="769">
        <v>0.5</v>
      </c>
    </row>
    <row r="703" spans="1:21" ht="14.4" customHeight="1" x14ac:dyDescent="0.3">
      <c r="A703" s="727">
        <v>31</v>
      </c>
      <c r="B703" s="728" t="s">
        <v>1451</v>
      </c>
      <c r="C703" s="728" t="s">
        <v>1457</v>
      </c>
      <c r="D703" s="811" t="s">
        <v>2247</v>
      </c>
      <c r="E703" s="812" t="s">
        <v>1480</v>
      </c>
      <c r="F703" s="728" t="s">
        <v>1452</v>
      </c>
      <c r="G703" s="728" t="s">
        <v>1875</v>
      </c>
      <c r="H703" s="728" t="s">
        <v>610</v>
      </c>
      <c r="I703" s="728" t="s">
        <v>1354</v>
      </c>
      <c r="J703" s="728" t="s">
        <v>886</v>
      </c>
      <c r="K703" s="728" t="s">
        <v>1355</v>
      </c>
      <c r="L703" s="729">
        <v>0</v>
      </c>
      <c r="M703" s="729">
        <v>0</v>
      </c>
      <c r="N703" s="728">
        <v>2</v>
      </c>
      <c r="O703" s="813">
        <v>1</v>
      </c>
      <c r="P703" s="729">
        <v>0</v>
      </c>
      <c r="Q703" s="746"/>
      <c r="R703" s="728">
        <v>2</v>
      </c>
      <c r="S703" s="746">
        <v>1</v>
      </c>
      <c r="T703" s="813">
        <v>1</v>
      </c>
      <c r="U703" s="769">
        <v>1</v>
      </c>
    </row>
    <row r="704" spans="1:21" ht="14.4" customHeight="1" x14ac:dyDescent="0.3">
      <c r="A704" s="727">
        <v>31</v>
      </c>
      <c r="B704" s="728" t="s">
        <v>1451</v>
      </c>
      <c r="C704" s="728" t="s">
        <v>1457</v>
      </c>
      <c r="D704" s="811" t="s">
        <v>2247</v>
      </c>
      <c r="E704" s="812" t="s">
        <v>1480</v>
      </c>
      <c r="F704" s="728" t="s">
        <v>1452</v>
      </c>
      <c r="G704" s="728" t="s">
        <v>1875</v>
      </c>
      <c r="H704" s="728" t="s">
        <v>563</v>
      </c>
      <c r="I704" s="728" t="s">
        <v>1878</v>
      </c>
      <c r="J704" s="728" t="s">
        <v>1877</v>
      </c>
      <c r="K704" s="728" t="s">
        <v>1353</v>
      </c>
      <c r="L704" s="729">
        <v>0</v>
      </c>
      <c r="M704" s="729">
        <v>0</v>
      </c>
      <c r="N704" s="728">
        <v>2</v>
      </c>
      <c r="O704" s="813">
        <v>1</v>
      </c>
      <c r="P704" s="729"/>
      <c r="Q704" s="746"/>
      <c r="R704" s="728"/>
      <c r="S704" s="746">
        <v>0</v>
      </c>
      <c r="T704" s="813"/>
      <c r="U704" s="769">
        <v>0</v>
      </c>
    </row>
    <row r="705" spans="1:21" ht="14.4" customHeight="1" x14ac:dyDescent="0.3">
      <c r="A705" s="727">
        <v>31</v>
      </c>
      <c r="B705" s="728" t="s">
        <v>1451</v>
      </c>
      <c r="C705" s="728" t="s">
        <v>1457</v>
      </c>
      <c r="D705" s="811" t="s">
        <v>2247</v>
      </c>
      <c r="E705" s="812" t="s">
        <v>1480</v>
      </c>
      <c r="F705" s="728" t="s">
        <v>1452</v>
      </c>
      <c r="G705" s="728" t="s">
        <v>1493</v>
      </c>
      <c r="H705" s="728" t="s">
        <v>563</v>
      </c>
      <c r="I705" s="728" t="s">
        <v>1494</v>
      </c>
      <c r="J705" s="728" t="s">
        <v>1495</v>
      </c>
      <c r="K705" s="728" t="s">
        <v>1496</v>
      </c>
      <c r="L705" s="729">
        <v>50.32</v>
      </c>
      <c r="M705" s="729">
        <v>50.32</v>
      </c>
      <c r="N705" s="728">
        <v>1</v>
      </c>
      <c r="O705" s="813">
        <v>0.5</v>
      </c>
      <c r="P705" s="729">
        <v>50.32</v>
      </c>
      <c r="Q705" s="746">
        <v>1</v>
      </c>
      <c r="R705" s="728">
        <v>1</v>
      </c>
      <c r="S705" s="746">
        <v>1</v>
      </c>
      <c r="T705" s="813">
        <v>0.5</v>
      </c>
      <c r="U705" s="769">
        <v>1</v>
      </c>
    </row>
    <row r="706" spans="1:21" ht="14.4" customHeight="1" x14ac:dyDescent="0.3">
      <c r="A706" s="727">
        <v>31</v>
      </c>
      <c r="B706" s="728" t="s">
        <v>1451</v>
      </c>
      <c r="C706" s="728" t="s">
        <v>1457</v>
      </c>
      <c r="D706" s="811" t="s">
        <v>2247</v>
      </c>
      <c r="E706" s="812" t="s">
        <v>1480</v>
      </c>
      <c r="F706" s="728" t="s">
        <v>1452</v>
      </c>
      <c r="G706" s="728" t="s">
        <v>1493</v>
      </c>
      <c r="H706" s="728" t="s">
        <v>563</v>
      </c>
      <c r="I706" s="728" t="s">
        <v>1621</v>
      </c>
      <c r="J706" s="728" t="s">
        <v>1495</v>
      </c>
      <c r="K706" s="728" t="s">
        <v>1622</v>
      </c>
      <c r="L706" s="729">
        <v>99.94</v>
      </c>
      <c r="M706" s="729">
        <v>99.94</v>
      </c>
      <c r="N706" s="728">
        <v>1</v>
      </c>
      <c r="O706" s="813">
        <v>1</v>
      </c>
      <c r="P706" s="729"/>
      <c r="Q706" s="746">
        <v>0</v>
      </c>
      <c r="R706" s="728"/>
      <c r="S706" s="746">
        <v>0</v>
      </c>
      <c r="T706" s="813"/>
      <c r="U706" s="769">
        <v>0</v>
      </c>
    </row>
    <row r="707" spans="1:21" ht="14.4" customHeight="1" x14ac:dyDescent="0.3">
      <c r="A707" s="727">
        <v>31</v>
      </c>
      <c r="B707" s="728" t="s">
        <v>1451</v>
      </c>
      <c r="C707" s="728" t="s">
        <v>1457</v>
      </c>
      <c r="D707" s="811" t="s">
        <v>2247</v>
      </c>
      <c r="E707" s="812" t="s">
        <v>1480</v>
      </c>
      <c r="F707" s="728" t="s">
        <v>1453</v>
      </c>
      <c r="G707" s="728" t="s">
        <v>2057</v>
      </c>
      <c r="H707" s="728" t="s">
        <v>563</v>
      </c>
      <c r="I707" s="728" t="s">
        <v>2169</v>
      </c>
      <c r="J707" s="728" t="s">
        <v>2059</v>
      </c>
      <c r="K707" s="728"/>
      <c r="L707" s="729">
        <v>0</v>
      </c>
      <c r="M707" s="729">
        <v>0</v>
      </c>
      <c r="N707" s="728">
        <v>1</v>
      </c>
      <c r="O707" s="813">
        <v>1</v>
      </c>
      <c r="P707" s="729">
        <v>0</v>
      </c>
      <c r="Q707" s="746"/>
      <c r="R707" s="728">
        <v>1</v>
      </c>
      <c r="S707" s="746">
        <v>1</v>
      </c>
      <c r="T707" s="813">
        <v>1</v>
      </c>
      <c r="U707" s="769">
        <v>1</v>
      </c>
    </row>
    <row r="708" spans="1:21" ht="14.4" customHeight="1" x14ac:dyDescent="0.3">
      <c r="A708" s="727">
        <v>31</v>
      </c>
      <c r="B708" s="728" t="s">
        <v>1451</v>
      </c>
      <c r="C708" s="728" t="s">
        <v>1457</v>
      </c>
      <c r="D708" s="811" t="s">
        <v>2247</v>
      </c>
      <c r="E708" s="812" t="s">
        <v>1480</v>
      </c>
      <c r="F708" s="728" t="s">
        <v>1454</v>
      </c>
      <c r="G708" s="728" t="s">
        <v>1497</v>
      </c>
      <c r="H708" s="728" t="s">
        <v>563</v>
      </c>
      <c r="I708" s="728" t="s">
        <v>1774</v>
      </c>
      <c r="J708" s="728" t="s">
        <v>1499</v>
      </c>
      <c r="K708" s="728" t="s">
        <v>1775</v>
      </c>
      <c r="L708" s="729">
        <v>30.99</v>
      </c>
      <c r="M708" s="729">
        <v>92.97</v>
      </c>
      <c r="N708" s="728">
        <v>3</v>
      </c>
      <c r="O708" s="813">
        <v>2</v>
      </c>
      <c r="P708" s="729">
        <v>92.97</v>
      </c>
      <c r="Q708" s="746">
        <v>1</v>
      </c>
      <c r="R708" s="728">
        <v>3</v>
      </c>
      <c r="S708" s="746">
        <v>1</v>
      </c>
      <c r="T708" s="813">
        <v>2</v>
      </c>
      <c r="U708" s="769">
        <v>1</v>
      </c>
    </row>
    <row r="709" spans="1:21" ht="14.4" customHeight="1" x14ac:dyDescent="0.3">
      <c r="A709" s="727">
        <v>31</v>
      </c>
      <c r="B709" s="728" t="s">
        <v>1451</v>
      </c>
      <c r="C709" s="728" t="s">
        <v>1457</v>
      </c>
      <c r="D709" s="811" t="s">
        <v>2247</v>
      </c>
      <c r="E709" s="812" t="s">
        <v>1480</v>
      </c>
      <c r="F709" s="728" t="s">
        <v>1454</v>
      </c>
      <c r="G709" s="728" t="s">
        <v>1501</v>
      </c>
      <c r="H709" s="728" t="s">
        <v>563</v>
      </c>
      <c r="I709" s="728" t="s">
        <v>1569</v>
      </c>
      <c r="J709" s="728" t="s">
        <v>1570</v>
      </c>
      <c r="K709" s="728" t="s">
        <v>1571</v>
      </c>
      <c r="L709" s="729">
        <v>3000</v>
      </c>
      <c r="M709" s="729">
        <v>3000</v>
      </c>
      <c r="N709" s="728">
        <v>1</v>
      </c>
      <c r="O709" s="813">
        <v>1</v>
      </c>
      <c r="P709" s="729">
        <v>3000</v>
      </c>
      <c r="Q709" s="746">
        <v>1</v>
      </c>
      <c r="R709" s="728">
        <v>1</v>
      </c>
      <c r="S709" s="746">
        <v>1</v>
      </c>
      <c r="T709" s="813">
        <v>1</v>
      </c>
      <c r="U709" s="769">
        <v>1</v>
      </c>
    </row>
    <row r="710" spans="1:21" ht="14.4" customHeight="1" x14ac:dyDescent="0.3">
      <c r="A710" s="727">
        <v>31</v>
      </c>
      <c r="B710" s="728" t="s">
        <v>1451</v>
      </c>
      <c r="C710" s="728" t="s">
        <v>1457</v>
      </c>
      <c r="D710" s="811" t="s">
        <v>2247</v>
      </c>
      <c r="E710" s="812" t="s">
        <v>1480</v>
      </c>
      <c r="F710" s="728" t="s">
        <v>1454</v>
      </c>
      <c r="G710" s="728" t="s">
        <v>1501</v>
      </c>
      <c r="H710" s="728" t="s">
        <v>563</v>
      </c>
      <c r="I710" s="728" t="s">
        <v>1502</v>
      </c>
      <c r="J710" s="728" t="s">
        <v>1503</v>
      </c>
      <c r="K710" s="728" t="s">
        <v>1504</v>
      </c>
      <c r="L710" s="729">
        <v>492.18</v>
      </c>
      <c r="M710" s="729">
        <v>6398.3400000000011</v>
      </c>
      <c r="N710" s="728">
        <v>13</v>
      </c>
      <c r="O710" s="813">
        <v>13</v>
      </c>
      <c r="P710" s="729">
        <v>6398.3400000000011</v>
      </c>
      <c r="Q710" s="746">
        <v>1</v>
      </c>
      <c r="R710" s="728">
        <v>13</v>
      </c>
      <c r="S710" s="746">
        <v>1</v>
      </c>
      <c r="T710" s="813">
        <v>13</v>
      </c>
      <c r="U710" s="769">
        <v>1</v>
      </c>
    </row>
    <row r="711" spans="1:21" ht="14.4" customHeight="1" x14ac:dyDescent="0.3">
      <c r="A711" s="727">
        <v>31</v>
      </c>
      <c r="B711" s="728" t="s">
        <v>1451</v>
      </c>
      <c r="C711" s="728" t="s">
        <v>1457</v>
      </c>
      <c r="D711" s="811" t="s">
        <v>2247</v>
      </c>
      <c r="E711" s="812" t="s">
        <v>1480</v>
      </c>
      <c r="F711" s="728" t="s">
        <v>1454</v>
      </c>
      <c r="G711" s="728" t="s">
        <v>1501</v>
      </c>
      <c r="H711" s="728" t="s">
        <v>563</v>
      </c>
      <c r="I711" s="728" t="s">
        <v>1505</v>
      </c>
      <c r="J711" s="728" t="s">
        <v>1506</v>
      </c>
      <c r="K711" s="728" t="s">
        <v>1507</v>
      </c>
      <c r="L711" s="729">
        <v>347.81</v>
      </c>
      <c r="M711" s="729">
        <v>347.81</v>
      </c>
      <c r="N711" s="728">
        <v>1</v>
      </c>
      <c r="O711" s="813">
        <v>1</v>
      </c>
      <c r="P711" s="729">
        <v>347.81</v>
      </c>
      <c r="Q711" s="746">
        <v>1</v>
      </c>
      <c r="R711" s="728">
        <v>1</v>
      </c>
      <c r="S711" s="746">
        <v>1</v>
      </c>
      <c r="T711" s="813">
        <v>1</v>
      </c>
      <c r="U711" s="769">
        <v>1</v>
      </c>
    </row>
    <row r="712" spans="1:21" ht="14.4" customHeight="1" x14ac:dyDescent="0.3">
      <c r="A712" s="727">
        <v>31</v>
      </c>
      <c r="B712" s="728" t="s">
        <v>1451</v>
      </c>
      <c r="C712" s="728" t="s">
        <v>1457</v>
      </c>
      <c r="D712" s="811" t="s">
        <v>2247</v>
      </c>
      <c r="E712" s="812" t="s">
        <v>1480</v>
      </c>
      <c r="F712" s="728" t="s">
        <v>1454</v>
      </c>
      <c r="G712" s="728" t="s">
        <v>1501</v>
      </c>
      <c r="H712" s="728" t="s">
        <v>563</v>
      </c>
      <c r="I712" s="728" t="s">
        <v>1602</v>
      </c>
      <c r="J712" s="728" t="s">
        <v>1603</v>
      </c>
      <c r="K712" s="728" t="s">
        <v>1604</v>
      </c>
      <c r="L712" s="729">
        <v>2296.87</v>
      </c>
      <c r="M712" s="729">
        <v>2296.87</v>
      </c>
      <c r="N712" s="728">
        <v>1</v>
      </c>
      <c r="O712" s="813">
        <v>1</v>
      </c>
      <c r="P712" s="729">
        <v>2296.87</v>
      </c>
      <c r="Q712" s="746">
        <v>1</v>
      </c>
      <c r="R712" s="728">
        <v>1</v>
      </c>
      <c r="S712" s="746">
        <v>1</v>
      </c>
      <c r="T712" s="813">
        <v>1</v>
      </c>
      <c r="U712" s="769">
        <v>1</v>
      </c>
    </row>
    <row r="713" spans="1:21" ht="14.4" customHeight="1" x14ac:dyDescent="0.3">
      <c r="A713" s="727">
        <v>31</v>
      </c>
      <c r="B713" s="728" t="s">
        <v>1451</v>
      </c>
      <c r="C713" s="728" t="s">
        <v>1457</v>
      </c>
      <c r="D713" s="811" t="s">
        <v>2247</v>
      </c>
      <c r="E713" s="812" t="s">
        <v>1480</v>
      </c>
      <c r="F713" s="728" t="s">
        <v>1454</v>
      </c>
      <c r="G713" s="728" t="s">
        <v>1501</v>
      </c>
      <c r="H713" s="728" t="s">
        <v>563</v>
      </c>
      <c r="I713" s="728" t="s">
        <v>1916</v>
      </c>
      <c r="J713" s="728" t="s">
        <v>1917</v>
      </c>
      <c r="K713" s="728" t="s">
        <v>1918</v>
      </c>
      <c r="L713" s="729">
        <v>320.25</v>
      </c>
      <c r="M713" s="729">
        <v>640.5</v>
      </c>
      <c r="N713" s="728">
        <v>2</v>
      </c>
      <c r="O713" s="813">
        <v>2</v>
      </c>
      <c r="P713" s="729">
        <v>640.5</v>
      </c>
      <c r="Q713" s="746">
        <v>1</v>
      </c>
      <c r="R713" s="728">
        <v>2</v>
      </c>
      <c r="S713" s="746">
        <v>1</v>
      </c>
      <c r="T713" s="813">
        <v>2</v>
      </c>
      <c r="U713" s="769">
        <v>1</v>
      </c>
    </row>
    <row r="714" spans="1:21" ht="14.4" customHeight="1" x14ac:dyDescent="0.3">
      <c r="A714" s="727">
        <v>31</v>
      </c>
      <c r="B714" s="728" t="s">
        <v>1451</v>
      </c>
      <c r="C714" s="728" t="s">
        <v>1457</v>
      </c>
      <c r="D714" s="811" t="s">
        <v>2247</v>
      </c>
      <c r="E714" s="812" t="s">
        <v>1480</v>
      </c>
      <c r="F714" s="728" t="s">
        <v>1454</v>
      </c>
      <c r="G714" s="728" t="s">
        <v>1501</v>
      </c>
      <c r="H714" s="728" t="s">
        <v>563</v>
      </c>
      <c r="I714" s="728" t="s">
        <v>1649</v>
      </c>
      <c r="J714" s="728" t="s">
        <v>1650</v>
      </c>
      <c r="K714" s="728" t="s">
        <v>1651</v>
      </c>
      <c r="L714" s="729">
        <v>245.43</v>
      </c>
      <c r="M714" s="729">
        <v>245.43</v>
      </c>
      <c r="N714" s="728">
        <v>1</v>
      </c>
      <c r="O714" s="813">
        <v>1</v>
      </c>
      <c r="P714" s="729">
        <v>245.43</v>
      </c>
      <c r="Q714" s="746">
        <v>1</v>
      </c>
      <c r="R714" s="728">
        <v>1</v>
      </c>
      <c r="S714" s="746">
        <v>1</v>
      </c>
      <c r="T714" s="813">
        <v>1</v>
      </c>
      <c r="U714" s="769">
        <v>1</v>
      </c>
    </row>
    <row r="715" spans="1:21" ht="14.4" customHeight="1" x14ac:dyDescent="0.3">
      <c r="A715" s="727">
        <v>31</v>
      </c>
      <c r="B715" s="728" t="s">
        <v>1451</v>
      </c>
      <c r="C715" s="728" t="s">
        <v>1457</v>
      </c>
      <c r="D715" s="811" t="s">
        <v>2247</v>
      </c>
      <c r="E715" s="812" t="s">
        <v>1480</v>
      </c>
      <c r="F715" s="728" t="s">
        <v>1454</v>
      </c>
      <c r="G715" s="728" t="s">
        <v>1501</v>
      </c>
      <c r="H715" s="728" t="s">
        <v>563</v>
      </c>
      <c r="I715" s="728" t="s">
        <v>1776</v>
      </c>
      <c r="J715" s="728" t="s">
        <v>1777</v>
      </c>
      <c r="K715" s="728" t="s">
        <v>1778</v>
      </c>
      <c r="L715" s="729">
        <v>1575</v>
      </c>
      <c r="M715" s="729">
        <v>3150</v>
      </c>
      <c r="N715" s="728">
        <v>2</v>
      </c>
      <c r="O715" s="813">
        <v>2</v>
      </c>
      <c r="P715" s="729">
        <v>3150</v>
      </c>
      <c r="Q715" s="746">
        <v>1</v>
      </c>
      <c r="R715" s="728">
        <v>2</v>
      </c>
      <c r="S715" s="746">
        <v>1</v>
      </c>
      <c r="T715" s="813">
        <v>2</v>
      </c>
      <c r="U715" s="769">
        <v>1</v>
      </c>
    </row>
    <row r="716" spans="1:21" ht="14.4" customHeight="1" x14ac:dyDescent="0.3">
      <c r="A716" s="727">
        <v>31</v>
      </c>
      <c r="B716" s="728" t="s">
        <v>1451</v>
      </c>
      <c r="C716" s="728" t="s">
        <v>1457</v>
      </c>
      <c r="D716" s="811" t="s">
        <v>2247</v>
      </c>
      <c r="E716" s="812" t="s">
        <v>1480</v>
      </c>
      <c r="F716" s="728" t="s">
        <v>1454</v>
      </c>
      <c r="G716" s="728" t="s">
        <v>1501</v>
      </c>
      <c r="H716" s="728" t="s">
        <v>563</v>
      </c>
      <c r="I716" s="728" t="s">
        <v>1779</v>
      </c>
      <c r="J716" s="728" t="s">
        <v>1530</v>
      </c>
      <c r="K716" s="728" t="s">
        <v>1780</v>
      </c>
      <c r="L716" s="729">
        <v>50.5</v>
      </c>
      <c r="M716" s="729">
        <v>101</v>
      </c>
      <c r="N716" s="728">
        <v>2</v>
      </c>
      <c r="O716" s="813">
        <v>2</v>
      </c>
      <c r="P716" s="729">
        <v>101</v>
      </c>
      <c r="Q716" s="746">
        <v>1</v>
      </c>
      <c r="R716" s="728">
        <v>2</v>
      </c>
      <c r="S716" s="746">
        <v>1</v>
      </c>
      <c r="T716" s="813">
        <v>2</v>
      </c>
      <c r="U716" s="769">
        <v>1</v>
      </c>
    </row>
    <row r="717" spans="1:21" ht="14.4" customHeight="1" x14ac:dyDescent="0.3">
      <c r="A717" s="727">
        <v>31</v>
      </c>
      <c r="B717" s="728" t="s">
        <v>1451</v>
      </c>
      <c r="C717" s="728" t="s">
        <v>1457</v>
      </c>
      <c r="D717" s="811" t="s">
        <v>2247</v>
      </c>
      <c r="E717" s="812" t="s">
        <v>1480</v>
      </c>
      <c r="F717" s="728" t="s">
        <v>1454</v>
      </c>
      <c r="G717" s="728" t="s">
        <v>1501</v>
      </c>
      <c r="H717" s="728" t="s">
        <v>563</v>
      </c>
      <c r="I717" s="728" t="s">
        <v>1529</v>
      </c>
      <c r="J717" s="728" t="s">
        <v>1530</v>
      </c>
      <c r="K717" s="728" t="s">
        <v>1531</v>
      </c>
      <c r="L717" s="729">
        <v>58.5</v>
      </c>
      <c r="M717" s="729">
        <v>58.5</v>
      </c>
      <c r="N717" s="728">
        <v>1</v>
      </c>
      <c r="O717" s="813">
        <v>1</v>
      </c>
      <c r="P717" s="729">
        <v>58.5</v>
      </c>
      <c r="Q717" s="746">
        <v>1</v>
      </c>
      <c r="R717" s="728">
        <v>1</v>
      </c>
      <c r="S717" s="746">
        <v>1</v>
      </c>
      <c r="T717" s="813">
        <v>1</v>
      </c>
      <c r="U717" s="769">
        <v>1</v>
      </c>
    </row>
    <row r="718" spans="1:21" ht="14.4" customHeight="1" x14ac:dyDescent="0.3">
      <c r="A718" s="727">
        <v>31</v>
      </c>
      <c r="B718" s="728" t="s">
        <v>1451</v>
      </c>
      <c r="C718" s="728" t="s">
        <v>1457</v>
      </c>
      <c r="D718" s="811" t="s">
        <v>2247</v>
      </c>
      <c r="E718" s="812" t="s">
        <v>1480</v>
      </c>
      <c r="F718" s="728" t="s">
        <v>1454</v>
      </c>
      <c r="G718" s="728" t="s">
        <v>1501</v>
      </c>
      <c r="H718" s="728" t="s">
        <v>563</v>
      </c>
      <c r="I718" s="728" t="s">
        <v>1532</v>
      </c>
      <c r="J718" s="728" t="s">
        <v>1533</v>
      </c>
      <c r="K718" s="728" t="s">
        <v>1534</v>
      </c>
      <c r="L718" s="729">
        <v>971.25</v>
      </c>
      <c r="M718" s="729">
        <v>6798.75</v>
      </c>
      <c r="N718" s="728">
        <v>7</v>
      </c>
      <c r="O718" s="813">
        <v>7</v>
      </c>
      <c r="P718" s="729">
        <v>6798.75</v>
      </c>
      <c r="Q718" s="746">
        <v>1</v>
      </c>
      <c r="R718" s="728">
        <v>7</v>
      </c>
      <c r="S718" s="746">
        <v>1</v>
      </c>
      <c r="T718" s="813">
        <v>7</v>
      </c>
      <c r="U718" s="769">
        <v>1</v>
      </c>
    </row>
    <row r="719" spans="1:21" ht="14.4" customHeight="1" x14ac:dyDescent="0.3">
      <c r="A719" s="727">
        <v>31</v>
      </c>
      <c r="B719" s="728" t="s">
        <v>1451</v>
      </c>
      <c r="C719" s="728" t="s">
        <v>1457</v>
      </c>
      <c r="D719" s="811" t="s">
        <v>2247</v>
      </c>
      <c r="E719" s="812" t="s">
        <v>1480</v>
      </c>
      <c r="F719" s="728" t="s">
        <v>1454</v>
      </c>
      <c r="G719" s="728" t="s">
        <v>1501</v>
      </c>
      <c r="H719" s="728" t="s">
        <v>563</v>
      </c>
      <c r="I719" s="728" t="s">
        <v>1781</v>
      </c>
      <c r="J719" s="728" t="s">
        <v>1782</v>
      </c>
      <c r="K719" s="728" t="s">
        <v>1783</v>
      </c>
      <c r="L719" s="729">
        <v>250</v>
      </c>
      <c r="M719" s="729">
        <v>250</v>
      </c>
      <c r="N719" s="728">
        <v>1</v>
      </c>
      <c r="O719" s="813">
        <v>1</v>
      </c>
      <c r="P719" s="729">
        <v>250</v>
      </c>
      <c r="Q719" s="746">
        <v>1</v>
      </c>
      <c r="R719" s="728">
        <v>1</v>
      </c>
      <c r="S719" s="746">
        <v>1</v>
      </c>
      <c r="T719" s="813">
        <v>1</v>
      </c>
      <c r="U719" s="769">
        <v>1</v>
      </c>
    </row>
    <row r="720" spans="1:21" ht="14.4" customHeight="1" x14ac:dyDescent="0.3">
      <c r="A720" s="727">
        <v>31</v>
      </c>
      <c r="B720" s="728" t="s">
        <v>1451</v>
      </c>
      <c r="C720" s="728" t="s">
        <v>1457</v>
      </c>
      <c r="D720" s="811" t="s">
        <v>2247</v>
      </c>
      <c r="E720" s="812" t="s">
        <v>1480</v>
      </c>
      <c r="F720" s="728" t="s">
        <v>1454</v>
      </c>
      <c r="G720" s="728" t="s">
        <v>1501</v>
      </c>
      <c r="H720" s="728" t="s">
        <v>563</v>
      </c>
      <c r="I720" s="728" t="s">
        <v>1784</v>
      </c>
      <c r="J720" s="728" t="s">
        <v>1785</v>
      </c>
      <c r="K720" s="728"/>
      <c r="L720" s="729">
        <v>80.349999999999994</v>
      </c>
      <c r="M720" s="729">
        <v>80.349999999999994</v>
      </c>
      <c r="N720" s="728">
        <v>1</v>
      </c>
      <c r="O720" s="813">
        <v>1</v>
      </c>
      <c r="P720" s="729">
        <v>80.349999999999994</v>
      </c>
      <c r="Q720" s="746">
        <v>1</v>
      </c>
      <c r="R720" s="728">
        <v>1</v>
      </c>
      <c r="S720" s="746">
        <v>1</v>
      </c>
      <c r="T720" s="813">
        <v>1</v>
      </c>
      <c r="U720" s="769">
        <v>1</v>
      </c>
    </row>
    <row r="721" spans="1:21" ht="14.4" customHeight="1" x14ac:dyDescent="0.3">
      <c r="A721" s="727">
        <v>31</v>
      </c>
      <c r="B721" s="728" t="s">
        <v>1451</v>
      </c>
      <c r="C721" s="728" t="s">
        <v>1457</v>
      </c>
      <c r="D721" s="811" t="s">
        <v>2247</v>
      </c>
      <c r="E721" s="812" t="s">
        <v>1480</v>
      </c>
      <c r="F721" s="728" t="s">
        <v>1454</v>
      </c>
      <c r="G721" s="728" t="s">
        <v>1501</v>
      </c>
      <c r="H721" s="728" t="s">
        <v>563</v>
      </c>
      <c r="I721" s="728" t="s">
        <v>1572</v>
      </c>
      <c r="J721" s="728" t="s">
        <v>1573</v>
      </c>
      <c r="K721" s="728" t="s">
        <v>1574</v>
      </c>
      <c r="L721" s="729">
        <v>350</v>
      </c>
      <c r="M721" s="729">
        <v>700</v>
      </c>
      <c r="N721" s="728">
        <v>2</v>
      </c>
      <c r="O721" s="813">
        <v>2</v>
      </c>
      <c r="P721" s="729">
        <v>700</v>
      </c>
      <c r="Q721" s="746">
        <v>1</v>
      </c>
      <c r="R721" s="728">
        <v>2</v>
      </c>
      <c r="S721" s="746">
        <v>1</v>
      </c>
      <c r="T721" s="813">
        <v>2</v>
      </c>
      <c r="U721" s="769">
        <v>1</v>
      </c>
    </row>
    <row r="722" spans="1:21" ht="14.4" customHeight="1" x14ac:dyDescent="0.3">
      <c r="A722" s="727">
        <v>31</v>
      </c>
      <c r="B722" s="728" t="s">
        <v>1451</v>
      </c>
      <c r="C722" s="728" t="s">
        <v>1457</v>
      </c>
      <c r="D722" s="811" t="s">
        <v>2247</v>
      </c>
      <c r="E722" s="812" t="s">
        <v>1480</v>
      </c>
      <c r="F722" s="728" t="s">
        <v>1454</v>
      </c>
      <c r="G722" s="728" t="s">
        <v>1501</v>
      </c>
      <c r="H722" s="728" t="s">
        <v>563</v>
      </c>
      <c r="I722" s="728" t="s">
        <v>1575</v>
      </c>
      <c r="J722" s="728" t="s">
        <v>1576</v>
      </c>
      <c r="K722" s="728" t="s">
        <v>1577</v>
      </c>
      <c r="L722" s="729">
        <v>1000</v>
      </c>
      <c r="M722" s="729">
        <v>9000</v>
      </c>
      <c r="N722" s="728">
        <v>9</v>
      </c>
      <c r="O722" s="813">
        <v>9</v>
      </c>
      <c r="P722" s="729">
        <v>8000</v>
      </c>
      <c r="Q722" s="746">
        <v>0.88888888888888884</v>
      </c>
      <c r="R722" s="728">
        <v>8</v>
      </c>
      <c r="S722" s="746">
        <v>0.88888888888888884</v>
      </c>
      <c r="T722" s="813">
        <v>8</v>
      </c>
      <c r="U722" s="769">
        <v>0.88888888888888884</v>
      </c>
    </row>
    <row r="723" spans="1:21" ht="14.4" customHeight="1" x14ac:dyDescent="0.3">
      <c r="A723" s="727">
        <v>31</v>
      </c>
      <c r="B723" s="728" t="s">
        <v>1451</v>
      </c>
      <c r="C723" s="728" t="s">
        <v>1457</v>
      </c>
      <c r="D723" s="811" t="s">
        <v>2247</v>
      </c>
      <c r="E723" s="812" t="s">
        <v>1480</v>
      </c>
      <c r="F723" s="728" t="s">
        <v>1454</v>
      </c>
      <c r="G723" s="728" t="s">
        <v>1501</v>
      </c>
      <c r="H723" s="728" t="s">
        <v>563</v>
      </c>
      <c r="I723" s="728" t="s">
        <v>1953</v>
      </c>
      <c r="J723" s="728" t="s">
        <v>1954</v>
      </c>
      <c r="K723" s="728" t="s">
        <v>1955</v>
      </c>
      <c r="L723" s="729">
        <v>250</v>
      </c>
      <c r="M723" s="729">
        <v>500</v>
      </c>
      <c r="N723" s="728">
        <v>2</v>
      </c>
      <c r="O723" s="813">
        <v>2</v>
      </c>
      <c r="P723" s="729">
        <v>500</v>
      </c>
      <c r="Q723" s="746">
        <v>1</v>
      </c>
      <c r="R723" s="728">
        <v>2</v>
      </c>
      <c r="S723" s="746">
        <v>1</v>
      </c>
      <c r="T723" s="813">
        <v>2</v>
      </c>
      <c r="U723" s="769">
        <v>1</v>
      </c>
    </row>
    <row r="724" spans="1:21" ht="14.4" customHeight="1" x14ac:dyDescent="0.3">
      <c r="A724" s="727">
        <v>31</v>
      </c>
      <c r="B724" s="728" t="s">
        <v>1451</v>
      </c>
      <c r="C724" s="728" t="s">
        <v>1457</v>
      </c>
      <c r="D724" s="811" t="s">
        <v>2247</v>
      </c>
      <c r="E724" s="812" t="s">
        <v>1480</v>
      </c>
      <c r="F724" s="728" t="s">
        <v>1454</v>
      </c>
      <c r="G724" s="728" t="s">
        <v>1501</v>
      </c>
      <c r="H724" s="728" t="s">
        <v>563</v>
      </c>
      <c r="I724" s="728" t="s">
        <v>1664</v>
      </c>
      <c r="J724" s="728" t="s">
        <v>1658</v>
      </c>
      <c r="K724" s="728" t="s">
        <v>1665</v>
      </c>
      <c r="L724" s="729">
        <v>2260</v>
      </c>
      <c r="M724" s="729">
        <v>2260</v>
      </c>
      <c r="N724" s="728">
        <v>1</v>
      </c>
      <c r="O724" s="813">
        <v>1</v>
      </c>
      <c r="P724" s="729">
        <v>2260</v>
      </c>
      <c r="Q724" s="746">
        <v>1</v>
      </c>
      <c r="R724" s="728">
        <v>1</v>
      </c>
      <c r="S724" s="746">
        <v>1</v>
      </c>
      <c r="T724" s="813">
        <v>1</v>
      </c>
      <c r="U724" s="769">
        <v>1</v>
      </c>
    </row>
    <row r="725" spans="1:21" ht="14.4" customHeight="1" x14ac:dyDescent="0.3">
      <c r="A725" s="727">
        <v>31</v>
      </c>
      <c r="B725" s="728" t="s">
        <v>1451</v>
      </c>
      <c r="C725" s="728" t="s">
        <v>1457</v>
      </c>
      <c r="D725" s="811" t="s">
        <v>2247</v>
      </c>
      <c r="E725" s="812" t="s">
        <v>1480</v>
      </c>
      <c r="F725" s="728" t="s">
        <v>1454</v>
      </c>
      <c r="G725" s="728" t="s">
        <v>1501</v>
      </c>
      <c r="H725" s="728" t="s">
        <v>563</v>
      </c>
      <c r="I725" s="728" t="s">
        <v>1706</v>
      </c>
      <c r="J725" s="728" t="s">
        <v>1707</v>
      </c>
      <c r="K725" s="728" t="s">
        <v>1708</v>
      </c>
      <c r="L725" s="729">
        <v>855</v>
      </c>
      <c r="M725" s="729">
        <v>855</v>
      </c>
      <c r="N725" s="728">
        <v>1</v>
      </c>
      <c r="O725" s="813">
        <v>1</v>
      </c>
      <c r="P725" s="729">
        <v>855</v>
      </c>
      <c r="Q725" s="746">
        <v>1</v>
      </c>
      <c r="R725" s="728">
        <v>1</v>
      </c>
      <c r="S725" s="746">
        <v>1</v>
      </c>
      <c r="T725" s="813">
        <v>1</v>
      </c>
      <c r="U725" s="769">
        <v>1</v>
      </c>
    </row>
    <row r="726" spans="1:21" ht="14.4" customHeight="1" x14ac:dyDescent="0.3">
      <c r="A726" s="727">
        <v>31</v>
      </c>
      <c r="B726" s="728" t="s">
        <v>1451</v>
      </c>
      <c r="C726" s="728" t="s">
        <v>1457</v>
      </c>
      <c r="D726" s="811" t="s">
        <v>2247</v>
      </c>
      <c r="E726" s="812" t="s">
        <v>1480</v>
      </c>
      <c r="F726" s="728" t="s">
        <v>1454</v>
      </c>
      <c r="G726" s="728" t="s">
        <v>1508</v>
      </c>
      <c r="H726" s="728" t="s">
        <v>563</v>
      </c>
      <c r="I726" s="728" t="s">
        <v>1584</v>
      </c>
      <c r="J726" s="728" t="s">
        <v>1585</v>
      </c>
      <c r="K726" s="728" t="s">
        <v>1586</v>
      </c>
      <c r="L726" s="729">
        <v>260</v>
      </c>
      <c r="M726" s="729">
        <v>2600</v>
      </c>
      <c r="N726" s="728">
        <v>10</v>
      </c>
      <c r="O726" s="813">
        <v>5</v>
      </c>
      <c r="P726" s="729">
        <v>2600</v>
      </c>
      <c r="Q726" s="746">
        <v>1</v>
      </c>
      <c r="R726" s="728">
        <v>10</v>
      </c>
      <c r="S726" s="746">
        <v>1</v>
      </c>
      <c r="T726" s="813">
        <v>5</v>
      </c>
      <c r="U726" s="769">
        <v>1</v>
      </c>
    </row>
    <row r="727" spans="1:21" ht="14.4" customHeight="1" x14ac:dyDescent="0.3">
      <c r="A727" s="727">
        <v>31</v>
      </c>
      <c r="B727" s="728" t="s">
        <v>1451</v>
      </c>
      <c r="C727" s="728" t="s">
        <v>1457</v>
      </c>
      <c r="D727" s="811" t="s">
        <v>2247</v>
      </c>
      <c r="E727" s="812" t="s">
        <v>1480</v>
      </c>
      <c r="F727" s="728" t="s">
        <v>1454</v>
      </c>
      <c r="G727" s="728" t="s">
        <v>1508</v>
      </c>
      <c r="H727" s="728" t="s">
        <v>563</v>
      </c>
      <c r="I727" s="728" t="s">
        <v>1509</v>
      </c>
      <c r="J727" s="728" t="s">
        <v>1510</v>
      </c>
      <c r="K727" s="728" t="s">
        <v>1511</v>
      </c>
      <c r="L727" s="729">
        <v>200</v>
      </c>
      <c r="M727" s="729">
        <v>2400</v>
      </c>
      <c r="N727" s="728">
        <v>12</v>
      </c>
      <c r="O727" s="813">
        <v>6</v>
      </c>
      <c r="P727" s="729">
        <v>2400</v>
      </c>
      <c r="Q727" s="746">
        <v>1</v>
      </c>
      <c r="R727" s="728">
        <v>12</v>
      </c>
      <c r="S727" s="746">
        <v>1</v>
      </c>
      <c r="T727" s="813">
        <v>6</v>
      </c>
      <c r="U727" s="769">
        <v>1</v>
      </c>
    </row>
    <row r="728" spans="1:21" ht="14.4" customHeight="1" x14ac:dyDescent="0.3">
      <c r="A728" s="727">
        <v>31</v>
      </c>
      <c r="B728" s="728" t="s">
        <v>1451</v>
      </c>
      <c r="C728" s="728" t="s">
        <v>1457</v>
      </c>
      <c r="D728" s="811" t="s">
        <v>2247</v>
      </c>
      <c r="E728" s="812" t="s">
        <v>1481</v>
      </c>
      <c r="F728" s="728" t="s">
        <v>1452</v>
      </c>
      <c r="G728" s="728" t="s">
        <v>1535</v>
      </c>
      <c r="H728" s="728" t="s">
        <v>610</v>
      </c>
      <c r="I728" s="728" t="s">
        <v>1285</v>
      </c>
      <c r="J728" s="728" t="s">
        <v>611</v>
      </c>
      <c r="K728" s="728" t="s">
        <v>1286</v>
      </c>
      <c r="L728" s="729">
        <v>154.36000000000001</v>
      </c>
      <c r="M728" s="729">
        <v>154.36000000000001</v>
      </c>
      <c r="N728" s="728">
        <v>1</v>
      </c>
      <c r="O728" s="813">
        <v>0.5</v>
      </c>
      <c r="P728" s="729">
        <v>154.36000000000001</v>
      </c>
      <c r="Q728" s="746">
        <v>1</v>
      </c>
      <c r="R728" s="728">
        <v>1</v>
      </c>
      <c r="S728" s="746">
        <v>1</v>
      </c>
      <c r="T728" s="813">
        <v>0.5</v>
      </c>
      <c r="U728" s="769">
        <v>1</v>
      </c>
    </row>
    <row r="729" spans="1:21" ht="14.4" customHeight="1" x14ac:dyDescent="0.3">
      <c r="A729" s="727">
        <v>31</v>
      </c>
      <c r="B729" s="728" t="s">
        <v>1451</v>
      </c>
      <c r="C729" s="728" t="s">
        <v>1457</v>
      </c>
      <c r="D729" s="811" t="s">
        <v>2247</v>
      </c>
      <c r="E729" s="812" t="s">
        <v>1481</v>
      </c>
      <c r="F729" s="728" t="s">
        <v>1452</v>
      </c>
      <c r="G729" s="728" t="s">
        <v>1535</v>
      </c>
      <c r="H729" s="728" t="s">
        <v>610</v>
      </c>
      <c r="I729" s="728" t="s">
        <v>1287</v>
      </c>
      <c r="J729" s="728" t="s">
        <v>1288</v>
      </c>
      <c r="K729" s="728" t="s">
        <v>1289</v>
      </c>
      <c r="L729" s="729">
        <v>149.52000000000001</v>
      </c>
      <c r="M729" s="729">
        <v>149.52000000000001</v>
      </c>
      <c r="N729" s="728">
        <v>1</v>
      </c>
      <c r="O729" s="813">
        <v>1</v>
      </c>
      <c r="P729" s="729">
        <v>149.52000000000001</v>
      </c>
      <c r="Q729" s="746">
        <v>1</v>
      </c>
      <c r="R729" s="728">
        <v>1</v>
      </c>
      <c r="S729" s="746">
        <v>1</v>
      </c>
      <c r="T729" s="813">
        <v>1</v>
      </c>
      <c r="U729" s="769">
        <v>1</v>
      </c>
    </row>
    <row r="730" spans="1:21" ht="14.4" customHeight="1" x14ac:dyDescent="0.3">
      <c r="A730" s="727">
        <v>31</v>
      </c>
      <c r="B730" s="728" t="s">
        <v>1451</v>
      </c>
      <c r="C730" s="728" t="s">
        <v>1457</v>
      </c>
      <c r="D730" s="811" t="s">
        <v>2247</v>
      </c>
      <c r="E730" s="812" t="s">
        <v>1481</v>
      </c>
      <c r="F730" s="728" t="s">
        <v>1452</v>
      </c>
      <c r="G730" s="728" t="s">
        <v>2170</v>
      </c>
      <c r="H730" s="728" t="s">
        <v>563</v>
      </c>
      <c r="I730" s="728" t="s">
        <v>2171</v>
      </c>
      <c r="J730" s="728" t="s">
        <v>2172</v>
      </c>
      <c r="K730" s="728" t="s">
        <v>2173</v>
      </c>
      <c r="L730" s="729">
        <v>736.33</v>
      </c>
      <c r="M730" s="729">
        <v>736.33</v>
      </c>
      <c r="N730" s="728">
        <v>1</v>
      </c>
      <c r="O730" s="813">
        <v>0.5</v>
      </c>
      <c r="P730" s="729">
        <v>736.33</v>
      </c>
      <c r="Q730" s="746">
        <v>1</v>
      </c>
      <c r="R730" s="728">
        <v>1</v>
      </c>
      <c r="S730" s="746">
        <v>1</v>
      </c>
      <c r="T730" s="813">
        <v>0.5</v>
      </c>
      <c r="U730" s="769">
        <v>1</v>
      </c>
    </row>
    <row r="731" spans="1:21" ht="14.4" customHeight="1" x14ac:dyDescent="0.3">
      <c r="A731" s="727">
        <v>31</v>
      </c>
      <c r="B731" s="728" t="s">
        <v>1451</v>
      </c>
      <c r="C731" s="728" t="s">
        <v>1457</v>
      </c>
      <c r="D731" s="811" t="s">
        <v>2247</v>
      </c>
      <c r="E731" s="812" t="s">
        <v>1481</v>
      </c>
      <c r="F731" s="728" t="s">
        <v>1452</v>
      </c>
      <c r="G731" s="728" t="s">
        <v>1486</v>
      </c>
      <c r="H731" s="728" t="s">
        <v>610</v>
      </c>
      <c r="I731" s="728" t="s">
        <v>1668</v>
      </c>
      <c r="J731" s="728" t="s">
        <v>707</v>
      </c>
      <c r="K731" s="728" t="s">
        <v>1669</v>
      </c>
      <c r="L731" s="729">
        <v>368.16</v>
      </c>
      <c r="M731" s="729">
        <v>736.32</v>
      </c>
      <c r="N731" s="728">
        <v>2</v>
      </c>
      <c r="O731" s="813">
        <v>1</v>
      </c>
      <c r="P731" s="729">
        <v>736.32</v>
      </c>
      <c r="Q731" s="746">
        <v>1</v>
      </c>
      <c r="R731" s="728">
        <v>2</v>
      </c>
      <c r="S731" s="746">
        <v>1</v>
      </c>
      <c r="T731" s="813">
        <v>1</v>
      </c>
      <c r="U731" s="769">
        <v>1</v>
      </c>
    </row>
    <row r="732" spans="1:21" ht="14.4" customHeight="1" x14ac:dyDescent="0.3">
      <c r="A732" s="727">
        <v>31</v>
      </c>
      <c r="B732" s="728" t="s">
        <v>1451</v>
      </c>
      <c r="C732" s="728" t="s">
        <v>1457</v>
      </c>
      <c r="D732" s="811" t="s">
        <v>2247</v>
      </c>
      <c r="E732" s="812" t="s">
        <v>1481</v>
      </c>
      <c r="F732" s="728" t="s">
        <v>1452</v>
      </c>
      <c r="G732" s="728" t="s">
        <v>1486</v>
      </c>
      <c r="H732" s="728" t="s">
        <v>610</v>
      </c>
      <c r="I732" s="728" t="s">
        <v>1487</v>
      </c>
      <c r="J732" s="728" t="s">
        <v>707</v>
      </c>
      <c r="K732" s="728" t="s">
        <v>1218</v>
      </c>
      <c r="L732" s="729">
        <v>490.89</v>
      </c>
      <c r="M732" s="729">
        <v>981.78</v>
      </c>
      <c r="N732" s="728">
        <v>2</v>
      </c>
      <c r="O732" s="813">
        <v>1</v>
      </c>
      <c r="P732" s="729"/>
      <c r="Q732" s="746">
        <v>0</v>
      </c>
      <c r="R732" s="728"/>
      <c r="S732" s="746">
        <v>0</v>
      </c>
      <c r="T732" s="813"/>
      <c r="U732" s="769">
        <v>0</v>
      </c>
    </row>
    <row r="733" spans="1:21" ht="14.4" customHeight="1" x14ac:dyDescent="0.3">
      <c r="A733" s="727">
        <v>31</v>
      </c>
      <c r="B733" s="728" t="s">
        <v>1451</v>
      </c>
      <c r="C733" s="728" t="s">
        <v>1457</v>
      </c>
      <c r="D733" s="811" t="s">
        <v>2247</v>
      </c>
      <c r="E733" s="812" t="s">
        <v>1481</v>
      </c>
      <c r="F733" s="728" t="s">
        <v>1452</v>
      </c>
      <c r="G733" s="728" t="s">
        <v>1489</v>
      </c>
      <c r="H733" s="728" t="s">
        <v>610</v>
      </c>
      <c r="I733" s="728" t="s">
        <v>1337</v>
      </c>
      <c r="J733" s="728" t="s">
        <v>1338</v>
      </c>
      <c r="K733" s="728" t="s">
        <v>1339</v>
      </c>
      <c r="L733" s="729">
        <v>0</v>
      </c>
      <c r="M733" s="729">
        <v>0</v>
      </c>
      <c r="N733" s="728">
        <v>3</v>
      </c>
      <c r="O733" s="813">
        <v>2</v>
      </c>
      <c r="P733" s="729">
        <v>0</v>
      </c>
      <c r="Q733" s="746"/>
      <c r="R733" s="728">
        <v>3</v>
      </c>
      <c r="S733" s="746">
        <v>1</v>
      </c>
      <c r="T733" s="813">
        <v>2</v>
      </c>
      <c r="U733" s="769">
        <v>1</v>
      </c>
    </row>
    <row r="734" spans="1:21" ht="14.4" customHeight="1" x14ac:dyDescent="0.3">
      <c r="A734" s="727">
        <v>31</v>
      </c>
      <c r="B734" s="728" t="s">
        <v>1451</v>
      </c>
      <c r="C734" s="728" t="s">
        <v>1457</v>
      </c>
      <c r="D734" s="811" t="s">
        <v>2247</v>
      </c>
      <c r="E734" s="812" t="s">
        <v>1481</v>
      </c>
      <c r="F734" s="728" t="s">
        <v>1452</v>
      </c>
      <c r="G734" s="728" t="s">
        <v>1493</v>
      </c>
      <c r="H734" s="728" t="s">
        <v>563</v>
      </c>
      <c r="I734" s="728" t="s">
        <v>1524</v>
      </c>
      <c r="J734" s="728" t="s">
        <v>879</v>
      </c>
      <c r="K734" s="728" t="s">
        <v>1525</v>
      </c>
      <c r="L734" s="729">
        <v>50.32</v>
      </c>
      <c r="M734" s="729">
        <v>100.64</v>
      </c>
      <c r="N734" s="728">
        <v>2</v>
      </c>
      <c r="O734" s="813">
        <v>1</v>
      </c>
      <c r="P734" s="729">
        <v>100.64</v>
      </c>
      <c r="Q734" s="746">
        <v>1</v>
      </c>
      <c r="R734" s="728">
        <v>2</v>
      </c>
      <c r="S734" s="746">
        <v>1</v>
      </c>
      <c r="T734" s="813">
        <v>1</v>
      </c>
      <c r="U734" s="769">
        <v>1</v>
      </c>
    </row>
    <row r="735" spans="1:21" ht="14.4" customHeight="1" x14ac:dyDescent="0.3">
      <c r="A735" s="727">
        <v>31</v>
      </c>
      <c r="B735" s="728" t="s">
        <v>1451</v>
      </c>
      <c r="C735" s="728" t="s">
        <v>1457</v>
      </c>
      <c r="D735" s="811" t="s">
        <v>2247</v>
      </c>
      <c r="E735" s="812" t="s">
        <v>1481</v>
      </c>
      <c r="F735" s="728" t="s">
        <v>1452</v>
      </c>
      <c r="G735" s="728" t="s">
        <v>1493</v>
      </c>
      <c r="H735" s="728" t="s">
        <v>563</v>
      </c>
      <c r="I735" s="728" t="s">
        <v>1621</v>
      </c>
      <c r="J735" s="728" t="s">
        <v>1495</v>
      </c>
      <c r="K735" s="728" t="s">
        <v>1622</v>
      </c>
      <c r="L735" s="729">
        <v>99.94</v>
      </c>
      <c r="M735" s="729">
        <v>199.88</v>
      </c>
      <c r="N735" s="728">
        <v>2</v>
      </c>
      <c r="O735" s="813">
        <v>1</v>
      </c>
      <c r="P735" s="729">
        <v>199.88</v>
      </c>
      <c r="Q735" s="746">
        <v>1</v>
      </c>
      <c r="R735" s="728">
        <v>2</v>
      </c>
      <c r="S735" s="746">
        <v>1</v>
      </c>
      <c r="T735" s="813">
        <v>1</v>
      </c>
      <c r="U735" s="769">
        <v>1</v>
      </c>
    </row>
    <row r="736" spans="1:21" ht="14.4" customHeight="1" x14ac:dyDescent="0.3">
      <c r="A736" s="727">
        <v>31</v>
      </c>
      <c r="B736" s="728" t="s">
        <v>1451</v>
      </c>
      <c r="C736" s="728" t="s">
        <v>1457</v>
      </c>
      <c r="D736" s="811" t="s">
        <v>2247</v>
      </c>
      <c r="E736" s="812" t="s">
        <v>1481</v>
      </c>
      <c r="F736" s="728" t="s">
        <v>1454</v>
      </c>
      <c r="G736" s="728" t="s">
        <v>1497</v>
      </c>
      <c r="H736" s="728" t="s">
        <v>563</v>
      </c>
      <c r="I736" s="728" t="s">
        <v>1774</v>
      </c>
      <c r="J736" s="728" t="s">
        <v>1499</v>
      </c>
      <c r="K736" s="728" t="s">
        <v>1775</v>
      </c>
      <c r="L736" s="729">
        <v>30.99</v>
      </c>
      <c r="M736" s="729">
        <v>30.99</v>
      </c>
      <c r="N736" s="728">
        <v>1</v>
      </c>
      <c r="O736" s="813">
        <v>1</v>
      </c>
      <c r="P736" s="729"/>
      <c r="Q736" s="746">
        <v>0</v>
      </c>
      <c r="R736" s="728"/>
      <c r="S736" s="746">
        <v>0</v>
      </c>
      <c r="T736" s="813"/>
      <c r="U736" s="769">
        <v>0</v>
      </c>
    </row>
    <row r="737" spans="1:21" ht="14.4" customHeight="1" x14ac:dyDescent="0.3">
      <c r="A737" s="727">
        <v>31</v>
      </c>
      <c r="B737" s="728" t="s">
        <v>1451</v>
      </c>
      <c r="C737" s="728" t="s">
        <v>1457</v>
      </c>
      <c r="D737" s="811" t="s">
        <v>2247</v>
      </c>
      <c r="E737" s="812" t="s">
        <v>1481</v>
      </c>
      <c r="F737" s="728" t="s">
        <v>1454</v>
      </c>
      <c r="G737" s="728" t="s">
        <v>1497</v>
      </c>
      <c r="H737" s="728" t="s">
        <v>563</v>
      </c>
      <c r="I737" s="728" t="s">
        <v>1725</v>
      </c>
      <c r="J737" s="728" t="s">
        <v>1499</v>
      </c>
      <c r="K737" s="728" t="s">
        <v>1726</v>
      </c>
      <c r="L737" s="729">
        <v>24.77</v>
      </c>
      <c r="M737" s="729">
        <v>767.86999999999978</v>
      </c>
      <c r="N737" s="728">
        <v>31</v>
      </c>
      <c r="O737" s="813">
        <v>31</v>
      </c>
      <c r="P737" s="729">
        <v>668.78999999999974</v>
      </c>
      <c r="Q737" s="746">
        <v>0.87096774193548376</v>
      </c>
      <c r="R737" s="728">
        <v>27</v>
      </c>
      <c r="S737" s="746">
        <v>0.87096774193548387</v>
      </c>
      <c r="T737" s="813">
        <v>27</v>
      </c>
      <c r="U737" s="769">
        <v>0.87096774193548387</v>
      </c>
    </row>
    <row r="738" spans="1:21" ht="14.4" customHeight="1" x14ac:dyDescent="0.3">
      <c r="A738" s="727">
        <v>31</v>
      </c>
      <c r="B738" s="728" t="s">
        <v>1451</v>
      </c>
      <c r="C738" s="728" t="s">
        <v>1457</v>
      </c>
      <c r="D738" s="811" t="s">
        <v>2247</v>
      </c>
      <c r="E738" s="812" t="s">
        <v>1481</v>
      </c>
      <c r="F738" s="728" t="s">
        <v>1454</v>
      </c>
      <c r="G738" s="728" t="s">
        <v>1501</v>
      </c>
      <c r="H738" s="728" t="s">
        <v>563</v>
      </c>
      <c r="I738" s="728" t="s">
        <v>1502</v>
      </c>
      <c r="J738" s="728" t="s">
        <v>1503</v>
      </c>
      <c r="K738" s="728" t="s">
        <v>1504</v>
      </c>
      <c r="L738" s="729">
        <v>492.18</v>
      </c>
      <c r="M738" s="729">
        <v>492.18</v>
      </c>
      <c r="N738" s="728">
        <v>1</v>
      </c>
      <c r="O738" s="813">
        <v>1</v>
      </c>
      <c r="P738" s="729">
        <v>492.18</v>
      </c>
      <c r="Q738" s="746">
        <v>1</v>
      </c>
      <c r="R738" s="728">
        <v>1</v>
      </c>
      <c r="S738" s="746">
        <v>1</v>
      </c>
      <c r="T738" s="813">
        <v>1</v>
      </c>
      <c r="U738" s="769">
        <v>1</v>
      </c>
    </row>
    <row r="739" spans="1:21" ht="14.4" customHeight="1" x14ac:dyDescent="0.3">
      <c r="A739" s="727">
        <v>31</v>
      </c>
      <c r="B739" s="728" t="s">
        <v>1451</v>
      </c>
      <c r="C739" s="728" t="s">
        <v>1457</v>
      </c>
      <c r="D739" s="811" t="s">
        <v>2247</v>
      </c>
      <c r="E739" s="812" t="s">
        <v>1481</v>
      </c>
      <c r="F739" s="728" t="s">
        <v>1454</v>
      </c>
      <c r="G739" s="728" t="s">
        <v>1501</v>
      </c>
      <c r="H739" s="728" t="s">
        <v>563</v>
      </c>
      <c r="I739" s="728" t="s">
        <v>1602</v>
      </c>
      <c r="J739" s="728" t="s">
        <v>1603</v>
      </c>
      <c r="K739" s="728" t="s">
        <v>1604</v>
      </c>
      <c r="L739" s="729">
        <v>2296.87</v>
      </c>
      <c r="M739" s="729">
        <v>2296.87</v>
      </c>
      <c r="N739" s="728">
        <v>1</v>
      </c>
      <c r="O739" s="813">
        <v>1</v>
      </c>
      <c r="P739" s="729">
        <v>2296.87</v>
      </c>
      <c r="Q739" s="746">
        <v>1</v>
      </c>
      <c r="R739" s="728">
        <v>1</v>
      </c>
      <c r="S739" s="746">
        <v>1</v>
      </c>
      <c r="T739" s="813">
        <v>1</v>
      </c>
      <c r="U739" s="769">
        <v>1</v>
      </c>
    </row>
    <row r="740" spans="1:21" ht="14.4" customHeight="1" x14ac:dyDescent="0.3">
      <c r="A740" s="727">
        <v>31</v>
      </c>
      <c r="B740" s="728" t="s">
        <v>1451</v>
      </c>
      <c r="C740" s="728" t="s">
        <v>1457</v>
      </c>
      <c r="D740" s="811" t="s">
        <v>2247</v>
      </c>
      <c r="E740" s="812" t="s">
        <v>1481</v>
      </c>
      <c r="F740" s="728" t="s">
        <v>1454</v>
      </c>
      <c r="G740" s="728" t="s">
        <v>1501</v>
      </c>
      <c r="H740" s="728" t="s">
        <v>563</v>
      </c>
      <c r="I740" s="728" t="s">
        <v>1916</v>
      </c>
      <c r="J740" s="728" t="s">
        <v>1917</v>
      </c>
      <c r="K740" s="728" t="s">
        <v>1918</v>
      </c>
      <c r="L740" s="729">
        <v>320.25</v>
      </c>
      <c r="M740" s="729">
        <v>320.25</v>
      </c>
      <c r="N740" s="728">
        <v>1</v>
      </c>
      <c r="O740" s="813">
        <v>1</v>
      </c>
      <c r="P740" s="729">
        <v>320.25</v>
      </c>
      <c r="Q740" s="746">
        <v>1</v>
      </c>
      <c r="R740" s="728">
        <v>1</v>
      </c>
      <c r="S740" s="746">
        <v>1</v>
      </c>
      <c r="T740" s="813">
        <v>1</v>
      </c>
      <c r="U740" s="769">
        <v>1</v>
      </c>
    </row>
    <row r="741" spans="1:21" ht="14.4" customHeight="1" x14ac:dyDescent="0.3">
      <c r="A741" s="727">
        <v>31</v>
      </c>
      <c r="B741" s="728" t="s">
        <v>1451</v>
      </c>
      <c r="C741" s="728" t="s">
        <v>1457</v>
      </c>
      <c r="D741" s="811" t="s">
        <v>2247</v>
      </c>
      <c r="E741" s="812" t="s">
        <v>1481</v>
      </c>
      <c r="F741" s="728" t="s">
        <v>1454</v>
      </c>
      <c r="G741" s="728" t="s">
        <v>1501</v>
      </c>
      <c r="H741" s="728" t="s">
        <v>563</v>
      </c>
      <c r="I741" s="728" t="s">
        <v>1649</v>
      </c>
      <c r="J741" s="728" t="s">
        <v>1650</v>
      </c>
      <c r="K741" s="728" t="s">
        <v>1651</v>
      </c>
      <c r="L741" s="729">
        <v>245.43</v>
      </c>
      <c r="M741" s="729">
        <v>245.43</v>
      </c>
      <c r="N741" s="728">
        <v>1</v>
      </c>
      <c r="O741" s="813">
        <v>1</v>
      </c>
      <c r="P741" s="729">
        <v>245.43</v>
      </c>
      <c r="Q741" s="746">
        <v>1</v>
      </c>
      <c r="R741" s="728">
        <v>1</v>
      </c>
      <c r="S741" s="746">
        <v>1</v>
      </c>
      <c r="T741" s="813">
        <v>1</v>
      </c>
      <c r="U741" s="769">
        <v>1</v>
      </c>
    </row>
    <row r="742" spans="1:21" ht="14.4" customHeight="1" x14ac:dyDescent="0.3">
      <c r="A742" s="727">
        <v>31</v>
      </c>
      <c r="B742" s="728" t="s">
        <v>1451</v>
      </c>
      <c r="C742" s="728" t="s">
        <v>1457</v>
      </c>
      <c r="D742" s="811" t="s">
        <v>2247</v>
      </c>
      <c r="E742" s="812" t="s">
        <v>1481</v>
      </c>
      <c r="F742" s="728" t="s">
        <v>1454</v>
      </c>
      <c r="G742" s="728" t="s">
        <v>1501</v>
      </c>
      <c r="H742" s="728" t="s">
        <v>563</v>
      </c>
      <c r="I742" s="728" t="s">
        <v>1529</v>
      </c>
      <c r="J742" s="728" t="s">
        <v>1530</v>
      </c>
      <c r="K742" s="728" t="s">
        <v>1531</v>
      </c>
      <c r="L742" s="729">
        <v>58.5</v>
      </c>
      <c r="M742" s="729">
        <v>58.5</v>
      </c>
      <c r="N742" s="728">
        <v>1</v>
      </c>
      <c r="O742" s="813">
        <v>1</v>
      </c>
      <c r="P742" s="729">
        <v>58.5</v>
      </c>
      <c r="Q742" s="746">
        <v>1</v>
      </c>
      <c r="R742" s="728">
        <v>1</v>
      </c>
      <c r="S742" s="746">
        <v>1</v>
      </c>
      <c r="T742" s="813">
        <v>1</v>
      </c>
      <c r="U742" s="769">
        <v>1</v>
      </c>
    </row>
    <row r="743" spans="1:21" ht="14.4" customHeight="1" x14ac:dyDescent="0.3">
      <c r="A743" s="727">
        <v>31</v>
      </c>
      <c r="B743" s="728" t="s">
        <v>1451</v>
      </c>
      <c r="C743" s="728" t="s">
        <v>1457</v>
      </c>
      <c r="D743" s="811" t="s">
        <v>2247</v>
      </c>
      <c r="E743" s="812" t="s">
        <v>1481</v>
      </c>
      <c r="F743" s="728" t="s">
        <v>1454</v>
      </c>
      <c r="G743" s="728" t="s">
        <v>1501</v>
      </c>
      <c r="H743" s="728" t="s">
        <v>563</v>
      </c>
      <c r="I743" s="728" t="s">
        <v>1532</v>
      </c>
      <c r="J743" s="728" t="s">
        <v>1533</v>
      </c>
      <c r="K743" s="728" t="s">
        <v>1534</v>
      </c>
      <c r="L743" s="729">
        <v>971.25</v>
      </c>
      <c r="M743" s="729">
        <v>971.25</v>
      </c>
      <c r="N743" s="728">
        <v>1</v>
      </c>
      <c r="O743" s="813">
        <v>1</v>
      </c>
      <c r="P743" s="729">
        <v>971.25</v>
      </c>
      <c r="Q743" s="746">
        <v>1</v>
      </c>
      <c r="R743" s="728">
        <v>1</v>
      </c>
      <c r="S743" s="746">
        <v>1</v>
      </c>
      <c r="T743" s="813">
        <v>1</v>
      </c>
      <c r="U743" s="769">
        <v>1</v>
      </c>
    </row>
    <row r="744" spans="1:21" ht="14.4" customHeight="1" x14ac:dyDescent="0.3">
      <c r="A744" s="727">
        <v>31</v>
      </c>
      <c r="B744" s="728" t="s">
        <v>1451</v>
      </c>
      <c r="C744" s="728" t="s">
        <v>1457</v>
      </c>
      <c r="D744" s="811" t="s">
        <v>2247</v>
      </c>
      <c r="E744" s="812" t="s">
        <v>1481</v>
      </c>
      <c r="F744" s="728" t="s">
        <v>1454</v>
      </c>
      <c r="G744" s="728" t="s">
        <v>1501</v>
      </c>
      <c r="H744" s="728" t="s">
        <v>563</v>
      </c>
      <c r="I744" s="728" t="s">
        <v>1883</v>
      </c>
      <c r="J744" s="728" t="s">
        <v>1884</v>
      </c>
      <c r="K744" s="728" t="s">
        <v>1885</v>
      </c>
      <c r="L744" s="729">
        <v>600</v>
      </c>
      <c r="M744" s="729">
        <v>600</v>
      </c>
      <c r="N744" s="728">
        <v>1</v>
      </c>
      <c r="O744" s="813">
        <v>1</v>
      </c>
      <c r="P744" s="729">
        <v>600</v>
      </c>
      <c r="Q744" s="746">
        <v>1</v>
      </c>
      <c r="R744" s="728">
        <v>1</v>
      </c>
      <c r="S744" s="746">
        <v>1</v>
      </c>
      <c r="T744" s="813">
        <v>1</v>
      </c>
      <c r="U744" s="769">
        <v>1</v>
      </c>
    </row>
    <row r="745" spans="1:21" ht="14.4" customHeight="1" x14ac:dyDescent="0.3">
      <c r="A745" s="727">
        <v>31</v>
      </c>
      <c r="B745" s="728" t="s">
        <v>1451</v>
      </c>
      <c r="C745" s="728" t="s">
        <v>1457</v>
      </c>
      <c r="D745" s="811" t="s">
        <v>2247</v>
      </c>
      <c r="E745" s="812" t="s">
        <v>1481</v>
      </c>
      <c r="F745" s="728" t="s">
        <v>1454</v>
      </c>
      <c r="G745" s="728" t="s">
        <v>1501</v>
      </c>
      <c r="H745" s="728" t="s">
        <v>563</v>
      </c>
      <c r="I745" s="728" t="s">
        <v>1572</v>
      </c>
      <c r="J745" s="728" t="s">
        <v>1573</v>
      </c>
      <c r="K745" s="728" t="s">
        <v>1574</v>
      </c>
      <c r="L745" s="729">
        <v>350</v>
      </c>
      <c r="M745" s="729">
        <v>2100</v>
      </c>
      <c r="N745" s="728">
        <v>6</v>
      </c>
      <c r="O745" s="813">
        <v>6</v>
      </c>
      <c r="P745" s="729">
        <v>2100</v>
      </c>
      <c r="Q745" s="746">
        <v>1</v>
      </c>
      <c r="R745" s="728">
        <v>6</v>
      </c>
      <c r="S745" s="746">
        <v>1</v>
      </c>
      <c r="T745" s="813">
        <v>6</v>
      </c>
      <c r="U745" s="769">
        <v>1</v>
      </c>
    </row>
    <row r="746" spans="1:21" ht="14.4" customHeight="1" x14ac:dyDescent="0.3">
      <c r="A746" s="727">
        <v>31</v>
      </c>
      <c r="B746" s="728" t="s">
        <v>1451</v>
      </c>
      <c r="C746" s="728" t="s">
        <v>1457</v>
      </c>
      <c r="D746" s="811" t="s">
        <v>2247</v>
      </c>
      <c r="E746" s="812" t="s">
        <v>1481</v>
      </c>
      <c r="F746" s="728" t="s">
        <v>1454</v>
      </c>
      <c r="G746" s="728" t="s">
        <v>1501</v>
      </c>
      <c r="H746" s="728" t="s">
        <v>563</v>
      </c>
      <c r="I746" s="728" t="s">
        <v>2174</v>
      </c>
      <c r="J746" s="728" t="s">
        <v>1791</v>
      </c>
      <c r="K746" s="728" t="s">
        <v>2175</v>
      </c>
      <c r="L746" s="729">
        <v>1600</v>
      </c>
      <c r="M746" s="729">
        <v>1600</v>
      </c>
      <c r="N746" s="728">
        <v>1</v>
      </c>
      <c r="O746" s="813">
        <v>1</v>
      </c>
      <c r="P746" s="729">
        <v>1600</v>
      </c>
      <c r="Q746" s="746">
        <v>1</v>
      </c>
      <c r="R746" s="728">
        <v>1</v>
      </c>
      <c r="S746" s="746">
        <v>1</v>
      </c>
      <c r="T746" s="813">
        <v>1</v>
      </c>
      <c r="U746" s="769">
        <v>1</v>
      </c>
    </row>
    <row r="747" spans="1:21" ht="14.4" customHeight="1" x14ac:dyDescent="0.3">
      <c r="A747" s="727">
        <v>31</v>
      </c>
      <c r="B747" s="728" t="s">
        <v>1451</v>
      </c>
      <c r="C747" s="728" t="s">
        <v>1457</v>
      </c>
      <c r="D747" s="811" t="s">
        <v>2247</v>
      </c>
      <c r="E747" s="812" t="s">
        <v>1481</v>
      </c>
      <c r="F747" s="728" t="s">
        <v>1454</v>
      </c>
      <c r="G747" s="728" t="s">
        <v>1501</v>
      </c>
      <c r="H747" s="728" t="s">
        <v>563</v>
      </c>
      <c r="I747" s="728" t="s">
        <v>1575</v>
      </c>
      <c r="J747" s="728" t="s">
        <v>1576</v>
      </c>
      <c r="K747" s="728" t="s">
        <v>1577</v>
      </c>
      <c r="L747" s="729">
        <v>1000</v>
      </c>
      <c r="M747" s="729">
        <v>1000</v>
      </c>
      <c r="N747" s="728">
        <v>1</v>
      </c>
      <c r="O747" s="813">
        <v>1</v>
      </c>
      <c r="P747" s="729">
        <v>1000</v>
      </c>
      <c r="Q747" s="746">
        <v>1</v>
      </c>
      <c r="R747" s="728">
        <v>1</v>
      </c>
      <c r="S747" s="746">
        <v>1</v>
      </c>
      <c r="T747" s="813">
        <v>1</v>
      </c>
      <c r="U747" s="769">
        <v>1</v>
      </c>
    </row>
    <row r="748" spans="1:21" ht="14.4" customHeight="1" x14ac:dyDescent="0.3">
      <c r="A748" s="727">
        <v>31</v>
      </c>
      <c r="B748" s="728" t="s">
        <v>1451</v>
      </c>
      <c r="C748" s="728" t="s">
        <v>1457</v>
      </c>
      <c r="D748" s="811" t="s">
        <v>2247</v>
      </c>
      <c r="E748" s="812" t="s">
        <v>1481</v>
      </c>
      <c r="F748" s="728" t="s">
        <v>1454</v>
      </c>
      <c r="G748" s="728" t="s">
        <v>1501</v>
      </c>
      <c r="H748" s="728" t="s">
        <v>563</v>
      </c>
      <c r="I748" s="728" t="s">
        <v>1919</v>
      </c>
      <c r="J748" s="728" t="s">
        <v>1920</v>
      </c>
      <c r="K748" s="728" t="s">
        <v>1921</v>
      </c>
      <c r="L748" s="729">
        <v>1000</v>
      </c>
      <c r="M748" s="729">
        <v>2000</v>
      </c>
      <c r="N748" s="728">
        <v>2</v>
      </c>
      <c r="O748" s="813">
        <v>2</v>
      </c>
      <c r="P748" s="729"/>
      <c r="Q748" s="746">
        <v>0</v>
      </c>
      <c r="R748" s="728"/>
      <c r="S748" s="746">
        <v>0</v>
      </c>
      <c r="T748" s="813"/>
      <c r="U748" s="769">
        <v>0</v>
      </c>
    </row>
    <row r="749" spans="1:21" ht="14.4" customHeight="1" x14ac:dyDescent="0.3">
      <c r="A749" s="727">
        <v>31</v>
      </c>
      <c r="B749" s="728" t="s">
        <v>1451</v>
      </c>
      <c r="C749" s="728" t="s">
        <v>1457</v>
      </c>
      <c r="D749" s="811" t="s">
        <v>2247</v>
      </c>
      <c r="E749" s="812" t="s">
        <v>1481</v>
      </c>
      <c r="F749" s="728" t="s">
        <v>1454</v>
      </c>
      <c r="G749" s="728" t="s">
        <v>1501</v>
      </c>
      <c r="H749" s="728" t="s">
        <v>563</v>
      </c>
      <c r="I749" s="728" t="s">
        <v>2176</v>
      </c>
      <c r="J749" s="728" t="s">
        <v>2177</v>
      </c>
      <c r="K749" s="728" t="s">
        <v>2178</v>
      </c>
      <c r="L749" s="729">
        <v>2200</v>
      </c>
      <c r="M749" s="729">
        <v>2200</v>
      </c>
      <c r="N749" s="728">
        <v>1</v>
      </c>
      <c r="O749" s="813">
        <v>1</v>
      </c>
      <c r="P749" s="729">
        <v>2200</v>
      </c>
      <c r="Q749" s="746">
        <v>1</v>
      </c>
      <c r="R749" s="728">
        <v>1</v>
      </c>
      <c r="S749" s="746">
        <v>1</v>
      </c>
      <c r="T749" s="813">
        <v>1</v>
      </c>
      <c r="U749" s="769">
        <v>1</v>
      </c>
    </row>
    <row r="750" spans="1:21" ht="14.4" customHeight="1" x14ac:dyDescent="0.3">
      <c r="A750" s="727">
        <v>31</v>
      </c>
      <c r="B750" s="728" t="s">
        <v>1451</v>
      </c>
      <c r="C750" s="728" t="s">
        <v>1457</v>
      </c>
      <c r="D750" s="811" t="s">
        <v>2247</v>
      </c>
      <c r="E750" s="812" t="s">
        <v>1481</v>
      </c>
      <c r="F750" s="728" t="s">
        <v>1454</v>
      </c>
      <c r="G750" s="728" t="s">
        <v>1501</v>
      </c>
      <c r="H750" s="728" t="s">
        <v>563</v>
      </c>
      <c r="I750" s="728" t="s">
        <v>2179</v>
      </c>
      <c r="J750" s="728" t="s">
        <v>2180</v>
      </c>
      <c r="K750" s="728" t="s">
        <v>2181</v>
      </c>
      <c r="L750" s="729">
        <v>500</v>
      </c>
      <c r="M750" s="729">
        <v>500</v>
      </c>
      <c r="N750" s="728">
        <v>1</v>
      </c>
      <c r="O750" s="813">
        <v>1</v>
      </c>
      <c r="P750" s="729"/>
      <c r="Q750" s="746">
        <v>0</v>
      </c>
      <c r="R750" s="728"/>
      <c r="S750" s="746">
        <v>0</v>
      </c>
      <c r="T750" s="813"/>
      <c r="U750" s="769">
        <v>0</v>
      </c>
    </row>
    <row r="751" spans="1:21" ht="14.4" customHeight="1" x14ac:dyDescent="0.3">
      <c r="A751" s="727">
        <v>31</v>
      </c>
      <c r="B751" s="728" t="s">
        <v>1451</v>
      </c>
      <c r="C751" s="728" t="s">
        <v>1457</v>
      </c>
      <c r="D751" s="811" t="s">
        <v>2247</v>
      </c>
      <c r="E751" s="812" t="s">
        <v>1481</v>
      </c>
      <c r="F751" s="728" t="s">
        <v>1454</v>
      </c>
      <c r="G751" s="728" t="s">
        <v>1508</v>
      </c>
      <c r="H751" s="728" t="s">
        <v>563</v>
      </c>
      <c r="I751" s="728" t="s">
        <v>1584</v>
      </c>
      <c r="J751" s="728" t="s">
        <v>1585</v>
      </c>
      <c r="K751" s="728" t="s">
        <v>1586</v>
      </c>
      <c r="L751" s="729">
        <v>260</v>
      </c>
      <c r="M751" s="729">
        <v>520</v>
      </c>
      <c r="N751" s="728">
        <v>2</v>
      </c>
      <c r="O751" s="813">
        <v>1</v>
      </c>
      <c r="P751" s="729">
        <v>520</v>
      </c>
      <c r="Q751" s="746">
        <v>1</v>
      </c>
      <c r="R751" s="728">
        <v>2</v>
      </c>
      <c r="S751" s="746">
        <v>1</v>
      </c>
      <c r="T751" s="813">
        <v>1</v>
      </c>
      <c r="U751" s="769">
        <v>1</v>
      </c>
    </row>
    <row r="752" spans="1:21" ht="14.4" customHeight="1" x14ac:dyDescent="0.3">
      <c r="A752" s="727">
        <v>31</v>
      </c>
      <c r="B752" s="728" t="s">
        <v>1451</v>
      </c>
      <c r="C752" s="728" t="s">
        <v>1457</v>
      </c>
      <c r="D752" s="811" t="s">
        <v>2247</v>
      </c>
      <c r="E752" s="812" t="s">
        <v>1481</v>
      </c>
      <c r="F752" s="728" t="s">
        <v>1454</v>
      </c>
      <c r="G752" s="728" t="s">
        <v>1508</v>
      </c>
      <c r="H752" s="728" t="s">
        <v>563</v>
      </c>
      <c r="I752" s="728" t="s">
        <v>1509</v>
      </c>
      <c r="J752" s="728" t="s">
        <v>1510</v>
      </c>
      <c r="K752" s="728" t="s">
        <v>1511</v>
      </c>
      <c r="L752" s="729">
        <v>200</v>
      </c>
      <c r="M752" s="729">
        <v>1600</v>
      </c>
      <c r="N752" s="728">
        <v>8</v>
      </c>
      <c r="O752" s="813">
        <v>4</v>
      </c>
      <c r="P752" s="729">
        <v>1200</v>
      </c>
      <c r="Q752" s="746">
        <v>0.75</v>
      </c>
      <c r="R752" s="728">
        <v>6</v>
      </c>
      <c r="S752" s="746">
        <v>0.75</v>
      </c>
      <c r="T752" s="813">
        <v>3</v>
      </c>
      <c r="U752" s="769">
        <v>0.75</v>
      </c>
    </row>
    <row r="753" spans="1:21" ht="14.4" customHeight="1" x14ac:dyDescent="0.3">
      <c r="A753" s="727">
        <v>31</v>
      </c>
      <c r="B753" s="728" t="s">
        <v>1451</v>
      </c>
      <c r="C753" s="728" t="s">
        <v>1457</v>
      </c>
      <c r="D753" s="811" t="s">
        <v>2247</v>
      </c>
      <c r="E753" s="812" t="s">
        <v>1481</v>
      </c>
      <c r="F753" s="728" t="s">
        <v>1454</v>
      </c>
      <c r="G753" s="728" t="s">
        <v>1508</v>
      </c>
      <c r="H753" s="728" t="s">
        <v>563</v>
      </c>
      <c r="I753" s="728" t="s">
        <v>2182</v>
      </c>
      <c r="J753" s="728" t="s">
        <v>2183</v>
      </c>
      <c r="K753" s="728" t="s">
        <v>2184</v>
      </c>
      <c r="L753" s="729">
        <v>200</v>
      </c>
      <c r="M753" s="729">
        <v>400</v>
      </c>
      <c r="N753" s="728">
        <v>2</v>
      </c>
      <c r="O753" s="813">
        <v>1</v>
      </c>
      <c r="P753" s="729">
        <v>400</v>
      </c>
      <c r="Q753" s="746">
        <v>1</v>
      </c>
      <c r="R753" s="728">
        <v>2</v>
      </c>
      <c r="S753" s="746">
        <v>1</v>
      </c>
      <c r="T753" s="813">
        <v>1</v>
      </c>
      <c r="U753" s="769">
        <v>1</v>
      </c>
    </row>
    <row r="754" spans="1:21" ht="14.4" customHeight="1" x14ac:dyDescent="0.3">
      <c r="A754" s="727">
        <v>31</v>
      </c>
      <c r="B754" s="728" t="s">
        <v>1451</v>
      </c>
      <c r="C754" s="728" t="s">
        <v>1457</v>
      </c>
      <c r="D754" s="811" t="s">
        <v>2247</v>
      </c>
      <c r="E754" s="812" t="s">
        <v>1481</v>
      </c>
      <c r="F754" s="728" t="s">
        <v>1454</v>
      </c>
      <c r="G754" s="728" t="s">
        <v>1807</v>
      </c>
      <c r="H754" s="728" t="s">
        <v>563</v>
      </c>
      <c r="I754" s="728" t="s">
        <v>1808</v>
      </c>
      <c r="J754" s="728" t="s">
        <v>1809</v>
      </c>
      <c r="K754" s="728" t="s">
        <v>1810</v>
      </c>
      <c r="L754" s="729">
        <v>553.15</v>
      </c>
      <c r="M754" s="729">
        <v>553.15</v>
      </c>
      <c r="N754" s="728">
        <v>1</v>
      </c>
      <c r="O754" s="813">
        <v>1</v>
      </c>
      <c r="P754" s="729">
        <v>553.15</v>
      </c>
      <c r="Q754" s="746">
        <v>1</v>
      </c>
      <c r="R754" s="728">
        <v>1</v>
      </c>
      <c r="S754" s="746">
        <v>1</v>
      </c>
      <c r="T754" s="813">
        <v>1</v>
      </c>
      <c r="U754" s="769">
        <v>1</v>
      </c>
    </row>
    <row r="755" spans="1:21" ht="14.4" customHeight="1" x14ac:dyDescent="0.3">
      <c r="A755" s="727">
        <v>31</v>
      </c>
      <c r="B755" s="728" t="s">
        <v>1451</v>
      </c>
      <c r="C755" s="728" t="s">
        <v>1457</v>
      </c>
      <c r="D755" s="811" t="s">
        <v>2247</v>
      </c>
      <c r="E755" s="812" t="s">
        <v>1481</v>
      </c>
      <c r="F755" s="728" t="s">
        <v>1454</v>
      </c>
      <c r="G755" s="728" t="s">
        <v>1807</v>
      </c>
      <c r="H755" s="728" t="s">
        <v>563</v>
      </c>
      <c r="I755" s="728" t="s">
        <v>1811</v>
      </c>
      <c r="J755" s="728" t="s">
        <v>1812</v>
      </c>
      <c r="K755" s="728" t="s">
        <v>1813</v>
      </c>
      <c r="L755" s="729">
        <v>1659.44</v>
      </c>
      <c r="M755" s="729">
        <v>3318.88</v>
      </c>
      <c r="N755" s="728">
        <v>2</v>
      </c>
      <c r="O755" s="813">
        <v>1</v>
      </c>
      <c r="P755" s="729">
        <v>3318.88</v>
      </c>
      <c r="Q755" s="746">
        <v>1</v>
      </c>
      <c r="R755" s="728">
        <v>2</v>
      </c>
      <c r="S755" s="746">
        <v>1</v>
      </c>
      <c r="T755" s="813">
        <v>1</v>
      </c>
      <c r="U755" s="769">
        <v>1</v>
      </c>
    </row>
    <row r="756" spans="1:21" ht="14.4" customHeight="1" x14ac:dyDescent="0.3">
      <c r="A756" s="727">
        <v>31</v>
      </c>
      <c r="B756" s="728" t="s">
        <v>1451</v>
      </c>
      <c r="C756" s="728" t="s">
        <v>1457</v>
      </c>
      <c r="D756" s="811" t="s">
        <v>2247</v>
      </c>
      <c r="E756" s="812" t="s">
        <v>1481</v>
      </c>
      <c r="F756" s="728" t="s">
        <v>1454</v>
      </c>
      <c r="G756" s="728" t="s">
        <v>1807</v>
      </c>
      <c r="H756" s="728" t="s">
        <v>563</v>
      </c>
      <c r="I756" s="728" t="s">
        <v>2185</v>
      </c>
      <c r="J756" s="728" t="s">
        <v>2186</v>
      </c>
      <c r="K756" s="728" t="s">
        <v>2187</v>
      </c>
      <c r="L756" s="729">
        <v>331.89</v>
      </c>
      <c r="M756" s="729">
        <v>331.89</v>
      </c>
      <c r="N756" s="728">
        <v>1</v>
      </c>
      <c r="O756" s="813">
        <v>1</v>
      </c>
      <c r="P756" s="729"/>
      <c r="Q756" s="746">
        <v>0</v>
      </c>
      <c r="R756" s="728"/>
      <c r="S756" s="746">
        <v>0</v>
      </c>
      <c r="T756" s="813"/>
      <c r="U756" s="769">
        <v>0</v>
      </c>
    </row>
    <row r="757" spans="1:21" ht="14.4" customHeight="1" x14ac:dyDescent="0.3">
      <c r="A757" s="727">
        <v>31</v>
      </c>
      <c r="B757" s="728" t="s">
        <v>1451</v>
      </c>
      <c r="C757" s="728" t="s">
        <v>1457</v>
      </c>
      <c r="D757" s="811" t="s">
        <v>2247</v>
      </c>
      <c r="E757" s="812" t="s">
        <v>1482</v>
      </c>
      <c r="F757" s="728" t="s">
        <v>1452</v>
      </c>
      <c r="G757" s="728" t="s">
        <v>1535</v>
      </c>
      <c r="H757" s="728" t="s">
        <v>610</v>
      </c>
      <c r="I757" s="728" t="s">
        <v>1287</v>
      </c>
      <c r="J757" s="728" t="s">
        <v>1288</v>
      </c>
      <c r="K757" s="728" t="s">
        <v>1289</v>
      </c>
      <c r="L757" s="729">
        <v>149.52000000000001</v>
      </c>
      <c r="M757" s="729">
        <v>598.08000000000004</v>
      </c>
      <c r="N757" s="728">
        <v>4</v>
      </c>
      <c r="O757" s="813">
        <v>4</v>
      </c>
      <c r="P757" s="729">
        <v>448.56000000000006</v>
      </c>
      <c r="Q757" s="746">
        <v>0.75</v>
      </c>
      <c r="R757" s="728">
        <v>3</v>
      </c>
      <c r="S757" s="746">
        <v>0.75</v>
      </c>
      <c r="T757" s="813">
        <v>3</v>
      </c>
      <c r="U757" s="769">
        <v>0.75</v>
      </c>
    </row>
    <row r="758" spans="1:21" ht="14.4" customHeight="1" x14ac:dyDescent="0.3">
      <c r="A758" s="727">
        <v>31</v>
      </c>
      <c r="B758" s="728" t="s">
        <v>1451</v>
      </c>
      <c r="C758" s="728" t="s">
        <v>1457</v>
      </c>
      <c r="D758" s="811" t="s">
        <v>2247</v>
      </c>
      <c r="E758" s="812" t="s">
        <v>1482</v>
      </c>
      <c r="F758" s="728" t="s">
        <v>1452</v>
      </c>
      <c r="G758" s="728" t="s">
        <v>1539</v>
      </c>
      <c r="H758" s="728" t="s">
        <v>563</v>
      </c>
      <c r="I758" s="728" t="s">
        <v>1540</v>
      </c>
      <c r="J758" s="728" t="s">
        <v>910</v>
      </c>
      <c r="K758" s="728" t="s">
        <v>1297</v>
      </c>
      <c r="L758" s="729">
        <v>78.33</v>
      </c>
      <c r="M758" s="729">
        <v>156.66</v>
      </c>
      <c r="N758" s="728">
        <v>2</v>
      </c>
      <c r="O758" s="813">
        <v>1</v>
      </c>
      <c r="P758" s="729">
        <v>156.66</v>
      </c>
      <c r="Q758" s="746">
        <v>1</v>
      </c>
      <c r="R758" s="728">
        <v>2</v>
      </c>
      <c r="S758" s="746">
        <v>1</v>
      </c>
      <c r="T758" s="813">
        <v>1</v>
      </c>
      <c r="U758" s="769">
        <v>1</v>
      </c>
    </row>
    <row r="759" spans="1:21" ht="14.4" customHeight="1" x14ac:dyDescent="0.3">
      <c r="A759" s="727">
        <v>31</v>
      </c>
      <c r="B759" s="728" t="s">
        <v>1451</v>
      </c>
      <c r="C759" s="728" t="s">
        <v>1457</v>
      </c>
      <c r="D759" s="811" t="s">
        <v>2247</v>
      </c>
      <c r="E759" s="812" t="s">
        <v>1482</v>
      </c>
      <c r="F759" s="728" t="s">
        <v>1452</v>
      </c>
      <c r="G759" s="728" t="s">
        <v>1632</v>
      </c>
      <c r="H759" s="728" t="s">
        <v>563</v>
      </c>
      <c r="I759" s="728" t="s">
        <v>1814</v>
      </c>
      <c r="J759" s="728" t="s">
        <v>1815</v>
      </c>
      <c r="K759" s="728" t="s">
        <v>1816</v>
      </c>
      <c r="L759" s="729">
        <v>64.56</v>
      </c>
      <c r="M759" s="729">
        <v>64.56</v>
      </c>
      <c r="N759" s="728">
        <v>1</v>
      </c>
      <c r="O759" s="813">
        <v>1</v>
      </c>
      <c r="P759" s="729">
        <v>64.56</v>
      </c>
      <c r="Q759" s="746">
        <v>1</v>
      </c>
      <c r="R759" s="728">
        <v>1</v>
      </c>
      <c r="S759" s="746">
        <v>1</v>
      </c>
      <c r="T759" s="813">
        <v>1</v>
      </c>
      <c r="U759" s="769">
        <v>1</v>
      </c>
    </row>
    <row r="760" spans="1:21" ht="14.4" customHeight="1" x14ac:dyDescent="0.3">
      <c r="A760" s="727">
        <v>31</v>
      </c>
      <c r="B760" s="728" t="s">
        <v>1451</v>
      </c>
      <c r="C760" s="728" t="s">
        <v>1457</v>
      </c>
      <c r="D760" s="811" t="s">
        <v>2247</v>
      </c>
      <c r="E760" s="812" t="s">
        <v>1482</v>
      </c>
      <c r="F760" s="728" t="s">
        <v>1452</v>
      </c>
      <c r="G760" s="728" t="s">
        <v>2188</v>
      </c>
      <c r="H760" s="728" t="s">
        <v>563</v>
      </c>
      <c r="I760" s="728" t="s">
        <v>2189</v>
      </c>
      <c r="J760" s="728" t="s">
        <v>2190</v>
      </c>
      <c r="K760" s="728" t="s">
        <v>2191</v>
      </c>
      <c r="L760" s="729">
        <v>0</v>
      </c>
      <c r="M760" s="729">
        <v>0</v>
      </c>
      <c r="N760" s="728">
        <v>1</v>
      </c>
      <c r="O760" s="813">
        <v>0.5</v>
      </c>
      <c r="P760" s="729">
        <v>0</v>
      </c>
      <c r="Q760" s="746"/>
      <c r="R760" s="728">
        <v>1</v>
      </c>
      <c r="S760" s="746">
        <v>1</v>
      </c>
      <c r="T760" s="813">
        <v>0.5</v>
      </c>
      <c r="U760" s="769">
        <v>1</v>
      </c>
    </row>
    <row r="761" spans="1:21" ht="14.4" customHeight="1" x14ac:dyDescent="0.3">
      <c r="A761" s="727">
        <v>31</v>
      </c>
      <c r="B761" s="728" t="s">
        <v>1451</v>
      </c>
      <c r="C761" s="728" t="s">
        <v>1457</v>
      </c>
      <c r="D761" s="811" t="s">
        <v>2247</v>
      </c>
      <c r="E761" s="812" t="s">
        <v>1482</v>
      </c>
      <c r="F761" s="728" t="s">
        <v>1452</v>
      </c>
      <c r="G761" s="728" t="s">
        <v>1931</v>
      </c>
      <c r="H761" s="728" t="s">
        <v>563</v>
      </c>
      <c r="I761" s="728" t="s">
        <v>2192</v>
      </c>
      <c r="J761" s="728" t="s">
        <v>1933</v>
      </c>
      <c r="K761" s="728" t="s">
        <v>2193</v>
      </c>
      <c r="L761" s="729">
        <v>537.12</v>
      </c>
      <c r="M761" s="729">
        <v>537.12</v>
      </c>
      <c r="N761" s="728">
        <v>1</v>
      </c>
      <c r="O761" s="813">
        <v>0.5</v>
      </c>
      <c r="P761" s="729">
        <v>537.12</v>
      </c>
      <c r="Q761" s="746">
        <v>1</v>
      </c>
      <c r="R761" s="728">
        <v>1</v>
      </c>
      <c r="S761" s="746">
        <v>1</v>
      </c>
      <c r="T761" s="813">
        <v>0.5</v>
      </c>
      <c r="U761" s="769">
        <v>1</v>
      </c>
    </row>
    <row r="762" spans="1:21" ht="14.4" customHeight="1" x14ac:dyDescent="0.3">
      <c r="A762" s="727">
        <v>31</v>
      </c>
      <c r="B762" s="728" t="s">
        <v>1451</v>
      </c>
      <c r="C762" s="728" t="s">
        <v>1457</v>
      </c>
      <c r="D762" s="811" t="s">
        <v>2247</v>
      </c>
      <c r="E762" s="812" t="s">
        <v>1482</v>
      </c>
      <c r="F762" s="728" t="s">
        <v>1452</v>
      </c>
      <c r="G762" s="728" t="s">
        <v>1931</v>
      </c>
      <c r="H762" s="728" t="s">
        <v>563</v>
      </c>
      <c r="I762" s="728" t="s">
        <v>2194</v>
      </c>
      <c r="J762" s="728" t="s">
        <v>1933</v>
      </c>
      <c r="K762" s="728" t="s">
        <v>2195</v>
      </c>
      <c r="L762" s="729">
        <v>424.24</v>
      </c>
      <c r="M762" s="729">
        <v>848.48</v>
      </c>
      <c r="N762" s="728">
        <v>2</v>
      </c>
      <c r="O762" s="813">
        <v>2</v>
      </c>
      <c r="P762" s="729">
        <v>848.48</v>
      </c>
      <c r="Q762" s="746">
        <v>1</v>
      </c>
      <c r="R762" s="728">
        <v>2</v>
      </c>
      <c r="S762" s="746">
        <v>1</v>
      </c>
      <c r="T762" s="813">
        <v>2</v>
      </c>
      <c r="U762" s="769">
        <v>1</v>
      </c>
    </row>
    <row r="763" spans="1:21" ht="14.4" customHeight="1" x14ac:dyDescent="0.3">
      <c r="A763" s="727">
        <v>31</v>
      </c>
      <c r="B763" s="728" t="s">
        <v>1451</v>
      </c>
      <c r="C763" s="728" t="s">
        <v>1457</v>
      </c>
      <c r="D763" s="811" t="s">
        <v>2247</v>
      </c>
      <c r="E763" s="812" t="s">
        <v>1482</v>
      </c>
      <c r="F763" s="728" t="s">
        <v>1452</v>
      </c>
      <c r="G763" s="728" t="s">
        <v>1931</v>
      </c>
      <c r="H763" s="728" t="s">
        <v>563</v>
      </c>
      <c r="I763" s="728" t="s">
        <v>2196</v>
      </c>
      <c r="J763" s="728" t="s">
        <v>1933</v>
      </c>
      <c r="K763" s="728" t="s">
        <v>2197</v>
      </c>
      <c r="L763" s="729">
        <v>637.98</v>
      </c>
      <c r="M763" s="729">
        <v>637.98</v>
      </c>
      <c r="N763" s="728">
        <v>1</v>
      </c>
      <c r="O763" s="813">
        <v>1</v>
      </c>
      <c r="P763" s="729"/>
      <c r="Q763" s="746">
        <v>0</v>
      </c>
      <c r="R763" s="728"/>
      <c r="S763" s="746">
        <v>0</v>
      </c>
      <c r="T763" s="813"/>
      <c r="U763" s="769">
        <v>0</v>
      </c>
    </row>
    <row r="764" spans="1:21" ht="14.4" customHeight="1" x14ac:dyDescent="0.3">
      <c r="A764" s="727">
        <v>31</v>
      </c>
      <c r="B764" s="728" t="s">
        <v>1451</v>
      </c>
      <c r="C764" s="728" t="s">
        <v>1457</v>
      </c>
      <c r="D764" s="811" t="s">
        <v>2247</v>
      </c>
      <c r="E764" s="812" t="s">
        <v>1482</v>
      </c>
      <c r="F764" s="728" t="s">
        <v>1452</v>
      </c>
      <c r="G764" s="728" t="s">
        <v>1636</v>
      </c>
      <c r="H764" s="728" t="s">
        <v>563</v>
      </c>
      <c r="I764" s="728" t="s">
        <v>1637</v>
      </c>
      <c r="J764" s="728" t="s">
        <v>1638</v>
      </c>
      <c r="K764" s="728" t="s">
        <v>1639</v>
      </c>
      <c r="L764" s="729">
        <v>0</v>
      </c>
      <c r="M764" s="729">
        <v>0</v>
      </c>
      <c r="N764" s="728">
        <v>3</v>
      </c>
      <c r="O764" s="813">
        <v>2</v>
      </c>
      <c r="P764" s="729">
        <v>0</v>
      </c>
      <c r="Q764" s="746"/>
      <c r="R764" s="728">
        <v>2</v>
      </c>
      <c r="S764" s="746">
        <v>0.66666666666666663</v>
      </c>
      <c r="T764" s="813">
        <v>1</v>
      </c>
      <c r="U764" s="769">
        <v>0.5</v>
      </c>
    </row>
    <row r="765" spans="1:21" ht="14.4" customHeight="1" x14ac:dyDescent="0.3">
      <c r="A765" s="727">
        <v>31</v>
      </c>
      <c r="B765" s="728" t="s">
        <v>1451</v>
      </c>
      <c r="C765" s="728" t="s">
        <v>1457</v>
      </c>
      <c r="D765" s="811" t="s">
        <v>2247</v>
      </c>
      <c r="E765" s="812" t="s">
        <v>1482</v>
      </c>
      <c r="F765" s="728" t="s">
        <v>1452</v>
      </c>
      <c r="G765" s="728" t="s">
        <v>2054</v>
      </c>
      <c r="H765" s="728" t="s">
        <v>563</v>
      </c>
      <c r="I765" s="728" t="s">
        <v>2055</v>
      </c>
      <c r="J765" s="728" t="s">
        <v>738</v>
      </c>
      <c r="K765" s="728" t="s">
        <v>2056</v>
      </c>
      <c r="L765" s="729">
        <v>60.9</v>
      </c>
      <c r="M765" s="729">
        <v>182.7</v>
      </c>
      <c r="N765" s="728">
        <v>3</v>
      </c>
      <c r="O765" s="813">
        <v>1</v>
      </c>
      <c r="P765" s="729">
        <v>182.7</v>
      </c>
      <c r="Q765" s="746">
        <v>1</v>
      </c>
      <c r="R765" s="728">
        <v>3</v>
      </c>
      <c r="S765" s="746">
        <v>1</v>
      </c>
      <c r="T765" s="813">
        <v>1</v>
      </c>
      <c r="U765" s="769">
        <v>1</v>
      </c>
    </row>
    <row r="766" spans="1:21" ht="14.4" customHeight="1" x14ac:dyDescent="0.3">
      <c r="A766" s="727">
        <v>31</v>
      </c>
      <c r="B766" s="728" t="s">
        <v>1451</v>
      </c>
      <c r="C766" s="728" t="s">
        <v>1457</v>
      </c>
      <c r="D766" s="811" t="s">
        <v>2247</v>
      </c>
      <c r="E766" s="812" t="s">
        <v>1482</v>
      </c>
      <c r="F766" s="728" t="s">
        <v>1452</v>
      </c>
      <c r="G766" s="728" t="s">
        <v>1716</v>
      </c>
      <c r="H766" s="728" t="s">
        <v>563</v>
      </c>
      <c r="I766" s="728" t="s">
        <v>1717</v>
      </c>
      <c r="J766" s="728" t="s">
        <v>925</v>
      </c>
      <c r="K766" s="728" t="s">
        <v>1718</v>
      </c>
      <c r="L766" s="729">
        <v>48.09</v>
      </c>
      <c r="M766" s="729">
        <v>48.09</v>
      </c>
      <c r="N766" s="728">
        <v>1</v>
      </c>
      <c r="O766" s="813">
        <v>1</v>
      </c>
      <c r="P766" s="729"/>
      <c r="Q766" s="746">
        <v>0</v>
      </c>
      <c r="R766" s="728"/>
      <c r="S766" s="746">
        <v>0</v>
      </c>
      <c r="T766" s="813"/>
      <c r="U766" s="769">
        <v>0</v>
      </c>
    </row>
    <row r="767" spans="1:21" ht="14.4" customHeight="1" x14ac:dyDescent="0.3">
      <c r="A767" s="727">
        <v>31</v>
      </c>
      <c r="B767" s="728" t="s">
        <v>1451</v>
      </c>
      <c r="C767" s="728" t="s">
        <v>1457</v>
      </c>
      <c r="D767" s="811" t="s">
        <v>2247</v>
      </c>
      <c r="E767" s="812" t="s">
        <v>1482</v>
      </c>
      <c r="F767" s="728" t="s">
        <v>1452</v>
      </c>
      <c r="G767" s="728" t="s">
        <v>1544</v>
      </c>
      <c r="H767" s="728" t="s">
        <v>563</v>
      </c>
      <c r="I767" s="728" t="s">
        <v>1609</v>
      </c>
      <c r="J767" s="728" t="s">
        <v>1546</v>
      </c>
      <c r="K767" s="728" t="s">
        <v>1549</v>
      </c>
      <c r="L767" s="729">
        <v>132.97999999999999</v>
      </c>
      <c r="M767" s="729">
        <v>797.87999999999988</v>
      </c>
      <c r="N767" s="728">
        <v>6</v>
      </c>
      <c r="O767" s="813">
        <v>3</v>
      </c>
      <c r="P767" s="729">
        <v>664.89999999999986</v>
      </c>
      <c r="Q767" s="746">
        <v>0.83333333333333326</v>
      </c>
      <c r="R767" s="728">
        <v>5</v>
      </c>
      <c r="S767" s="746">
        <v>0.83333333333333337</v>
      </c>
      <c r="T767" s="813">
        <v>2</v>
      </c>
      <c r="U767" s="769">
        <v>0.66666666666666663</v>
      </c>
    </row>
    <row r="768" spans="1:21" ht="14.4" customHeight="1" x14ac:dyDescent="0.3">
      <c r="A768" s="727">
        <v>31</v>
      </c>
      <c r="B768" s="728" t="s">
        <v>1451</v>
      </c>
      <c r="C768" s="728" t="s">
        <v>1457</v>
      </c>
      <c r="D768" s="811" t="s">
        <v>2247</v>
      </c>
      <c r="E768" s="812" t="s">
        <v>1482</v>
      </c>
      <c r="F768" s="728" t="s">
        <v>1452</v>
      </c>
      <c r="G768" s="728" t="s">
        <v>2198</v>
      </c>
      <c r="H768" s="728" t="s">
        <v>563</v>
      </c>
      <c r="I768" s="728" t="s">
        <v>2199</v>
      </c>
      <c r="J768" s="728" t="s">
        <v>2200</v>
      </c>
      <c r="K768" s="728" t="s">
        <v>2201</v>
      </c>
      <c r="L768" s="729">
        <v>128.55000000000001</v>
      </c>
      <c r="M768" s="729">
        <v>128.55000000000001</v>
      </c>
      <c r="N768" s="728">
        <v>1</v>
      </c>
      <c r="O768" s="813">
        <v>1</v>
      </c>
      <c r="P768" s="729">
        <v>128.55000000000001</v>
      </c>
      <c r="Q768" s="746">
        <v>1</v>
      </c>
      <c r="R768" s="728">
        <v>1</v>
      </c>
      <c r="S768" s="746">
        <v>1</v>
      </c>
      <c r="T768" s="813">
        <v>1</v>
      </c>
      <c r="U768" s="769">
        <v>1</v>
      </c>
    </row>
    <row r="769" spans="1:21" ht="14.4" customHeight="1" x14ac:dyDescent="0.3">
      <c r="A769" s="727">
        <v>31</v>
      </c>
      <c r="B769" s="728" t="s">
        <v>1451</v>
      </c>
      <c r="C769" s="728" t="s">
        <v>1457</v>
      </c>
      <c r="D769" s="811" t="s">
        <v>2247</v>
      </c>
      <c r="E769" s="812" t="s">
        <v>1482</v>
      </c>
      <c r="F769" s="728" t="s">
        <v>1452</v>
      </c>
      <c r="G769" s="728" t="s">
        <v>1486</v>
      </c>
      <c r="H769" s="728" t="s">
        <v>610</v>
      </c>
      <c r="I769" s="728" t="s">
        <v>1487</v>
      </c>
      <c r="J769" s="728" t="s">
        <v>707</v>
      </c>
      <c r="K769" s="728" t="s">
        <v>1218</v>
      </c>
      <c r="L769" s="729">
        <v>490.89</v>
      </c>
      <c r="M769" s="729">
        <v>8345.130000000001</v>
      </c>
      <c r="N769" s="728">
        <v>17</v>
      </c>
      <c r="O769" s="813">
        <v>12</v>
      </c>
      <c r="P769" s="729">
        <v>5399.79</v>
      </c>
      <c r="Q769" s="746">
        <v>0.64705882352941169</v>
      </c>
      <c r="R769" s="728">
        <v>11</v>
      </c>
      <c r="S769" s="746">
        <v>0.6470588235294118</v>
      </c>
      <c r="T769" s="813">
        <v>9</v>
      </c>
      <c r="U769" s="769">
        <v>0.75</v>
      </c>
    </row>
    <row r="770" spans="1:21" ht="14.4" customHeight="1" x14ac:dyDescent="0.3">
      <c r="A770" s="727">
        <v>31</v>
      </c>
      <c r="B770" s="728" t="s">
        <v>1451</v>
      </c>
      <c r="C770" s="728" t="s">
        <v>1457</v>
      </c>
      <c r="D770" s="811" t="s">
        <v>2247</v>
      </c>
      <c r="E770" s="812" t="s">
        <v>1482</v>
      </c>
      <c r="F770" s="728" t="s">
        <v>1452</v>
      </c>
      <c r="G770" s="728" t="s">
        <v>1486</v>
      </c>
      <c r="H770" s="728" t="s">
        <v>610</v>
      </c>
      <c r="I770" s="728" t="s">
        <v>1516</v>
      </c>
      <c r="J770" s="728" t="s">
        <v>707</v>
      </c>
      <c r="K770" s="728" t="s">
        <v>1216</v>
      </c>
      <c r="L770" s="729">
        <v>736.33</v>
      </c>
      <c r="M770" s="729">
        <v>11781.28</v>
      </c>
      <c r="N770" s="728">
        <v>16</v>
      </c>
      <c r="O770" s="813">
        <v>10</v>
      </c>
      <c r="P770" s="729">
        <v>11044.95</v>
      </c>
      <c r="Q770" s="746">
        <v>0.9375</v>
      </c>
      <c r="R770" s="728">
        <v>15</v>
      </c>
      <c r="S770" s="746">
        <v>0.9375</v>
      </c>
      <c r="T770" s="813">
        <v>9.5</v>
      </c>
      <c r="U770" s="769">
        <v>0.95</v>
      </c>
    </row>
    <row r="771" spans="1:21" ht="14.4" customHeight="1" x14ac:dyDescent="0.3">
      <c r="A771" s="727">
        <v>31</v>
      </c>
      <c r="B771" s="728" t="s">
        <v>1451</v>
      </c>
      <c r="C771" s="728" t="s">
        <v>1457</v>
      </c>
      <c r="D771" s="811" t="s">
        <v>2247</v>
      </c>
      <c r="E771" s="812" t="s">
        <v>1482</v>
      </c>
      <c r="F771" s="728" t="s">
        <v>1452</v>
      </c>
      <c r="G771" s="728" t="s">
        <v>1486</v>
      </c>
      <c r="H771" s="728" t="s">
        <v>610</v>
      </c>
      <c r="I771" s="728" t="s">
        <v>1554</v>
      </c>
      <c r="J771" s="728" t="s">
        <v>707</v>
      </c>
      <c r="K771" s="728" t="s">
        <v>1555</v>
      </c>
      <c r="L771" s="729">
        <v>923.74</v>
      </c>
      <c r="M771" s="729">
        <v>923.74</v>
      </c>
      <c r="N771" s="728">
        <v>1</v>
      </c>
      <c r="O771" s="813">
        <v>1</v>
      </c>
      <c r="P771" s="729"/>
      <c r="Q771" s="746">
        <v>0</v>
      </c>
      <c r="R771" s="728"/>
      <c r="S771" s="746">
        <v>0</v>
      </c>
      <c r="T771" s="813"/>
      <c r="U771" s="769">
        <v>0</v>
      </c>
    </row>
    <row r="772" spans="1:21" ht="14.4" customHeight="1" x14ac:dyDescent="0.3">
      <c r="A772" s="727">
        <v>31</v>
      </c>
      <c r="B772" s="728" t="s">
        <v>1451</v>
      </c>
      <c r="C772" s="728" t="s">
        <v>1457</v>
      </c>
      <c r="D772" s="811" t="s">
        <v>2247</v>
      </c>
      <c r="E772" s="812" t="s">
        <v>1482</v>
      </c>
      <c r="F772" s="728" t="s">
        <v>1452</v>
      </c>
      <c r="G772" s="728" t="s">
        <v>1488</v>
      </c>
      <c r="H772" s="728" t="s">
        <v>610</v>
      </c>
      <c r="I772" s="728" t="s">
        <v>1326</v>
      </c>
      <c r="J772" s="728" t="s">
        <v>628</v>
      </c>
      <c r="K772" s="728" t="s">
        <v>1327</v>
      </c>
      <c r="L772" s="729">
        <v>48.42</v>
      </c>
      <c r="M772" s="729">
        <v>96.84</v>
      </c>
      <c r="N772" s="728">
        <v>2</v>
      </c>
      <c r="O772" s="813">
        <v>2</v>
      </c>
      <c r="P772" s="729">
        <v>96.84</v>
      </c>
      <c r="Q772" s="746">
        <v>1</v>
      </c>
      <c r="R772" s="728">
        <v>2</v>
      </c>
      <c r="S772" s="746">
        <v>1</v>
      </c>
      <c r="T772" s="813">
        <v>2</v>
      </c>
      <c r="U772" s="769">
        <v>1</v>
      </c>
    </row>
    <row r="773" spans="1:21" ht="14.4" customHeight="1" x14ac:dyDescent="0.3">
      <c r="A773" s="727">
        <v>31</v>
      </c>
      <c r="B773" s="728" t="s">
        <v>1451</v>
      </c>
      <c r="C773" s="728" t="s">
        <v>1457</v>
      </c>
      <c r="D773" s="811" t="s">
        <v>2247</v>
      </c>
      <c r="E773" s="812" t="s">
        <v>1482</v>
      </c>
      <c r="F773" s="728" t="s">
        <v>1452</v>
      </c>
      <c r="G773" s="728" t="s">
        <v>2152</v>
      </c>
      <c r="H773" s="728" t="s">
        <v>610</v>
      </c>
      <c r="I773" s="728" t="s">
        <v>2153</v>
      </c>
      <c r="J773" s="728" t="s">
        <v>1246</v>
      </c>
      <c r="K773" s="728" t="s">
        <v>2154</v>
      </c>
      <c r="L773" s="729">
        <v>0</v>
      </c>
      <c r="M773" s="729">
        <v>0</v>
      </c>
      <c r="N773" s="728">
        <v>1</v>
      </c>
      <c r="O773" s="813">
        <v>0.5</v>
      </c>
      <c r="P773" s="729">
        <v>0</v>
      </c>
      <c r="Q773" s="746"/>
      <c r="R773" s="728">
        <v>1</v>
      </c>
      <c r="S773" s="746">
        <v>1</v>
      </c>
      <c r="T773" s="813">
        <v>0.5</v>
      </c>
      <c r="U773" s="769">
        <v>1</v>
      </c>
    </row>
    <row r="774" spans="1:21" ht="14.4" customHeight="1" x14ac:dyDescent="0.3">
      <c r="A774" s="727">
        <v>31</v>
      </c>
      <c r="B774" s="728" t="s">
        <v>1451</v>
      </c>
      <c r="C774" s="728" t="s">
        <v>1457</v>
      </c>
      <c r="D774" s="811" t="s">
        <v>2247</v>
      </c>
      <c r="E774" s="812" t="s">
        <v>1482</v>
      </c>
      <c r="F774" s="728" t="s">
        <v>1452</v>
      </c>
      <c r="G774" s="728" t="s">
        <v>1489</v>
      </c>
      <c r="H774" s="728" t="s">
        <v>610</v>
      </c>
      <c r="I774" s="728" t="s">
        <v>1337</v>
      </c>
      <c r="J774" s="728" t="s">
        <v>1338</v>
      </c>
      <c r="K774" s="728" t="s">
        <v>1339</v>
      </c>
      <c r="L774" s="729">
        <v>0</v>
      </c>
      <c r="M774" s="729">
        <v>0</v>
      </c>
      <c r="N774" s="728">
        <v>11</v>
      </c>
      <c r="O774" s="813">
        <v>8.5</v>
      </c>
      <c r="P774" s="729">
        <v>0</v>
      </c>
      <c r="Q774" s="746"/>
      <c r="R774" s="728">
        <v>5</v>
      </c>
      <c r="S774" s="746">
        <v>0.45454545454545453</v>
      </c>
      <c r="T774" s="813">
        <v>4.5</v>
      </c>
      <c r="U774" s="769">
        <v>0.52941176470588236</v>
      </c>
    </row>
    <row r="775" spans="1:21" ht="14.4" customHeight="1" x14ac:dyDescent="0.3">
      <c r="A775" s="727">
        <v>31</v>
      </c>
      <c r="B775" s="728" t="s">
        <v>1451</v>
      </c>
      <c r="C775" s="728" t="s">
        <v>1457</v>
      </c>
      <c r="D775" s="811" t="s">
        <v>2247</v>
      </c>
      <c r="E775" s="812" t="s">
        <v>1482</v>
      </c>
      <c r="F775" s="728" t="s">
        <v>1452</v>
      </c>
      <c r="G775" s="728" t="s">
        <v>2155</v>
      </c>
      <c r="H775" s="728" t="s">
        <v>563</v>
      </c>
      <c r="I775" s="728" t="s">
        <v>2202</v>
      </c>
      <c r="J775" s="728" t="s">
        <v>2157</v>
      </c>
      <c r="K775" s="728" t="s">
        <v>2203</v>
      </c>
      <c r="L775" s="729">
        <v>0</v>
      </c>
      <c r="M775" s="729">
        <v>0</v>
      </c>
      <c r="N775" s="728">
        <v>1</v>
      </c>
      <c r="O775" s="813">
        <v>1</v>
      </c>
      <c r="P775" s="729">
        <v>0</v>
      </c>
      <c r="Q775" s="746"/>
      <c r="R775" s="728">
        <v>1</v>
      </c>
      <c r="S775" s="746">
        <v>1</v>
      </c>
      <c r="T775" s="813">
        <v>1</v>
      </c>
      <c r="U775" s="769">
        <v>1</v>
      </c>
    </row>
    <row r="776" spans="1:21" ht="14.4" customHeight="1" x14ac:dyDescent="0.3">
      <c r="A776" s="727">
        <v>31</v>
      </c>
      <c r="B776" s="728" t="s">
        <v>1451</v>
      </c>
      <c r="C776" s="728" t="s">
        <v>1457</v>
      </c>
      <c r="D776" s="811" t="s">
        <v>2247</v>
      </c>
      <c r="E776" s="812" t="s">
        <v>1482</v>
      </c>
      <c r="F776" s="728" t="s">
        <v>1452</v>
      </c>
      <c r="G776" s="728" t="s">
        <v>1771</v>
      </c>
      <c r="H776" s="728" t="s">
        <v>563</v>
      </c>
      <c r="I776" s="728" t="s">
        <v>2204</v>
      </c>
      <c r="J776" s="728" t="s">
        <v>988</v>
      </c>
      <c r="K776" s="728" t="s">
        <v>2205</v>
      </c>
      <c r="L776" s="729">
        <v>0</v>
      </c>
      <c r="M776" s="729">
        <v>0</v>
      </c>
      <c r="N776" s="728">
        <v>1</v>
      </c>
      <c r="O776" s="813">
        <v>0.5</v>
      </c>
      <c r="P776" s="729"/>
      <c r="Q776" s="746"/>
      <c r="R776" s="728"/>
      <c r="S776" s="746">
        <v>0</v>
      </c>
      <c r="T776" s="813"/>
      <c r="U776" s="769">
        <v>0</v>
      </c>
    </row>
    <row r="777" spans="1:21" ht="14.4" customHeight="1" x14ac:dyDescent="0.3">
      <c r="A777" s="727">
        <v>31</v>
      </c>
      <c r="B777" s="728" t="s">
        <v>1451</v>
      </c>
      <c r="C777" s="728" t="s">
        <v>1457</v>
      </c>
      <c r="D777" s="811" t="s">
        <v>2247</v>
      </c>
      <c r="E777" s="812" t="s">
        <v>1482</v>
      </c>
      <c r="F777" s="728" t="s">
        <v>1452</v>
      </c>
      <c r="G777" s="728" t="s">
        <v>1949</v>
      </c>
      <c r="H777" s="728" t="s">
        <v>610</v>
      </c>
      <c r="I777" s="728" t="s">
        <v>1950</v>
      </c>
      <c r="J777" s="728" t="s">
        <v>1951</v>
      </c>
      <c r="K777" s="728" t="s">
        <v>1952</v>
      </c>
      <c r="L777" s="729">
        <v>802.48</v>
      </c>
      <c r="M777" s="729">
        <v>802.48</v>
      </c>
      <c r="N777" s="728">
        <v>1</v>
      </c>
      <c r="O777" s="813">
        <v>1</v>
      </c>
      <c r="P777" s="729">
        <v>802.48</v>
      </c>
      <c r="Q777" s="746">
        <v>1</v>
      </c>
      <c r="R777" s="728">
        <v>1</v>
      </c>
      <c r="S777" s="746">
        <v>1</v>
      </c>
      <c r="T777" s="813">
        <v>1</v>
      </c>
      <c r="U777" s="769">
        <v>1</v>
      </c>
    </row>
    <row r="778" spans="1:21" ht="14.4" customHeight="1" x14ac:dyDescent="0.3">
      <c r="A778" s="727">
        <v>31</v>
      </c>
      <c r="B778" s="728" t="s">
        <v>1451</v>
      </c>
      <c r="C778" s="728" t="s">
        <v>1457</v>
      </c>
      <c r="D778" s="811" t="s">
        <v>2247</v>
      </c>
      <c r="E778" s="812" t="s">
        <v>1482</v>
      </c>
      <c r="F778" s="728" t="s">
        <v>1452</v>
      </c>
      <c r="G778" s="728" t="s">
        <v>1493</v>
      </c>
      <c r="H778" s="728" t="s">
        <v>563</v>
      </c>
      <c r="I778" s="728" t="s">
        <v>1524</v>
      </c>
      <c r="J778" s="728" t="s">
        <v>879</v>
      </c>
      <c r="K778" s="728" t="s">
        <v>1525</v>
      </c>
      <c r="L778" s="729">
        <v>50.32</v>
      </c>
      <c r="M778" s="729">
        <v>50.32</v>
      </c>
      <c r="N778" s="728">
        <v>1</v>
      </c>
      <c r="O778" s="813">
        <v>1</v>
      </c>
      <c r="P778" s="729">
        <v>50.32</v>
      </c>
      <c r="Q778" s="746">
        <v>1</v>
      </c>
      <c r="R778" s="728">
        <v>1</v>
      </c>
      <c r="S778" s="746">
        <v>1</v>
      </c>
      <c r="T778" s="813">
        <v>1</v>
      </c>
      <c r="U778" s="769">
        <v>1</v>
      </c>
    </row>
    <row r="779" spans="1:21" ht="14.4" customHeight="1" x14ac:dyDescent="0.3">
      <c r="A779" s="727">
        <v>31</v>
      </c>
      <c r="B779" s="728" t="s">
        <v>1451</v>
      </c>
      <c r="C779" s="728" t="s">
        <v>1457</v>
      </c>
      <c r="D779" s="811" t="s">
        <v>2247</v>
      </c>
      <c r="E779" s="812" t="s">
        <v>1482</v>
      </c>
      <c r="F779" s="728" t="s">
        <v>1452</v>
      </c>
      <c r="G779" s="728" t="s">
        <v>1493</v>
      </c>
      <c r="H779" s="728" t="s">
        <v>563</v>
      </c>
      <c r="I779" s="728" t="s">
        <v>2206</v>
      </c>
      <c r="J779" s="728" t="s">
        <v>2059</v>
      </c>
      <c r="K779" s="728"/>
      <c r="L779" s="729">
        <v>0</v>
      </c>
      <c r="M779" s="729">
        <v>0</v>
      </c>
      <c r="N779" s="728">
        <v>1</v>
      </c>
      <c r="O779" s="813">
        <v>1</v>
      </c>
      <c r="P779" s="729"/>
      <c r="Q779" s="746"/>
      <c r="R779" s="728"/>
      <c r="S779" s="746">
        <v>0</v>
      </c>
      <c r="T779" s="813"/>
      <c r="U779" s="769">
        <v>0</v>
      </c>
    </row>
    <row r="780" spans="1:21" ht="14.4" customHeight="1" x14ac:dyDescent="0.3">
      <c r="A780" s="727">
        <v>31</v>
      </c>
      <c r="B780" s="728" t="s">
        <v>1451</v>
      </c>
      <c r="C780" s="728" t="s">
        <v>1457</v>
      </c>
      <c r="D780" s="811" t="s">
        <v>2247</v>
      </c>
      <c r="E780" s="812" t="s">
        <v>1482</v>
      </c>
      <c r="F780" s="728" t="s">
        <v>1452</v>
      </c>
      <c r="G780" s="728" t="s">
        <v>1493</v>
      </c>
      <c r="H780" s="728" t="s">
        <v>563</v>
      </c>
      <c r="I780" s="728" t="s">
        <v>1699</v>
      </c>
      <c r="J780" s="728" t="s">
        <v>879</v>
      </c>
      <c r="K780" s="728" t="s">
        <v>1700</v>
      </c>
      <c r="L780" s="729">
        <v>50.32</v>
      </c>
      <c r="M780" s="729">
        <v>50.32</v>
      </c>
      <c r="N780" s="728">
        <v>1</v>
      </c>
      <c r="O780" s="813">
        <v>0.5</v>
      </c>
      <c r="P780" s="729">
        <v>50.32</v>
      </c>
      <c r="Q780" s="746">
        <v>1</v>
      </c>
      <c r="R780" s="728">
        <v>1</v>
      </c>
      <c r="S780" s="746">
        <v>1</v>
      </c>
      <c r="T780" s="813">
        <v>0.5</v>
      </c>
      <c r="U780" s="769">
        <v>1</v>
      </c>
    </row>
    <row r="781" spans="1:21" ht="14.4" customHeight="1" x14ac:dyDescent="0.3">
      <c r="A781" s="727">
        <v>31</v>
      </c>
      <c r="B781" s="728" t="s">
        <v>1451</v>
      </c>
      <c r="C781" s="728" t="s">
        <v>1457</v>
      </c>
      <c r="D781" s="811" t="s">
        <v>2247</v>
      </c>
      <c r="E781" s="812" t="s">
        <v>1482</v>
      </c>
      <c r="F781" s="728" t="s">
        <v>1454</v>
      </c>
      <c r="G781" s="728" t="s">
        <v>1497</v>
      </c>
      <c r="H781" s="728" t="s">
        <v>563</v>
      </c>
      <c r="I781" s="728" t="s">
        <v>1498</v>
      </c>
      <c r="J781" s="728" t="s">
        <v>1499</v>
      </c>
      <c r="K781" s="728" t="s">
        <v>1500</v>
      </c>
      <c r="L781" s="729">
        <v>35.130000000000003</v>
      </c>
      <c r="M781" s="729">
        <v>35.130000000000003</v>
      </c>
      <c r="N781" s="728">
        <v>1</v>
      </c>
      <c r="O781" s="813">
        <v>1</v>
      </c>
      <c r="P781" s="729">
        <v>35.130000000000003</v>
      </c>
      <c r="Q781" s="746">
        <v>1</v>
      </c>
      <c r="R781" s="728">
        <v>1</v>
      </c>
      <c r="S781" s="746">
        <v>1</v>
      </c>
      <c r="T781" s="813">
        <v>1</v>
      </c>
      <c r="U781" s="769">
        <v>1</v>
      </c>
    </row>
    <row r="782" spans="1:21" ht="14.4" customHeight="1" x14ac:dyDescent="0.3">
      <c r="A782" s="727">
        <v>31</v>
      </c>
      <c r="B782" s="728" t="s">
        <v>1451</v>
      </c>
      <c r="C782" s="728" t="s">
        <v>1457</v>
      </c>
      <c r="D782" s="811" t="s">
        <v>2247</v>
      </c>
      <c r="E782" s="812" t="s">
        <v>1482</v>
      </c>
      <c r="F782" s="728" t="s">
        <v>1454</v>
      </c>
      <c r="G782" s="728" t="s">
        <v>1497</v>
      </c>
      <c r="H782" s="728" t="s">
        <v>563</v>
      </c>
      <c r="I782" s="728" t="s">
        <v>1774</v>
      </c>
      <c r="J782" s="728" t="s">
        <v>1499</v>
      </c>
      <c r="K782" s="728" t="s">
        <v>1775</v>
      </c>
      <c r="L782" s="729">
        <v>30.99</v>
      </c>
      <c r="M782" s="729">
        <v>61.98</v>
      </c>
      <c r="N782" s="728">
        <v>2</v>
      </c>
      <c r="O782" s="813">
        <v>2</v>
      </c>
      <c r="P782" s="729">
        <v>30.99</v>
      </c>
      <c r="Q782" s="746">
        <v>0.5</v>
      </c>
      <c r="R782" s="728">
        <v>1</v>
      </c>
      <c r="S782" s="746">
        <v>0.5</v>
      </c>
      <c r="T782" s="813">
        <v>1</v>
      </c>
      <c r="U782" s="769">
        <v>0.5</v>
      </c>
    </row>
    <row r="783" spans="1:21" ht="14.4" customHeight="1" x14ac:dyDescent="0.3">
      <c r="A783" s="727">
        <v>31</v>
      </c>
      <c r="B783" s="728" t="s">
        <v>1451</v>
      </c>
      <c r="C783" s="728" t="s">
        <v>1457</v>
      </c>
      <c r="D783" s="811" t="s">
        <v>2247</v>
      </c>
      <c r="E783" s="812" t="s">
        <v>1482</v>
      </c>
      <c r="F783" s="728" t="s">
        <v>1454</v>
      </c>
      <c r="G783" s="728" t="s">
        <v>1497</v>
      </c>
      <c r="H783" s="728" t="s">
        <v>563</v>
      </c>
      <c r="I783" s="728" t="s">
        <v>1725</v>
      </c>
      <c r="J783" s="728" t="s">
        <v>1499</v>
      </c>
      <c r="K783" s="728" t="s">
        <v>1726</v>
      </c>
      <c r="L783" s="729">
        <v>24.77</v>
      </c>
      <c r="M783" s="729">
        <v>272.47000000000003</v>
      </c>
      <c r="N783" s="728">
        <v>11</v>
      </c>
      <c r="O783" s="813">
        <v>11</v>
      </c>
      <c r="P783" s="729">
        <v>222.93000000000004</v>
      </c>
      <c r="Q783" s="746">
        <v>0.81818181818181823</v>
      </c>
      <c r="R783" s="728">
        <v>9</v>
      </c>
      <c r="S783" s="746">
        <v>0.81818181818181823</v>
      </c>
      <c r="T783" s="813">
        <v>9</v>
      </c>
      <c r="U783" s="769">
        <v>0.81818181818181823</v>
      </c>
    </row>
    <row r="784" spans="1:21" ht="14.4" customHeight="1" x14ac:dyDescent="0.3">
      <c r="A784" s="727">
        <v>31</v>
      </c>
      <c r="B784" s="728" t="s">
        <v>1451</v>
      </c>
      <c r="C784" s="728" t="s">
        <v>1457</v>
      </c>
      <c r="D784" s="811" t="s">
        <v>2247</v>
      </c>
      <c r="E784" s="812" t="s">
        <v>1482</v>
      </c>
      <c r="F784" s="728" t="s">
        <v>1454</v>
      </c>
      <c r="G784" s="728" t="s">
        <v>1497</v>
      </c>
      <c r="H784" s="728" t="s">
        <v>563</v>
      </c>
      <c r="I784" s="728" t="s">
        <v>1727</v>
      </c>
      <c r="J784" s="728" t="s">
        <v>1499</v>
      </c>
      <c r="K784" s="728" t="s">
        <v>1728</v>
      </c>
      <c r="L784" s="729">
        <v>38.24</v>
      </c>
      <c r="M784" s="729">
        <v>38.24</v>
      </c>
      <c r="N784" s="728">
        <v>1</v>
      </c>
      <c r="O784" s="813">
        <v>1</v>
      </c>
      <c r="P784" s="729">
        <v>38.24</v>
      </c>
      <c r="Q784" s="746">
        <v>1</v>
      </c>
      <c r="R784" s="728">
        <v>1</v>
      </c>
      <c r="S784" s="746">
        <v>1</v>
      </c>
      <c r="T784" s="813">
        <v>1</v>
      </c>
      <c r="U784" s="769">
        <v>1</v>
      </c>
    </row>
    <row r="785" spans="1:21" ht="14.4" customHeight="1" x14ac:dyDescent="0.3">
      <c r="A785" s="727">
        <v>31</v>
      </c>
      <c r="B785" s="728" t="s">
        <v>1451</v>
      </c>
      <c r="C785" s="728" t="s">
        <v>1457</v>
      </c>
      <c r="D785" s="811" t="s">
        <v>2247</v>
      </c>
      <c r="E785" s="812" t="s">
        <v>1482</v>
      </c>
      <c r="F785" s="728" t="s">
        <v>1454</v>
      </c>
      <c r="G785" s="728" t="s">
        <v>1501</v>
      </c>
      <c r="H785" s="728" t="s">
        <v>563</v>
      </c>
      <c r="I785" s="728" t="s">
        <v>1526</v>
      </c>
      <c r="J785" s="728" t="s">
        <v>1527</v>
      </c>
      <c r="K785" s="728" t="s">
        <v>1528</v>
      </c>
      <c r="L785" s="729">
        <v>199.5</v>
      </c>
      <c r="M785" s="729">
        <v>199.5</v>
      </c>
      <c r="N785" s="728">
        <v>1</v>
      </c>
      <c r="O785" s="813">
        <v>1</v>
      </c>
      <c r="P785" s="729">
        <v>199.5</v>
      </c>
      <c r="Q785" s="746">
        <v>1</v>
      </c>
      <c r="R785" s="728">
        <v>1</v>
      </c>
      <c r="S785" s="746">
        <v>1</v>
      </c>
      <c r="T785" s="813">
        <v>1</v>
      </c>
      <c r="U785" s="769">
        <v>1</v>
      </c>
    </row>
    <row r="786" spans="1:21" ht="14.4" customHeight="1" x14ac:dyDescent="0.3">
      <c r="A786" s="727">
        <v>31</v>
      </c>
      <c r="B786" s="728" t="s">
        <v>1451</v>
      </c>
      <c r="C786" s="728" t="s">
        <v>1457</v>
      </c>
      <c r="D786" s="811" t="s">
        <v>2247</v>
      </c>
      <c r="E786" s="812" t="s">
        <v>1482</v>
      </c>
      <c r="F786" s="728" t="s">
        <v>1454</v>
      </c>
      <c r="G786" s="728" t="s">
        <v>1501</v>
      </c>
      <c r="H786" s="728" t="s">
        <v>563</v>
      </c>
      <c r="I786" s="728" t="s">
        <v>1502</v>
      </c>
      <c r="J786" s="728" t="s">
        <v>1503</v>
      </c>
      <c r="K786" s="728" t="s">
        <v>1504</v>
      </c>
      <c r="L786" s="729">
        <v>492.18</v>
      </c>
      <c r="M786" s="729">
        <v>984.36</v>
      </c>
      <c r="N786" s="728">
        <v>2</v>
      </c>
      <c r="O786" s="813">
        <v>2</v>
      </c>
      <c r="P786" s="729">
        <v>984.36</v>
      </c>
      <c r="Q786" s="746">
        <v>1</v>
      </c>
      <c r="R786" s="728">
        <v>2</v>
      </c>
      <c r="S786" s="746">
        <v>1</v>
      </c>
      <c r="T786" s="813">
        <v>2</v>
      </c>
      <c r="U786" s="769">
        <v>1</v>
      </c>
    </row>
    <row r="787" spans="1:21" ht="14.4" customHeight="1" x14ac:dyDescent="0.3">
      <c r="A787" s="727">
        <v>31</v>
      </c>
      <c r="B787" s="728" t="s">
        <v>1451</v>
      </c>
      <c r="C787" s="728" t="s">
        <v>1457</v>
      </c>
      <c r="D787" s="811" t="s">
        <v>2247</v>
      </c>
      <c r="E787" s="812" t="s">
        <v>1482</v>
      </c>
      <c r="F787" s="728" t="s">
        <v>1454</v>
      </c>
      <c r="G787" s="728" t="s">
        <v>1501</v>
      </c>
      <c r="H787" s="728" t="s">
        <v>563</v>
      </c>
      <c r="I787" s="728" t="s">
        <v>1505</v>
      </c>
      <c r="J787" s="728" t="s">
        <v>1506</v>
      </c>
      <c r="K787" s="728" t="s">
        <v>1507</v>
      </c>
      <c r="L787" s="729">
        <v>347.81</v>
      </c>
      <c r="M787" s="729">
        <v>347.81</v>
      </c>
      <c r="N787" s="728">
        <v>1</v>
      </c>
      <c r="O787" s="813">
        <v>1</v>
      </c>
      <c r="P787" s="729">
        <v>347.81</v>
      </c>
      <c r="Q787" s="746">
        <v>1</v>
      </c>
      <c r="R787" s="728">
        <v>1</v>
      </c>
      <c r="S787" s="746">
        <v>1</v>
      </c>
      <c r="T787" s="813">
        <v>1</v>
      </c>
      <c r="U787" s="769">
        <v>1</v>
      </c>
    </row>
    <row r="788" spans="1:21" ht="14.4" customHeight="1" x14ac:dyDescent="0.3">
      <c r="A788" s="727">
        <v>31</v>
      </c>
      <c r="B788" s="728" t="s">
        <v>1451</v>
      </c>
      <c r="C788" s="728" t="s">
        <v>1457</v>
      </c>
      <c r="D788" s="811" t="s">
        <v>2247</v>
      </c>
      <c r="E788" s="812" t="s">
        <v>1482</v>
      </c>
      <c r="F788" s="728" t="s">
        <v>1454</v>
      </c>
      <c r="G788" s="728" t="s">
        <v>1501</v>
      </c>
      <c r="H788" s="728" t="s">
        <v>563</v>
      </c>
      <c r="I788" s="728" t="s">
        <v>1649</v>
      </c>
      <c r="J788" s="728" t="s">
        <v>1650</v>
      </c>
      <c r="K788" s="728" t="s">
        <v>1651</v>
      </c>
      <c r="L788" s="729">
        <v>245.43</v>
      </c>
      <c r="M788" s="729">
        <v>245.43</v>
      </c>
      <c r="N788" s="728">
        <v>1</v>
      </c>
      <c r="O788" s="813">
        <v>1</v>
      </c>
      <c r="P788" s="729">
        <v>245.43</v>
      </c>
      <c r="Q788" s="746">
        <v>1</v>
      </c>
      <c r="R788" s="728">
        <v>1</v>
      </c>
      <c r="S788" s="746">
        <v>1</v>
      </c>
      <c r="T788" s="813">
        <v>1</v>
      </c>
      <c r="U788" s="769">
        <v>1</v>
      </c>
    </row>
    <row r="789" spans="1:21" ht="14.4" customHeight="1" x14ac:dyDescent="0.3">
      <c r="A789" s="727">
        <v>31</v>
      </c>
      <c r="B789" s="728" t="s">
        <v>1451</v>
      </c>
      <c r="C789" s="728" t="s">
        <v>1457</v>
      </c>
      <c r="D789" s="811" t="s">
        <v>2247</v>
      </c>
      <c r="E789" s="812" t="s">
        <v>1482</v>
      </c>
      <c r="F789" s="728" t="s">
        <v>1454</v>
      </c>
      <c r="G789" s="728" t="s">
        <v>1501</v>
      </c>
      <c r="H789" s="728" t="s">
        <v>563</v>
      </c>
      <c r="I789" s="728" t="s">
        <v>1779</v>
      </c>
      <c r="J789" s="728" t="s">
        <v>1530</v>
      </c>
      <c r="K789" s="728" t="s">
        <v>1780</v>
      </c>
      <c r="L789" s="729">
        <v>50.5</v>
      </c>
      <c r="M789" s="729">
        <v>50.5</v>
      </c>
      <c r="N789" s="728">
        <v>1</v>
      </c>
      <c r="O789" s="813">
        <v>1</v>
      </c>
      <c r="P789" s="729">
        <v>50.5</v>
      </c>
      <c r="Q789" s="746">
        <v>1</v>
      </c>
      <c r="R789" s="728">
        <v>1</v>
      </c>
      <c r="S789" s="746">
        <v>1</v>
      </c>
      <c r="T789" s="813">
        <v>1</v>
      </c>
      <c r="U789" s="769">
        <v>1</v>
      </c>
    </row>
    <row r="790" spans="1:21" ht="14.4" customHeight="1" x14ac:dyDescent="0.3">
      <c r="A790" s="727">
        <v>31</v>
      </c>
      <c r="B790" s="728" t="s">
        <v>1451</v>
      </c>
      <c r="C790" s="728" t="s">
        <v>1457</v>
      </c>
      <c r="D790" s="811" t="s">
        <v>2247</v>
      </c>
      <c r="E790" s="812" t="s">
        <v>1482</v>
      </c>
      <c r="F790" s="728" t="s">
        <v>1454</v>
      </c>
      <c r="G790" s="728" t="s">
        <v>1501</v>
      </c>
      <c r="H790" s="728" t="s">
        <v>563</v>
      </c>
      <c r="I790" s="728" t="s">
        <v>1529</v>
      </c>
      <c r="J790" s="728" t="s">
        <v>1530</v>
      </c>
      <c r="K790" s="728" t="s">
        <v>1531</v>
      </c>
      <c r="L790" s="729">
        <v>58.5</v>
      </c>
      <c r="M790" s="729">
        <v>58.5</v>
      </c>
      <c r="N790" s="728">
        <v>1</v>
      </c>
      <c r="O790" s="813">
        <v>1</v>
      </c>
      <c r="P790" s="729">
        <v>58.5</v>
      </c>
      <c r="Q790" s="746">
        <v>1</v>
      </c>
      <c r="R790" s="728">
        <v>1</v>
      </c>
      <c r="S790" s="746">
        <v>1</v>
      </c>
      <c r="T790" s="813">
        <v>1</v>
      </c>
      <c r="U790" s="769">
        <v>1</v>
      </c>
    </row>
    <row r="791" spans="1:21" ht="14.4" customHeight="1" x14ac:dyDescent="0.3">
      <c r="A791" s="727">
        <v>31</v>
      </c>
      <c r="B791" s="728" t="s">
        <v>1451</v>
      </c>
      <c r="C791" s="728" t="s">
        <v>1457</v>
      </c>
      <c r="D791" s="811" t="s">
        <v>2247</v>
      </c>
      <c r="E791" s="812" t="s">
        <v>1482</v>
      </c>
      <c r="F791" s="728" t="s">
        <v>1454</v>
      </c>
      <c r="G791" s="728" t="s">
        <v>1501</v>
      </c>
      <c r="H791" s="728" t="s">
        <v>563</v>
      </c>
      <c r="I791" s="728" t="s">
        <v>1532</v>
      </c>
      <c r="J791" s="728" t="s">
        <v>1533</v>
      </c>
      <c r="K791" s="728" t="s">
        <v>1534</v>
      </c>
      <c r="L791" s="729">
        <v>971.25</v>
      </c>
      <c r="M791" s="729">
        <v>971.25</v>
      </c>
      <c r="N791" s="728">
        <v>1</v>
      </c>
      <c r="O791" s="813">
        <v>1</v>
      </c>
      <c r="P791" s="729">
        <v>971.25</v>
      </c>
      <c r="Q791" s="746">
        <v>1</v>
      </c>
      <c r="R791" s="728">
        <v>1</v>
      </c>
      <c r="S791" s="746">
        <v>1</v>
      </c>
      <c r="T791" s="813">
        <v>1</v>
      </c>
      <c r="U791" s="769">
        <v>1</v>
      </c>
    </row>
    <row r="792" spans="1:21" ht="14.4" customHeight="1" x14ac:dyDescent="0.3">
      <c r="A792" s="727">
        <v>31</v>
      </c>
      <c r="B792" s="728" t="s">
        <v>1451</v>
      </c>
      <c r="C792" s="728" t="s">
        <v>1457</v>
      </c>
      <c r="D792" s="811" t="s">
        <v>2247</v>
      </c>
      <c r="E792" s="812" t="s">
        <v>1482</v>
      </c>
      <c r="F792" s="728" t="s">
        <v>1454</v>
      </c>
      <c r="G792" s="728" t="s">
        <v>1501</v>
      </c>
      <c r="H792" s="728" t="s">
        <v>563</v>
      </c>
      <c r="I792" s="728" t="s">
        <v>1781</v>
      </c>
      <c r="J792" s="728" t="s">
        <v>1782</v>
      </c>
      <c r="K792" s="728" t="s">
        <v>1783</v>
      </c>
      <c r="L792" s="729">
        <v>250</v>
      </c>
      <c r="M792" s="729">
        <v>250</v>
      </c>
      <c r="N792" s="728">
        <v>1</v>
      </c>
      <c r="O792" s="813">
        <v>1</v>
      </c>
      <c r="P792" s="729">
        <v>250</v>
      </c>
      <c r="Q792" s="746">
        <v>1</v>
      </c>
      <c r="R792" s="728">
        <v>1</v>
      </c>
      <c r="S792" s="746">
        <v>1</v>
      </c>
      <c r="T792" s="813">
        <v>1</v>
      </c>
      <c r="U792" s="769">
        <v>1</v>
      </c>
    </row>
    <row r="793" spans="1:21" ht="14.4" customHeight="1" x14ac:dyDescent="0.3">
      <c r="A793" s="727">
        <v>31</v>
      </c>
      <c r="B793" s="728" t="s">
        <v>1451</v>
      </c>
      <c r="C793" s="728" t="s">
        <v>1457</v>
      </c>
      <c r="D793" s="811" t="s">
        <v>2247</v>
      </c>
      <c r="E793" s="812" t="s">
        <v>1482</v>
      </c>
      <c r="F793" s="728" t="s">
        <v>1454</v>
      </c>
      <c r="G793" s="728" t="s">
        <v>1501</v>
      </c>
      <c r="H793" s="728" t="s">
        <v>563</v>
      </c>
      <c r="I793" s="728" t="s">
        <v>1703</v>
      </c>
      <c r="J793" s="728" t="s">
        <v>1704</v>
      </c>
      <c r="K793" s="728" t="s">
        <v>1705</v>
      </c>
      <c r="L793" s="729">
        <v>349.12</v>
      </c>
      <c r="M793" s="729">
        <v>349.12</v>
      </c>
      <c r="N793" s="728">
        <v>1</v>
      </c>
      <c r="O793" s="813">
        <v>1</v>
      </c>
      <c r="P793" s="729">
        <v>349.12</v>
      </c>
      <c r="Q793" s="746">
        <v>1</v>
      </c>
      <c r="R793" s="728">
        <v>1</v>
      </c>
      <c r="S793" s="746">
        <v>1</v>
      </c>
      <c r="T793" s="813">
        <v>1</v>
      </c>
      <c r="U793" s="769">
        <v>1</v>
      </c>
    </row>
    <row r="794" spans="1:21" ht="14.4" customHeight="1" x14ac:dyDescent="0.3">
      <c r="A794" s="727">
        <v>31</v>
      </c>
      <c r="B794" s="728" t="s">
        <v>1451</v>
      </c>
      <c r="C794" s="728" t="s">
        <v>1457</v>
      </c>
      <c r="D794" s="811" t="s">
        <v>2247</v>
      </c>
      <c r="E794" s="812" t="s">
        <v>1482</v>
      </c>
      <c r="F794" s="728" t="s">
        <v>1454</v>
      </c>
      <c r="G794" s="728" t="s">
        <v>1501</v>
      </c>
      <c r="H794" s="728" t="s">
        <v>563</v>
      </c>
      <c r="I794" s="728" t="s">
        <v>1572</v>
      </c>
      <c r="J794" s="728" t="s">
        <v>1573</v>
      </c>
      <c r="K794" s="728" t="s">
        <v>1574</v>
      </c>
      <c r="L794" s="729">
        <v>350</v>
      </c>
      <c r="M794" s="729">
        <v>2450</v>
      </c>
      <c r="N794" s="728">
        <v>7</v>
      </c>
      <c r="O794" s="813">
        <v>7</v>
      </c>
      <c r="P794" s="729">
        <v>2100</v>
      </c>
      <c r="Q794" s="746">
        <v>0.8571428571428571</v>
      </c>
      <c r="R794" s="728">
        <v>6</v>
      </c>
      <c r="S794" s="746">
        <v>0.8571428571428571</v>
      </c>
      <c r="T794" s="813">
        <v>6</v>
      </c>
      <c r="U794" s="769">
        <v>0.8571428571428571</v>
      </c>
    </row>
    <row r="795" spans="1:21" ht="14.4" customHeight="1" x14ac:dyDescent="0.3">
      <c r="A795" s="727">
        <v>31</v>
      </c>
      <c r="B795" s="728" t="s">
        <v>1451</v>
      </c>
      <c r="C795" s="728" t="s">
        <v>1457</v>
      </c>
      <c r="D795" s="811" t="s">
        <v>2247</v>
      </c>
      <c r="E795" s="812" t="s">
        <v>1482</v>
      </c>
      <c r="F795" s="728" t="s">
        <v>1454</v>
      </c>
      <c r="G795" s="728" t="s">
        <v>1501</v>
      </c>
      <c r="H795" s="728" t="s">
        <v>563</v>
      </c>
      <c r="I795" s="728" t="s">
        <v>1655</v>
      </c>
      <c r="J795" s="728" t="s">
        <v>1530</v>
      </c>
      <c r="K795" s="728" t="s">
        <v>1656</v>
      </c>
      <c r="L795" s="729">
        <v>58.5</v>
      </c>
      <c r="M795" s="729">
        <v>58.5</v>
      </c>
      <c r="N795" s="728">
        <v>1</v>
      </c>
      <c r="O795" s="813">
        <v>1</v>
      </c>
      <c r="P795" s="729">
        <v>58.5</v>
      </c>
      <c r="Q795" s="746">
        <v>1</v>
      </c>
      <c r="R795" s="728">
        <v>1</v>
      </c>
      <c r="S795" s="746">
        <v>1</v>
      </c>
      <c r="T795" s="813">
        <v>1</v>
      </c>
      <c r="U795" s="769">
        <v>1</v>
      </c>
    </row>
    <row r="796" spans="1:21" ht="14.4" customHeight="1" x14ac:dyDescent="0.3">
      <c r="A796" s="727">
        <v>31</v>
      </c>
      <c r="B796" s="728" t="s">
        <v>1451</v>
      </c>
      <c r="C796" s="728" t="s">
        <v>1457</v>
      </c>
      <c r="D796" s="811" t="s">
        <v>2247</v>
      </c>
      <c r="E796" s="812" t="s">
        <v>1482</v>
      </c>
      <c r="F796" s="728" t="s">
        <v>1454</v>
      </c>
      <c r="G796" s="728" t="s">
        <v>1501</v>
      </c>
      <c r="H796" s="728" t="s">
        <v>563</v>
      </c>
      <c r="I796" s="728" t="s">
        <v>1575</v>
      </c>
      <c r="J796" s="728" t="s">
        <v>1576</v>
      </c>
      <c r="K796" s="728" t="s">
        <v>1577</v>
      </c>
      <c r="L796" s="729">
        <v>1000</v>
      </c>
      <c r="M796" s="729">
        <v>5000</v>
      </c>
      <c r="N796" s="728">
        <v>5</v>
      </c>
      <c r="O796" s="813">
        <v>5</v>
      </c>
      <c r="P796" s="729">
        <v>5000</v>
      </c>
      <c r="Q796" s="746">
        <v>1</v>
      </c>
      <c r="R796" s="728">
        <v>5</v>
      </c>
      <c r="S796" s="746">
        <v>1</v>
      </c>
      <c r="T796" s="813">
        <v>5</v>
      </c>
      <c r="U796" s="769">
        <v>1</v>
      </c>
    </row>
    <row r="797" spans="1:21" ht="14.4" customHeight="1" x14ac:dyDescent="0.3">
      <c r="A797" s="727">
        <v>31</v>
      </c>
      <c r="B797" s="728" t="s">
        <v>1451</v>
      </c>
      <c r="C797" s="728" t="s">
        <v>1457</v>
      </c>
      <c r="D797" s="811" t="s">
        <v>2247</v>
      </c>
      <c r="E797" s="812" t="s">
        <v>1482</v>
      </c>
      <c r="F797" s="728" t="s">
        <v>1454</v>
      </c>
      <c r="G797" s="728" t="s">
        <v>1501</v>
      </c>
      <c r="H797" s="728" t="s">
        <v>563</v>
      </c>
      <c r="I797" s="728" t="s">
        <v>1953</v>
      </c>
      <c r="J797" s="728" t="s">
        <v>1954</v>
      </c>
      <c r="K797" s="728" t="s">
        <v>1955</v>
      </c>
      <c r="L797" s="729">
        <v>250</v>
      </c>
      <c r="M797" s="729">
        <v>250</v>
      </c>
      <c r="N797" s="728">
        <v>1</v>
      </c>
      <c r="O797" s="813">
        <v>1</v>
      </c>
      <c r="P797" s="729"/>
      <c r="Q797" s="746">
        <v>0</v>
      </c>
      <c r="R797" s="728"/>
      <c r="S797" s="746">
        <v>0</v>
      </c>
      <c r="T797" s="813"/>
      <c r="U797" s="769">
        <v>0</v>
      </c>
    </row>
    <row r="798" spans="1:21" ht="14.4" customHeight="1" x14ac:dyDescent="0.3">
      <c r="A798" s="727">
        <v>31</v>
      </c>
      <c r="B798" s="728" t="s">
        <v>1451</v>
      </c>
      <c r="C798" s="728" t="s">
        <v>1457</v>
      </c>
      <c r="D798" s="811" t="s">
        <v>2247</v>
      </c>
      <c r="E798" s="812" t="s">
        <v>1482</v>
      </c>
      <c r="F798" s="728" t="s">
        <v>1454</v>
      </c>
      <c r="G798" s="728" t="s">
        <v>1501</v>
      </c>
      <c r="H798" s="728" t="s">
        <v>563</v>
      </c>
      <c r="I798" s="728" t="s">
        <v>1790</v>
      </c>
      <c r="J798" s="728" t="s">
        <v>1791</v>
      </c>
      <c r="K798" s="728" t="s">
        <v>1792</v>
      </c>
      <c r="L798" s="729">
        <v>600</v>
      </c>
      <c r="M798" s="729">
        <v>600</v>
      </c>
      <c r="N798" s="728">
        <v>1</v>
      </c>
      <c r="O798" s="813">
        <v>1</v>
      </c>
      <c r="P798" s="729">
        <v>600</v>
      </c>
      <c r="Q798" s="746">
        <v>1</v>
      </c>
      <c r="R798" s="728">
        <v>1</v>
      </c>
      <c r="S798" s="746">
        <v>1</v>
      </c>
      <c r="T798" s="813">
        <v>1</v>
      </c>
      <c r="U798" s="769">
        <v>1</v>
      </c>
    </row>
    <row r="799" spans="1:21" ht="14.4" customHeight="1" x14ac:dyDescent="0.3">
      <c r="A799" s="727">
        <v>31</v>
      </c>
      <c r="B799" s="728" t="s">
        <v>1451</v>
      </c>
      <c r="C799" s="728" t="s">
        <v>1457</v>
      </c>
      <c r="D799" s="811" t="s">
        <v>2247</v>
      </c>
      <c r="E799" s="812" t="s">
        <v>1482</v>
      </c>
      <c r="F799" s="728" t="s">
        <v>1454</v>
      </c>
      <c r="G799" s="728" t="s">
        <v>1501</v>
      </c>
      <c r="H799" s="728" t="s">
        <v>563</v>
      </c>
      <c r="I799" s="728" t="s">
        <v>2207</v>
      </c>
      <c r="J799" s="728" t="s">
        <v>2208</v>
      </c>
      <c r="K799" s="728" t="s">
        <v>2209</v>
      </c>
      <c r="L799" s="729">
        <v>250</v>
      </c>
      <c r="M799" s="729">
        <v>250</v>
      </c>
      <c r="N799" s="728">
        <v>1</v>
      </c>
      <c r="O799" s="813">
        <v>1</v>
      </c>
      <c r="P799" s="729">
        <v>250</v>
      </c>
      <c r="Q799" s="746">
        <v>1</v>
      </c>
      <c r="R799" s="728">
        <v>1</v>
      </c>
      <c r="S799" s="746">
        <v>1</v>
      </c>
      <c r="T799" s="813">
        <v>1</v>
      </c>
      <c r="U799" s="769">
        <v>1</v>
      </c>
    </row>
    <row r="800" spans="1:21" ht="14.4" customHeight="1" x14ac:dyDescent="0.3">
      <c r="A800" s="727">
        <v>31</v>
      </c>
      <c r="B800" s="728" t="s">
        <v>1451</v>
      </c>
      <c r="C800" s="728" t="s">
        <v>1457</v>
      </c>
      <c r="D800" s="811" t="s">
        <v>2247</v>
      </c>
      <c r="E800" s="812" t="s">
        <v>1467</v>
      </c>
      <c r="F800" s="728" t="s">
        <v>1452</v>
      </c>
      <c r="G800" s="728" t="s">
        <v>2210</v>
      </c>
      <c r="H800" s="728" t="s">
        <v>563</v>
      </c>
      <c r="I800" s="728" t="s">
        <v>2211</v>
      </c>
      <c r="J800" s="728" t="s">
        <v>2212</v>
      </c>
      <c r="K800" s="728" t="s">
        <v>2213</v>
      </c>
      <c r="L800" s="729">
        <v>0</v>
      </c>
      <c r="M800" s="729">
        <v>0</v>
      </c>
      <c r="N800" s="728">
        <v>3</v>
      </c>
      <c r="O800" s="813">
        <v>1</v>
      </c>
      <c r="P800" s="729"/>
      <c r="Q800" s="746"/>
      <c r="R800" s="728"/>
      <c r="S800" s="746">
        <v>0</v>
      </c>
      <c r="T800" s="813"/>
      <c r="U800" s="769">
        <v>0</v>
      </c>
    </row>
    <row r="801" spans="1:21" ht="14.4" customHeight="1" x14ac:dyDescent="0.3">
      <c r="A801" s="727">
        <v>31</v>
      </c>
      <c r="B801" s="728" t="s">
        <v>1451</v>
      </c>
      <c r="C801" s="728" t="s">
        <v>1457</v>
      </c>
      <c r="D801" s="811" t="s">
        <v>2247</v>
      </c>
      <c r="E801" s="812" t="s">
        <v>1467</v>
      </c>
      <c r="F801" s="728" t="s">
        <v>1452</v>
      </c>
      <c r="G801" s="728" t="s">
        <v>2214</v>
      </c>
      <c r="H801" s="728" t="s">
        <v>563</v>
      </c>
      <c r="I801" s="728" t="s">
        <v>2215</v>
      </c>
      <c r="J801" s="728" t="s">
        <v>2216</v>
      </c>
      <c r="K801" s="728" t="s">
        <v>2217</v>
      </c>
      <c r="L801" s="729">
        <v>0</v>
      </c>
      <c r="M801" s="729">
        <v>0</v>
      </c>
      <c r="N801" s="728">
        <v>1</v>
      </c>
      <c r="O801" s="813">
        <v>1</v>
      </c>
      <c r="P801" s="729"/>
      <c r="Q801" s="746"/>
      <c r="R801" s="728"/>
      <c r="S801" s="746">
        <v>0</v>
      </c>
      <c r="T801" s="813"/>
      <c r="U801" s="769">
        <v>0</v>
      </c>
    </row>
    <row r="802" spans="1:21" ht="14.4" customHeight="1" x14ac:dyDescent="0.3">
      <c r="A802" s="727">
        <v>31</v>
      </c>
      <c r="B802" s="728" t="s">
        <v>1451</v>
      </c>
      <c r="C802" s="728" t="s">
        <v>1457</v>
      </c>
      <c r="D802" s="811" t="s">
        <v>2247</v>
      </c>
      <c r="E802" s="812" t="s">
        <v>1467</v>
      </c>
      <c r="F802" s="728" t="s">
        <v>1452</v>
      </c>
      <c r="G802" s="728" t="s">
        <v>1925</v>
      </c>
      <c r="H802" s="728" t="s">
        <v>563</v>
      </c>
      <c r="I802" s="728" t="s">
        <v>2218</v>
      </c>
      <c r="J802" s="728" t="s">
        <v>2219</v>
      </c>
      <c r="K802" s="728" t="s">
        <v>2220</v>
      </c>
      <c r="L802" s="729">
        <v>115.26</v>
      </c>
      <c r="M802" s="729">
        <v>115.26</v>
      </c>
      <c r="N802" s="728">
        <v>1</v>
      </c>
      <c r="O802" s="813">
        <v>1</v>
      </c>
      <c r="P802" s="729"/>
      <c r="Q802" s="746">
        <v>0</v>
      </c>
      <c r="R802" s="728"/>
      <c r="S802" s="746">
        <v>0</v>
      </c>
      <c r="T802" s="813"/>
      <c r="U802" s="769">
        <v>0</v>
      </c>
    </row>
    <row r="803" spans="1:21" ht="14.4" customHeight="1" x14ac:dyDescent="0.3">
      <c r="A803" s="727">
        <v>31</v>
      </c>
      <c r="B803" s="728" t="s">
        <v>1451</v>
      </c>
      <c r="C803" s="728" t="s">
        <v>1457</v>
      </c>
      <c r="D803" s="811" t="s">
        <v>2247</v>
      </c>
      <c r="E803" s="812" t="s">
        <v>1467</v>
      </c>
      <c r="F803" s="728" t="s">
        <v>1452</v>
      </c>
      <c r="G803" s="728" t="s">
        <v>2221</v>
      </c>
      <c r="H803" s="728" t="s">
        <v>610</v>
      </c>
      <c r="I803" s="728" t="s">
        <v>2222</v>
      </c>
      <c r="J803" s="728" t="s">
        <v>2223</v>
      </c>
      <c r="K803" s="728" t="s">
        <v>2224</v>
      </c>
      <c r="L803" s="729">
        <v>185.34</v>
      </c>
      <c r="M803" s="729">
        <v>370.68</v>
      </c>
      <c r="N803" s="728">
        <v>2</v>
      </c>
      <c r="O803" s="813">
        <v>1</v>
      </c>
      <c r="P803" s="729"/>
      <c r="Q803" s="746">
        <v>0</v>
      </c>
      <c r="R803" s="728"/>
      <c r="S803" s="746">
        <v>0</v>
      </c>
      <c r="T803" s="813"/>
      <c r="U803" s="769">
        <v>0</v>
      </c>
    </row>
    <row r="804" spans="1:21" ht="14.4" customHeight="1" x14ac:dyDescent="0.3">
      <c r="A804" s="727">
        <v>31</v>
      </c>
      <c r="B804" s="728" t="s">
        <v>1451</v>
      </c>
      <c r="C804" s="728" t="s">
        <v>1457</v>
      </c>
      <c r="D804" s="811" t="s">
        <v>2247</v>
      </c>
      <c r="E804" s="812" t="s">
        <v>1467</v>
      </c>
      <c r="F804" s="728" t="s">
        <v>1452</v>
      </c>
      <c r="G804" s="728" t="s">
        <v>2221</v>
      </c>
      <c r="H804" s="728" t="s">
        <v>563</v>
      </c>
      <c r="I804" s="728" t="s">
        <v>2225</v>
      </c>
      <c r="J804" s="728" t="s">
        <v>2226</v>
      </c>
      <c r="K804" s="728" t="s">
        <v>2227</v>
      </c>
      <c r="L804" s="729">
        <v>556.04</v>
      </c>
      <c r="M804" s="729">
        <v>2224.16</v>
      </c>
      <c r="N804" s="728">
        <v>4</v>
      </c>
      <c r="O804" s="813">
        <v>1</v>
      </c>
      <c r="P804" s="729"/>
      <c r="Q804" s="746">
        <v>0</v>
      </c>
      <c r="R804" s="728"/>
      <c r="S804" s="746">
        <v>0</v>
      </c>
      <c r="T804" s="813"/>
      <c r="U804" s="769">
        <v>0</v>
      </c>
    </row>
    <row r="805" spans="1:21" ht="14.4" customHeight="1" x14ac:dyDescent="0.3">
      <c r="A805" s="727">
        <v>31</v>
      </c>
      <c r="B805" s="728" t="s">
        <v>1451</v>
      </c>
      <c r="C805" s="728" t="s">
        <v>1457</v>
      </c>
      <c r="D805" s="811" t="s">
        <v>2247</v>
      </c>
      <c r="E805" s="812" t="s">
        <v>1467</v>
      </c>
      <c r="F805" s="728" t="s">
        <v>1452</v>
      </c>
      <c r="G805" s="728" t="s">
        <v>2228</v>
      </c>
      <c r="H805" s="728" t="s">
        <v>610</v>
      </c>
      <c r="I805" s="728" t="s">
        <v>2229</v>
      </c>
      <c r="J805" s="728" t="s">
        <v>2230</v>
      </c>
      <c r="K805" s="728" t="s">
        <v>2231</v>
      </c>
      <c r="L805" s="729">
        <v>969.48</v>
      </c>
      <c r="M805" s="729">
        <v>2908.44</v>
      </c>
      <c r="N805" s="728">
        <v>3</v>
      </c>
      <c r="O805" s="813">
        <v>1</v>
      </c>
      <c r="P805" s="729"/>
      <c r="Q805" s="746">
        <v>0</v>
      </c>
      <c r="R805" s="728"/>
      <c r="S805" s="746">
        <v>0</v>
      </c>
      <c r="T805" s="813"/>
      <c r="U805" s="769">
        <v>0</v>
      </c>
    </row>
    <row r="806" spans="1:21" ht="14.4" customHeight="1" x14ac:dyDescent="0.3">
      <c r="A806" s="727">
        <v>31</v>
      </c>
      <c r="B806" s="728" t="s">
        <v>1451</v>
      </c>
      <c r="C806" s="728" t="s">
        <v>1457</v>
      </c>
      <c r="D806" s="811" t="s">
        <v>2247</v>
      </c>
      <c r="E806" s="812" t="s">
        <v>1467</v>
      </c>
      <c r="F806" s="728" t="s">
        <v>1452</v>
      </c>
      <c r="G806" s="728" t="s">
        <v>2228</v>
      </c>
      <c r="H806" s="728" t="s">
        <v>610</v>
      </c>
      <c r="I806" s="728" t="s">
        <v>2232</v>
      </c>
      <c r="J806" s="728" t="s">
        <v>2230</v>
      </c>
      <c r="K806" s="728" t="s">
        <v>2233</v>
      </c>
      <c r="L806" s="729">
        <v>242.37</v>
      </c>
      <c r="M806" s="729">
        <v>484.74</v>
      </c>
      <c r="N806" s="728">
        <v>2</v>
      </c>
      <c r="O806" s="813">
        <v>1</v>
      </c>
      <c r="P806" s="729"/>
      <c r="Q806" s="746">
        <v>0</v>
      </c>
      <c r="R806" s="728"/>
      <c r="S806" s="746">
        <v>0</v>
      </c>
      <c r="T806" s="813"/>
      <c r="U806" s="769">
        <v>0</v>
      </c>
    </row>
    <row r="807" spans="1:21" ht="14.4" customHeight="1" x14ac:dyDescent="0.3">
      <c r="A807" s="727">
        <v>31</v>
      </c>
      <c r="B807" s="728" t="s">
        <v>1451</v>
      </c>
      <c r="C807" s="728" t="s">
        <v>1457</v>
      </c>
      <c r="D807" s="811" t="s">
        <v>2247</v>
      </c>
      <c r="E807" s="812" t="s">
        <v>1467</v>
      </c>
      <c r="F807" s="728" t="s">
        <v>1452</v>
      </c>
      <c r="G807" s="728" t="s">
        <v>2228</v>
      </c>
      <c r="H807" s="728" t="s">
        <v>610</v>
      </c>
      <c r="I807" s="728" t="s">
        <v>2234</v>
      </c>
      <c r="J807" s="728" t="s">
        <v>2230</v>
      </c>
      <c r="K807" s="728" t="s">
        <v>2235</v>
      </c>
      <c r="L807" s="729">
        <v>1454.23</v>
      </c>
      <c r="M807" s="729">
        <v>1454.23</v>
      </c>
      <c r="N807" s="728">
        <v>1</v>
      </c>
      <c r="O807" s="813">
        <v>1</v>
      </c>
      <c r="P807" s="729"/>
      <c r="Q807" s="746">
        <v>0</v>
      </c>
      <c r="R807" s="728"/>
      <c r="S807" s="746">
        <v>0</v>
      </c>
      <c r="T807" s="813"/>
      <c r="U807" s="769">
        <v>0</v>
      </c>
    </row>
    <row r="808" spans="1:21" ht="14.4" customHeight="1" x14ac:dyDescent="0.3">
      <c r="A808" s="727">
        <v>31</v>
      </c>
      <c r="B808" s="728" t="s">
        <v>1451</v>
      </c>
      <c r="C808" s="728" t="s">
        <v>1457</v>
      </c>
      <c r="D808" s="811" t="s">
        <v>2247</v>
      </c>
      <c r="E808" s="812" t="s">
        <v>1467</v>
      </c>
      <c r="F808" s="728" t="s">
        <v>1452</v>
      </c>
      <c r="G808" s="728" t="s">
        <v>2236</v>
      </c>
      <c r="H808" s="728" t="s">
        <v>563</v>
      </c>
      <c r="I808" s="728" t="s">
        <v>2237</v>
      </c>
      <c r="J808" s="728" t="s">
        <v>2238</v>
      </c>
      <c r="K808" s="728" t="s">
        <v>2239</v>
      </c>
      <c r="L808" s="729">
        <v>908.53</v>
      </c>
      <c r="M808" s="729">
        <v>908.53</v>
      </c>
      <c r="N808" s="728">
        <v>1</v>
      </c>
      <c r="O808" s="813">
        <v>1</v>
      </c>
      <c r="P808" s="729"/>
      <c r="Q808" s="746">
        <v>0</v>
      </c>
      <c r="R808" s="728"/>
      <c r="S808" s="746">
        <v>0</v>
      </c>
      <c r="T808" s="813"/>
      <c r="U808" s="769">
        <v>0</v>
      </c>
    </row>
    <row r="809" spans="1:21" ht="14.4" customHeight="1" x14ac:dyDescent="0.3">
      <c r="A809" s="727">
        <v>31</v>
      </c>
      <c r="B809" s="728" t="s">
        <v>1451</v>
      </c>
      <c r="C809" s="728" t="s">
        <v>1457</v>
      </c>
      <c r="D809" s="811" t="s">
        <v>2247</v>
      </c>
      <c r="E809" s="812" t="s">
        <v>1467</v>
      </c>
      <c r="F809" s="728" t="s">
        <v>1452</v>
      </c>
      <c r="G809" s="728" t="s">
        <v>2236</v>
      </c>
      <c r="H809" s="728" t="s">
        <v>563</v>
      </c>
      <c r="I809" s="728" t="s">
        <v>2240</v>
      </c>
      <c r="J809" s="728" t="s">
        <v>2238</v>
      </c>
      <c r="K809" s="728" t="s">
        <v>2241</v>
      </c>
      <c r="L809" s="729">
        <v>0</v>
      </c>
      <c r="M809" s="729">
        <v>0</v>
      </c>
      <c r="N809" s="728">
        <v>2</v>
      </c>
      <c r="O809" s="813">
        <v>1</v>
      </c>
      <c r="P809" s="729"/>
      <c r="Q809" s="746"/>
      <c r="R809" s="728"/>
      <c r="S809" s="746">
        <v>0</v>
      </c>
      <c r="T809" s="813"/>
      <c r="U809" s="769">
        <v>0</v>
      </c>
    </row>
    <row r="810" spans="1:21" ht="14.4" customHeight="1" x14ac:dyDescent="0.3">
      <c r="A810" s="727">
        <v>31</v>
      </c>
      <c r="B810" s="728" t="s">
        <v>1451</v>
      </c>
      <c r="C810" s="728" t="s">
        <v>1457</v>
      </c>
      <c r="D810" s="811" t="s">
        <v>2247</v>
      </c>
      <c r="E810" s="812" t="s">
        <v>1467</v>
      </c>
      <c r="F810" s="728" t="s">
        <v>1452</v>
      </c>
      <c r="G810" s="728" t="s">
        <v>2242</v>
      </c>
      <c r="H810" s="728" t="s">
        <v>610</v>
      </c>
      <c r="I810" s="728" t="s">
        <v>2243</v>
      </c>
      <c r="J810" s="728" t="s">
        <v>2244</v>
      </c>
      <c r="K810" s="728" t="s">
        <v>2245</v>
      </c>
      <c r="L810" s="729">
        <v>301.2</v>
      </c>
      <c r="M810" s="729">
        <v>301.2</v>
      </c>
      <c r="N810" s="728">
        <v>1</v>
      </c>
      <c r="O810" s="813">
        <v>1</v>
      </c>
      <c r="P810" s="729"/>
      <c r="Q810" s="746">
        <v>0</v>
      </c>
      <c r="R810" s="728"/>
      <c r="S810" s="746">
        <v>0</v>
      </c>
      <c r="T810" s="813"/>
      <c r="U810" s="769">
        <v>0</v>
      </c>
    </row>
    <row r="811" spans="1:21" ht="14.4" customHeight="1" x14ac:dyDescent="0.3">
      <c r="A811" s="727">
        <v>31</v>
      </c>
      <c r="B811" s="728" t="s">
        <v>1451</v>
      </c>
      <c r="C811" s="728" t="s">
        <v>1457</v>
      </c>
      <c r="D811" s="811" t="s">
        <v>2247</v>
      </c>
      <c r="E811" s="812" t="s">
        <v>1471</v>
      </c>
      <c r="F811" s="728" t="s">
        <v>1452</v>
      </c>
      <c r="G811" s="728" t="s">
        <v>1535</v>
      </c>
      <c r="H811" s="728" t="s">
        <v>610</v>
      </c>
      <c r="I811" s="728" t="s">
        <v>1283</v>
      </c>
      <c r="J811" s="728" t="s">
        <v>611</v>
      </c>
      <c r="K811" s="728" t="s">
        <v>1284</v>
      </c>
      <c r="L811" s="729">
        <v>225.06</v>
      </c>
      <c r="M811" s="729">
        <v>225.06</v>
      </c>
      <c r="N811" s="728">
        <v>1</v>
      </c>
      <c r="O811" s="813">
        <v>1</v>
      </c>
      <c r="P811" s="729">
        <v>225.06</v>
      </c>
      <c r="Q811" s="746">
        <v>1</v>
      </c>
      <c r="R811" s="728">
        <v>1</v>
      </c>
      <c r="S811" s="746">
        <v>1</v>
      </c>
      <c r="T811" s="813">
        <v>1</v>
      </c>
      <c r="U811" s="769">
        <v>1</v>
      </c>
    </row>
    <row r="812" spans="1:21" ht="14.4" customHeight="1" x14ac:dyDescent="0.3">
      <c r="A812" s="727">
        <v>31</v>
      </c>
      <c r="B812" s="728" t="s">
        <v>1451</v>
      </c>
      <c r="C812" s="728" t="s">
        <v>1457</v>
      </c>
      <c r="D812" s="811" t="s">
        <v>2247</v>
      </c>
      <c r="E812" s="812" t="s">
        <v>1471</v>
      </c>
      <c r="F812" s="728" t="s">
        <v>1452</v>
      </c>
      <c r="G812" s="728" t="s">
        <v>1544</v>
      </c>
      <c r="H812" s="728" t="s">
        <v>563</v>
      </c>
      <c r="I812" s="728" t="s">
        <v>1609</v>
      </c>
      <c r="J812" s="728" t="s">
        <v>1546</v>
      </c>
      <c r="K812" s="728" t="s">
        <v>1549</v>
      </c>
      <c r="L812" s="729">
        <v>132.97999999999999</v>
      </c>
      <c r="M812" s="729">
        <v>265.95999999999998</v>
      </c>
      <c r="N812" s="728">
        <v>2</v>
      </c>
      <c r="O812" s="813">
        <v>1</v>
      </c>
      <c r="P812" s="729">
        <v>265.95999999999998</v>
      </c>
      <c r="Q812" s="746">
        <v>1</v>
      </c>
      <c r="R812" s="728">
        <v>2</v>
      </c>
      <c r="S812" s="746">
        <v>1</v>
      </c>
      <c r="T812" s="813">
        <v>1</v>
      </c>
      <c r="U812" s="769">
        <v>1</v>
      </c>
    </row>
    <row r="813" spans="1:21" ht="14.4" customHeight="1" x14ac:dyDescent="0.3">
      <c r="A813" s="727">
        <v>31</v>
      </c>
      <c r="B813" s="728" t="s">
        <v>1451</v>
      </c>
      <c r="C813" s="728" t="s">
        <v>1457</v>
      </c>
      <c r="D813" s="811" t="s">
        <v>2247</v>
      </c>
      <c r="E813" s="812" t="s">
        <v>1471</v>
      </c>
      <c r="F813" s="728" t="s">
        <v>1452</v>
      </c>
      <c r="G813" s="728" t="s">
        <v>1486</v>
      </c>
      <c r="H813" s="728" t="s">
        <v>610</v>
      </c>
      <c r="I813" s="728" t="s">
        <v>1516</v>
      </c>
      <c r="J813" s="728" t="s">
        <v>707</v>
      </c>
      <c r="K813" s="728" t="s">
        <v>1216</v>
      </c>
      <c r="L813" s="729">
        <v>736.33</v>
      </c>
      <c r="M813" s="729">
        <v>2208.9900000000002</v>
      </c>
      <c r="N813" s="728">
        <v>3</v>
      </c>
      <c r="O813" s="813">
        <v>2</v>
      </c>
      <c r="P813" s="729">
        <v>2208.9900000000002</v>
      </c>
      <c r="Q813" s="746">
        <v>1</v>
      </c>
      <c r="R813" s="728">
        <v>3</v>
      </c>
      <c r="S813" s="746">
        <v>1</v>
      </c>
      <c r="T813" s="813">
        <v>2</v>
      </c>
      <c r="U813" s="769">
        <v>1</v>
      </c>
    </row>
    <row r="814" spans="1:21" ht="14.4" customHeight="1" x14ac:dyDescent="0.3">
      <c r="A814" s="727">
        <v>31</v>
      </c>
      <c r="B814" s="728" t="s">
        <v>1451</v>
      </c>
      <c r="C814" s="728" t="s">
        <v>1457</v>
      </c>
      <c r="D814" s="811" t="s">
        <v>2247</v>
      </c>
      <c r="E814" s="812" t="s">
        <v>1471</v>
      </c>
      <c r="F814" s="728" t="s">
        <v>1452</v>
      </c>
      <c r="G814" s="728" t="s">
        <v>1694</v>
      </c>
      <c r="H814" s="728" t="s">
        <v>563</v>
      </c>
      <c r="I814" s="728" t="s">
        <v>1695</v>
      </c>
      <c r="J814" s="728" t="s">
        <v>1696</v>
      </c>
      <c r="K814" s="728" t="s">
        <v>1691</v>
      </c>
      <c r="L814" s="729">
        <v>93.96</v>
      </c>
      <c r="M814" s="729">
        <v>93.96</v>
      </c>
      <c r="N814" s="728">
        <v>1</v>
      </c>
      <c r="O814" s="813">
        <v>1</v>
      </c>
      <c r="P814" s="729">
        <v>93.96</v>
      </c>
      <c r="Q814" s="746">
        <v>1</v>
      </c>
      <c r="R814" s="728">
        <v>1</v>
      </c>
      <c r="S814" s="746">
        <v>1</v>
      </c>
      <c r="T814" s="813">
        <v>1</v>
      </c>
      <c r="U814" s="769">
        <v>1</v>
      </c>
    </row>
    <row r="815" spans="1:21" ht="14.4" customHeight="1" x14ac:dyDescent="0.3">
      <c r="A815" s="727">
        <v>31</v>
      </c>
      <c r="B815" s="728" t="s">
        <v>1451</v>
      </c>
      <c r="C815" s="728" t="s">
        <v>1457</v>
      </c>
      <c r="D815" s="811" t="s">
        <v>2247</v>
      </c>
      <c r="E815" s="812" t="s">
        <v>1471</v>
      </c>
      <c r="F815" s="728" t="s">
        <v>1452</v>
      </c>
      <c r="G815" s="728" t="s">
        <v>1493</v>
      </c>
      <c r="H815" s="728" t="s">
        <v>563</v>
      </c>
      <c r="I815" s="728" t="s">
        <v>1524</v>
      </c>
      <c r="J815" s="728" t="s">
        <v>879</v>
      </c>
      <c r="K815" s="728" t="s">
        <v>1525</v>
      </c>
      <c r="L815" s="729">
        <v>50.32</v>
      </c>
      <c r="M815" s="729">
        <v>50.32</v>
      </c>
      <c r="N815" s="728">
        <v>1</v>
      </c>
      <c r="O815" s="813">
        <v>1</v>
      </c>
      <c r="P815" s="729">
        <v>50.32</v>
      </c>
      <c r="Q815" s="746">
        <v>1</v>
      </c>
      <c r="R815" s="728">
        <v>1</v>
      </c>
      <c r="S815" s="746">
        <v>1</v>
      </c>
      <c r="T815" s="813">
        <v>1</v>
      </c>
      <c r="U815" s="769">
        <v>1</v>
      </c>
    </row>
    <row r="816" spans="1:21" ht="14.4" customHeight="1" x14ac:dyDescent="0.3">
      <c r="A816" s="727">
        <v>31</v>
      </c>
      <c r="B816" s="728" t="s">
        <v>1451</v>
      </c>
      <c r="C816" s="728" t="s">
        <v>1459</v>
      </c>
      <c r="D816" s="811" t="s">
        <v>2248</v>
      </c>
      <c r="E816" s="812" t="s">
        <v>1469</v>
      </c>
      <c r="F816" s="728" t="s">
        <v>1452</v>
      </c>
      <c r="G816" s="728" t="s">
        <v>1489</v>
      </c>
      <c r="H816" s="728" t="s">
        <v>610</v>
      </c>
      <c r="I816" s="728" t="s">
        <v>1337</v>
      </c>
      <c r="J816" s="728" t="s">
        <v>1338</v>
      </c>
      <c r="K816" s="728" t="s">
        <v>1339</v>
      </c>
      <c r="L816" s="729">
        <v>0</v>
      </c>
      <c r="M816" s="729">
        <v>0</v>
      </c>
      <c r="N816" s="728">
        <v>1</v>
      </c>
      <c r="O816" s="813">
        <v>1</v>
      </c>
      <c r="P816" s="729"/>
      <c r="Q816" s="746"/>
      <c r="R816" s="728"/>
      <c r="S816" s="746">
        <v>0</v>
      </c>
      <c r="T816" s="813"/>
      <c r="U816" s="769">
        <v>0</v>
      </c>
    </row>
    <row r="817" spans="1:21" ht="14.4" customHeight="1" x14ac:dyDescent="0.3">
      <c r="A817" s="727">
        <v>31</v>
      </c>
      <c r="B817" s="728" t="s">
        <v>1451</v>
      </c>
      <c r="C817" s="728" t="s">
        <v>1459</v>
      </c>
      <c r="D817" s="811" t="s">
        <v>2248</v>
      </c>
      <c r="E817" s="812" t="s">
        <v>1469</v>
      </c>
      <c r="F817" s="728" t="s">
        <v>1454</v>
      </c>
      <c r="G817" s="728" t="s">
        <v>1497</v>
      </c>
      <c r="H817" s="728" t="s">
        <v>563</v>
      </c>
      <c r="I817" s="728" t="s">
        <v>1498</v>
      </c>
      <c r="J817" s="728" t="s">
        <v>1499</v>
      </c>
      <c r="K817" s="728" t="s">
        <v>1500</v>
      </c>
      <c r="L817" s="729">
        <v>35.130000000000003</v>
      </c>
      <c r="M817" s="729">
        <v>140.52000000000001</v>
      </c>
      <c r="N817" s="728">
        <v>4</v>
      </c>
      <c r="O817" s="813">
        <v>2</v>
      </c>
      <c r="P817" s="729">
        <v>140.52000000000001</v>
      </c>
      <c r="Q817" s="746">
        <v>1</v>
      </c>
      <c r="R817" s="728">
        <v>4</v>
      </c>
      <c r="S817" s="746">
        <v>1</v>
      </c>
      <c r="T817" s="813">
        <v>2</v>
      </c>
      <c r="U817" s="769">
        <v>1</v>
      </c>
    </row>
    <row r="818" spans="1:21" ht="14.4" customHeight="1" x14ac:dyDescent="0.3">
      <c r="A818" s="727">
        <v>31</v>
      </c>
      <c r="B818" s="728" t="s">
        <v>1451</v>
      </c>
      <c r="C818" s="728" t="s">
        <v>1459</v>
      </c>
      <c r="D818" s="811" t="s">
        <v>2248</v>
      </c>
      <c r="E818" s="812" t="s">
        <v>1469</v>
      </c>
      <c r="F818" s="728" t="s">
        <v>1454</v>
      </c>
      <c r="G818" s="728" t="s">
        <v>1501</v>
      </c>
      <c r="H818" s="728" t="s">
        <v>563</v>
      </c>
      <c r="I818" s="728" t="s">
        <v>1526</v>
      </c>
      <c r="J818" s="728" t="s">
        <v>1527</v>
      </c>
      <c r="K818" s="728" t="s">
        <v>1528</v>
      </c>
      <c r="L818" s="729">
        <v>199.5</v>
      </c>
      <c r="M818" s="729">
        <v>199.5</v>
      </c>
      <c r="N818" s="728">
        <v>1</v>
      </c>
      <c r="O818" s="813">
        <v>1</v>
      </c>
      <c r="P818" s="729">
        <v>199.5</v>
      </c>
      <c r="Q818" s="746">
        <v>1</v>
      </c>
      <c r="R818" s="728">
        <v>1</v>
      </c>
      <c r="S818" s="746">
        <v>1</v>
      </c>
      <c r="T818" s="813">
        <v>1</v>
      </c>
      <c r="U818" s="769">
        <v>1</v>
      </c>
    </row>
    <row r="819" spans="1:21" ht="14.4" customHeight="1" x14ac:dyDescent="0.3">
      <c r="A819" s="727">
        <v>31</v>
      </c>
      <c r="B819" s="728" t="s">
        <v>1451</v>
      </c>
      <c r="C819" s="728" t="s">
        <v>1459</v>
      </c>
      <c r="D819" s="811" t="s">
        <v>2248</v>
      </c>
      <c r="E819" s="812" t="s">
        <v>1469</v>
      </c>
      <c r="F819" s="728" t="s">
        <v>1454</v>
      </c>
      <c r="G819" s="728" t="s">
        <v>1508</v>
      </c>
      <c r="H819" s="728" t="s">
        <v>563</v>
      </c>
      <c r="I819" s="728" t="s">
        <v>1509</v>
      </c>
      <c r="J819" s="728" t="s">
        <v>1510</v>
      </c>
      <c r="K819" s="728" t="s">
        <v>1511</v>
      </c>
      <c r="L819" s="729">
        <v>200</v>
      </c>
      <c r="M819" s="729">
        <v>400</v>
      </c>
      <c r="N819" s="728">
        <v>2</v>
      </c>
      <c r="O819" s="813">
        <v>1</v>
      </c>
      <c r="P819" s="729">
        <v>400</v>
      </c>
      <c r="Q819" s="746">
        <v>1</v>
      </c>
      <c r="R819" s="728">
        <v>2</v>
      </c>
      <c r="S819" s="746">
        <v>1</v>
      </c>
      <c r="T819" s="813">
        <v>1</v>
      </c>
      <c r="U819" s="769">
        <v>1</v>
      </c>
    </row>
    <row r="820" spans="1:21" ht="14.4" customHeight="1" x14ac:dyDescent="0.3">
      <c r="A820" s="727">
        <v>31</v>
      </c>
      <c r="B820" s="728" t="s">
        <v>1451</v>
      </c>
      <c r="C820" s="728" t="s">
        <v>1459</v>
      </c>
      <c r="D820" s="811" t="s">
        <v>2248</v>
      </c>
      <c r="E820" s="812" t="s">
        <v>1470</v>
      </c>
      <c r="F820" s="728" t="s">
        <v>1452</v>
      </c>
      <c r="G820" s="728" t="s">
        <v>1535</v>
      </c>
      <c r="H820" s="728" t="s">
        <v>610</v>
      </c>
      <c r="I820" s="728" t="s">
        <v>1285</v>
      </c>
      <c r="J820" s="728" t="s">
        <v>611</v>
      </c>
      <c r="K820" s="728" t="s">
        <v>1286</v>
      </c>
      <c r="L820" s="729">
        <v>154.36000000000001</v>
      </c>
      <c r="M820" s="729">
        <v>154.36000000000001</v>
      </c>
      <c r="N820" s="728">
        <v>1</v>
      </c>
      <c r="O820" s="813">
        <v>1</v>
      </c>
      <c r="P820" s="729"/>
      <c r="Q820" s="746">
        <v>0</v>
      </c>
      <c r="R820" s="728"/>
      <c r="S820" s="746">
        <v>0</v>
      </c>
      <c r="T820" s="813"/>
      <c r="U820" s="769">
        <v>0</v>
      </c>
    </row>
    <row r="821" spans="1:21" ht="14.4" customHeight="1" x14ac:dyDescent="0.3">
      <c r="A821" s="727">
        <v>31</v>
      </c>
      <c r="B821" s="728" t="s">
        <v>1451</v>
      </c>
      <c r="C821" s="728" t="s">
        <v>1459</v>
      </c>
      <c r="D821" s="811" t="s">
        <v>2248</v>
      </c>
      <c r="E821" s="812" t="s">
        <v>1470</v>
      </c>
      <c r="F821" s="728" t="s">
        <v>1454</v>
      </c>
      <c r="G821" s="728" t="s">
        <v>1497</v>
      </c>
      <c r="H821" s="728" t="s">
        <v>563</v>
      </c>
      <c r="I821" s="728" t="s">
        <v>1498</v>
      </c>
      <c r="J821" s="728" t="s">
        <v>1499</v>
      </c>
      <c r="K821" s="728" t="s">
        <v>1500</v>
      </c>
      <c r="L821" s="729">
        <v>35.130000000000003</v>
      </c>
      <c r="M821" s="729">
        <v>140.52000000000001</v>
      </c>
      <c r="N821" s="728">
        <v>4</v>
      </c>
      <c r="O821" s="813">
        <v>2</v>
      </c>
      <c r="P821" s="729">
        <v>140.52000000000001</v>
      </c>
      <c r="Q821" s="746">
        <v>1</v>
      </c>
      <c r="R821" s="728">
        <v>4</v>
      </c>
      <c r="S821" s="746">
        <v>1</v>
      </c>
      <c r="T821" s="813">
        <v>2</v>
      </c>
      <c r="U821" s="769">
        <v>1</v>
      </c>
    </row>
    <row r="822" spans="1:21" ht="14.4" customHeight="1" x14ac:dyDescent="0.3">
      <c r="A822" s="727">
        <v>31</v>
      </c>
      <c r="B822" s="728" t="s">
        <v>1451</v>
      </c>
      <c r="C822" s="728" t="s">
        <v>1459</v>
      </c>
      <c r="D822" s="811" t="s">
        <v>2248</v>
      </c>
      <c r="E822" s="812" t="s">
        <v>1470</v>
      </c>
      <c r="F822" s="728" t="s">
        <v>1454</v>
      </c>
      <c r="G822" s="728" t="s">
        <v>1508</v>
      </c>
      <c r="H822" s="728" t="s">
        <v>563</v>
      </c>
      <c r="I822" s="728" t="s">
        <v>1509</v>
      </c>
      <c r="J822" s="728" t="s">
        <v>1510</v>
      </c>
      <c r="K822" s="728" t="s">
        <v>1511</v>
      </c>
      <c r="L822" s="729">
        <v>200</v>
      </c>
      <c r="M822" s="729">
        <v>400</v>
      </c>
      <c r="N822" s="728">
        <v>2</v>
      </c>
      <c r="O822" s="813">
        <v>1</v>
      </c>
      <c r="P822" s="729">
        <v>400</v>
      </c>
      <c r="Q822" s="746">
        <v>1</v>
      </c>
      <c r="R822" s="728">
        <v>2</v>
      </c>
      <c r="S822" s="746">
        <v>1</v>
      </c>
      <c r="T822" s="813">
        <v>1</v>
      </c>
      <c r="U822" s="769">
        <v>1</v>
      </c>
    </row>
    <row r="823" spans="1:21" ht="14.4" customHeight="1" x14ac:dyDescent="0.3">
      <c r="A823" s="727">
        <v>31</v>
      </c>
      <c r="B823" s="728" t="s">
        <v>1451</v>
      </c>
      <c r="C823" s="728" t="s">
        <v>1459</v>
      </c>
      <c r="D823" s="811" t="s">
        <v>2248</v>
      </c>
      <c r="E823" s="812" t="s">
        <v>1473</v>
      </c>
      <c r="F823" s="728" t="s">
        <v>1454</v>
      </c>
      <c r="G823" s="728" t="s">
        <v>1497</v>
      </c>
      <c r="H823" s="728" t="s">
        <v>563</v>
      </c>
      <c r="I823" s="728" t="s">
        <v>1498</v>
      </c>
      <c r="J823" s="728" t="s">
        <v>1499</v>
      </c>
      <c r="K823" s="728" t="s">
        <v>1500</v>
      </c>
      <c r="L823" s="729">
        <v>35.130000000000003</v>
      </c>
      <c r="M823" s="729">
        <v>140.52000000000001</v>
      </c>
      <c r="N823" s="728">
        <v>4</v>
      </c>
      <c r="O823" s="813">
        <v>2</v>
      </c>
      <c r="P823" s="729">
        <v>140.52000000000001</v>
      </c>
      <c r="Q823" s="746">
        <v>1</v>
      </c>
      <c r="R823" s="728">
        <v>4</v>
      </c>
      <c r="S823" s="746">
        <v>1</v>
      </c>
      <c r="T823" s="813">
        <v>2</v>
      </c>
      <c r="U823" s="769">
        <v>1</v>
      </c>
    </row>
    <row r="824" spans="1:21" ht="14.4" customHeight="1" x14ac:dyDescent="0.3">
      <c r="A824" s="727">
        <v>31</v>
      </c>
      <c r="B824" s="728" t="s">
        <v>1451</v>
      </c>
      <c r="C824" s="728" t="s">
        <v>1459</v>
      </c>
      <c r="D824" s="811" t="s">
        <v>2248</v>
      </c>
      <c r="E824" s="812" t="s">
        <v>1473</v>
      </c>
      <c r="F824" s="728" t="s">
        <v>1454</v>
      </c>
      <c r="G824" s="728" t="s">
        <v>1501</v>
      </c>
      <c r="H824" s="728" t="s">
        <v>563</v>
      </c>
      <c r="I824" s="728" t="s">
        <v>1502</v>
      </c>
      <c r="J824" s="728" t="s">
        <v>1503</v>
      </c>
      <c r="K824" s="728" t="s">
        <v>1504</v>
      </c>
      <c r="L824" s="729">
        <v>492.18</v>
      </c>
      <c r="M824" s="729">
        <v>492.18</v>
      </c>
      <c r="N824" s="728">
        <v>1</v>
      </c>
      <c r="O824" s="813">
        <v>1</v>
      </c>
      <c r="P824" s="729">
        <v>492.18</v>
      </c>
      <c r="Q824" s="746">
        <v>1</v>
      </c>
      <c r="R824" s="728">
        <v>1</v>
      </c>
      <c r="S824" s="746">
        <v>1</v>
      </c>
      <c r="T824" s="813">
        <v>1</v>
      </c>
      <c r="U824" s="769">
        <v>1</v>
      </c>
    </row>
    <row r="825" spans="1:21" ht="14.4" customHeight="1" x14ac:dyDescent="0.3">
      <c r="A825" s="727">
        <v>31</v>
      </c>
      <c r="B825" s="728" t="s">
        <v>1451</v>
      </c>
      <c r="C825" s="728" t="s">
        <v>1459</v>
      </c>
      <c r="D825" s="811" t="s">
        <v>2248</v>
      </c>
      <c r="E825" s="812" t="s">
        <v>1473</v>
      </c>
      <c r="F825" s="728" t="s">
        <v>1454</v>
      </c>
      <c r="G825" s="728" t="s">
        <v>1508</v>
      </c>
      <c r="H825" s="728" t="s">
        <v>563</v>
      </c>
      <c r="I825" s="728" t="s">
        <v>1509</v>
      </c>
      <c r="J825" s="728" t="s">
        <v>1510</v>
      </c>
      <c r="K825" s="728" t="s">
        <v>1511</v>
      </c>
      <c r="L825" s="729">
        <v>200</v>
      </c>
      <c r="M825" s="729">
        <v>400</v>
      </c>
      <c r="N825" s="728">
        <v>2</v>
      </c>
      <c r="O825" s="813">
        <v>1</v>
      </c>
      <c r="P825" s="729">
        <v>400</v>
      </c>
      <c r="Q825" s="746">
        <v>1</v>
      </c>
      <c r="R825" s="728">
        <v>2</v>
      </c>
      <c r="S825" s="746">
        <v>1</v>
      </c>
      <c r="T825" s="813">
        <v>1</v>
      </c>
      <c r="U825" s="769">
        <v>1</v>
      </c>
    </row>
    <row r="826" spans="1:21" ht="14.4" customHeight="1" x14ac:dyDescent="0.3">
      <c r="A826" s="727">
        <v>31</v>
      </c>
      <c r="B826" s="728" t="s">
        <v>1451</v>
      </c>
      <c r="C826" s="728" t="s">
        <v>1459</v>
      </c>
      <c r="D826" s="811" t="s">
        <v>2248</v>
      </c>
      <c r="E826" s="812" t="s">
        <v>1476</v>
      </c>
      <c r="F826" s="728" t="s">
        <v>1454</v>
      </c>
      <c r="G826" s="728" t="s">
        <v>1497</v>
      </c>
      <c r="H826" s="728" t="s">
        <v>563</v>
      </c>
      <c r="I826" s="728" t="s">
        <v>1498</v>
      </c>
      <c r="J826" s="728" t="s">
        <v>1499</v>
      </c>
      <c r="K826" s="728" t="s">
        <v>1500</v>
      </c>
      <c r="L826" s="729">
        <v>35.130000000000003</v>
      </c>
      <c r="M826" s="729">
        <v>140.52000000000001</v>
      </c>
      <c r="N826" s="728">
        <v>4</v>
      </c>
      <c r="O826" s="813">
        <v>2</v>
      </c>
      <c r="P826" s="729">
        <v>140.52000000000001</v>
      </c>
      <c r="Q826" s="746">
        <v>1</v>
      </c>
      <c r="R826" s="728">
        <v>4</v>
      </c>
      <c r="S826" s="746">
        <v>1</v>
      </c>
      <c r="T826" s="813">
        <v>2</v>
      </c>
      <c r="U826" s="769">
        <v>1</v>
      </c>
    </row>
    <row r="827" spans="1:21" ht="14.4" customHeight="1" x14ac:dyDescent="0.3">
      <c r="A827" s="727">
        <v>31</v>
      </c>
      <c r="B827" s="728" t="s">
        <v>1451</v>
      </c>
      <c r="C827" s="728" t="s">
        <v>1459</v>
      </c>
      <c r="D827" s="811" t="s">
        <v>2248</v>
      </c>
      <c r="E827" s="812" t="s">
        <v>1476</v>
      </c>
      <c r="F827" s="728" t="s">
        <v>1454</v>
      </c>
      <c r="G827" s="728" t="s">
        <v>1508</v>
      </c>
      <c r="H827" s="728" t="s">
        <v>563</v>
      </c>
      <c r="I827" s="728" t="s">
        <v>1509</v>
      </c>
      <c r="J827" s="728" t="s">
        <v>1510</v>
      </c>
      <c r="K827" s="728" t="s">
        <v>1511</v>
      </c>
      <c r="L827" s="729">
        <v>200</v>
      </c>
      <c r="M827" s="729">
        <v>400</v>
      </c>
      <c r="N827" s="728">
        <v>2</v>
      </c>
      <c r="O827" s="813">
        <v>1</v>
      </c>
      <c r="P827" s="729">
        <v>400</v>
      </c>
      <c r="Q827" s="746">
        <v>1</v>
      </c>
      <c r="R827" s="728">
        <v>2</v>
      </c>
      <c r="S827" s="746">
        <v>1</v>
      </c>
      <c r="T827" s="813">
        <v>1</v>
      </c>
      <c r="U827" s="769">
        <v>1</v>
      </c>
    </row>
    <row r="828" spans="1:21" ht="14.4" customHeight="1" x14ac:dyDescent="0.3">
      <c r="A828" s="727">
        <v>31</v>
      </c>
      <c r="B828" s="728" t="s">
        <v>1451</v>
      </c>
      <c r="C828" s="728" t="s">
        <v>1459</v>
      </c>
      <c r="D828" s="811" t="s">
        <v>2248</v>
      </c>
      <c r="E828" s="812" t="s">
        <v>1480</v>
      </c>
      <c r="F828" s="728" t="s">
        <v>1454</v>
      </c>
      <c r="G828" s="728" t="s">
        <v>1501</v>
      </c>
      <c r="H828" s="728" t="s">
        <v>563</v>
      </c>
      <c r="I828" s="728" t="s">
        <v>1532</v>
      </c>
      <c r="J828" s="728" t="s">
        <v>1533</v>
      </c>
      <c r="K828" s="728" t="s">
        <v>1534</v>
      </c>
      <c r="L828" s="729">
        <v>971.25</v>
      </c>
      <c r="M828" s="729">
        <v>971.25</v>
      </c>
      <c r="N828" s="728">
        <v>1</v>
      </c>
      <c r="O828" s="813">
        <v>1</v>
      </c>
      <c r="P828" s="729">
        <v>971.25</v>
      </c>
      <c r="Q828" s="746">
        <v>1</v>
      </c>
      <c r="R828" s="728">
        <v>1</v>
      </c>
      <c r="S828" s="746">
        <v>1</v>
      </c>
      <c r="T828" s="813">
        <v>1</v>
      </c>
      <c r="U828" s="769">
        <v>1</v>
      </c>
    </row>
    <row r="829" spans="1:21" ht="14.4" customHeight="1" thickBot="1" x14ac:dyDescent="0.35">
      <c r="A829" s="734">
        <v>31</v>
      </c>
      <c r="B829" s="735" t="s">
        <v>1451</v>
      </c>
      <c r="C829" s="735" t="s">
        <v>1459</v>
      </c>
      <c r="D829" s="814" t="s">
        <v>2248</v>
      </c>
      <c r="E829" s="815" t="s">
        <v>1482</v>
      </c>
      <c r="F829" s="735" t="s">
        <v>1454</v>
      </c>
      <c r="G829" s="735" t="s">
        <v>1497</v>
      </c>
      <c r="H829" s="735" t="s">
        <v>563</v>
      </c>
      <c r="I829" s="735" t="s">
        <v>1498</v>
      </c>
      <c r="J829" s="735" t="s">
        <v>1499</v>
      </c>
      <c r="K829" s="735" t="s">
        <v>1500</v>
      </c>
      <c r="L829" s="736">
        <v>35.130000000000003</v>
      </c>
      <c r="M829" s="736">
        <v>140.52000000000001</v>
      </c>
      <c r="N829" s="735">
        <v>4</v>
      </c>
      <c r="O829" s="816">
        <v>2</v>
      </c>
      <c r="P829" s="736">
        <v>140.52000000000001</v>
      </c>
      <c r="Q829" s="747">
        <v>1</v>
      </c>
      <c r="R829" s="735">
        <v>4</v>
      </c>
      <c r="S829" s="747">
        <v>1</v>
      </c>
      <c r="T829" s="816">
        <v>2</v>
      </c>
      <c r="U829" s="770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5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64" t="s">
        <v>2250</v>
      </c>
      <c r="B1" s="565"/>
      <c r="C1" s="565"/>
      <c r="D1" s="565"/>
      <c r="E1" s="565"/>
      <c r="F1" s="565"/>
    </row>
    <row r="2" spans="1:6" ht="14.4" customHeight="1" thickBot="1" x14ac:dyDescent="0.35">
      <c r="A2" s="374" t="s">
        <v>320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6" t="s">
        <v>161</v>
      </c>
      <c r="C3" s="567"/>
      <c r="D3" s="568" t="s">
        <v>160</v>
      </c>
      <c r="E3" s="567"/>
      <c r="F3" s="105" t="s">
        <v>3</v>
      </c>
    </row>
    <row r="4" spans="1:6" ht="14.4" customHeight="1" thickBot="1" x14ac:dyDescent="0.35">
      <c r="A4" s="817" t="s">
        <v>210</v>
      </c>
      <c r="B4" s="742" t="s">
        <v>14</v>
      </c>
      <c r="C4" s="743" t="s">
        <v>2</v>
      </c>
      <c r="D4" s="742" t="s">
        <v>14</v>
      </c>
      <c r="E4" s="743" t="s">
        <v>2</v>
      </c>
      <c r="F4" s="744" t="s">
        <v>14</v>
      </c>
    </row>
    <row r="5" spans="1:6" ht="14.4" customHeight="1" x14ac:dyDescent="0.3">
      <c r="A5" s="819" t="s">
        <v>1467</v>
      </c>
      <c r="B5" s="225">
        <v>3247.95</v>
      </c>
      <c r="C5" s="810">
        <v>0.37046436506814001</v>
      </c>
      <c r="D5" s="225">
        <v>5519.29</v>
      </c>
      <c r="E5" s="810">
        <v>0.62953563493185993</v>
      </c>
      <c r="F5" s="818">
        <v>8767.24</v>
      </c>
    </row>
    <row r="6" spans="1:6" ht="14.4" customHeight="1" x14ac:dyDescent="0.3">
      <c r="A6" s="758" t="s">
        <v>1476</v>
      </c>
      <c r="B6" s="732">
        <v>1181.9000000000001</v>
      </c>
      <c r="C6" s="746">
        <v>1.0641595754958598E-2</v>
      </c>
      <c r="D6" s="732">
        <v>109882.27</v>
      </c>
      <c r="E6" s="746">
        <v>0.9893584042450414</v>
      </c>
      <c r="F6" s="733">
        <v>111064.17</v>
      </c>
    </row>
    <row r="7" spans="1:6" ht="14.4" customHeight="1" x14ac:dyDescent="0.3">
      <c r="A7" s="758" t="s">
        <v>1480</v>
      </c>
      <c r="B7" s="732">
        <v>829.69</v>
      </c>
      <c r="C7" s="746">
        <v>2.112568649123758E-2</v>
      </c>
      <c r="D7" s="732">
        <v>38444.30000000001</v>
      </c>
      <c r="E7" s="746">
        <v>0.97887431350876242</v>
      </c>
      <c r="F7" s="733">
        <v>39273.990000000013</v>
      </c>
    </row>
    <row r="8" spans="1:6" ht="14.4" customHeight="1" x14ac:dyDescent="0.3">
      <c r="A8" s="758" t="s">
        <v>1473</v>
      </c>
      <c r="B8" s="732">
        <v>531.91999999999996</v>
      </c>
      <c r="C8" s="746">
        <v>1.0359915121615847E-2</v>
      </c>
      <c r="D8" s="732">
        <v>50812.12999999999</v>
      </c>
      <c r="E8" s="746">
        <v>0.98964008487838417</v>
      </c>
      <c r="F8" s="733">
        <v>51344.049999999988</v>
      </c>
    </row>
    <row r="9" spans="1:6" ht="14.4" customHeight="1" x14ac:dyDescent="0.3">
      <c r="A9" s="758" t="s">
        <v>1475</v>
      </c>
      <c r="B9" s="732">
        <v>472.66000000000008</v>
      </c>
      <c r="C9" s="746">
        <v>1.3908395738085716E-2</v>
      </c>
      <c r="D9" s="732">
        <v>33511.130000000005</v>
      </c>
      <c r="E9" s="746">
        <v>0.98609160426191422</v>
      </c>
      <c r="F9" s="733">
        <v>33983.790000000008</v>
      </c>
    </row>
    <row r="10" spans="1:6" ht="14.4" customHeight="1" x14ac:dyDescent="0.3">
      <c r="A10" s="758" t="s">
        <v>1466</v>
      </c>
      <c r="B10" s="732">
        <v>433.69999999999993</v>
      </c>
      <c r="C10" s="746">
        <v>2.5915683500009556E-2</v>
      </c>
      <c r="D10" s="732">
        <v>16301.340000000002</v>
      </c>
      <c r="E10" s="746">
        <v>0.9740843164999905</v>
      </c>
      <c r="F10" s="733">
        <v>16735.04</v>
      </c>
    </row>
    <row r="11" spans="1:6" ht="14.4" customHeight="1" x14ac:dyDescent="0.3">
      <c r="A11" s="758" t="s">
        <v>1468</v>
      </c>
      <c r="B11" s="732">
        <v>398.93999999999994</v>
      </c>
      <c r="C11" s="746">
        <v>1.4529236564990416E-2</v>
      </c>
      <c r="D11" s="732">
        <v>27058.799999999999</v>
      </c>
      <c r="E11" s="746">
        <v>0.98547076343500961</v>
      </c>
      <c r="F11" s="733">
        <v>27457.739999999998</v>
      </c>
    </row>
    <row r="12" spans="1:6" ht="14.4" customHeight="1" x14ac:dyDescent="0.3">
      <c r="A12" s="758" t="s">
        <v>1470</v>
      </c>
      <c r="B12" s="732">
        <v>299.62</v>
      </c>
      <c r="C12" s="746">
        <v>6.3721129353977663E-3</v>
      </c>
      <c r="D12" s="732">
        <v>46720.889999999992</v>
      </c>
      <c r="E12" s="746">
        <v>0.99362788706460214</v>
      </c>
      <c r="F12" s="733">
        <v>47020.509999999995</v>
      </c>
    </row>
    <row r="13" spans="1:6" ht="14.4" customHeight="1" x14ac:dyDescent="0.3">
      <c r="A13" s="758" t="s">
        <v>1477</v>
      </c>
      <c r="B13" s="732">
        <v>265.95999999999998</v>
      </c>
      <c r="C13" s="746">
        <v>8.9809844639369349E-3</v>
      </c>
      <c r="D13" s="732">
        <v>29347.720000000008</v>
      </c>
      <c r="E13" s="746">
        <v>0.99101901553606309</v>
      </c>
      <c r="F13" s="733">
        <v>29613.680000000008</v>
      </c>
    </row>
    <row r="14" spans="1:6" ht="14.4" customHeight="1" x14ac:dyDescent="0.3">
      <c r="A14" s="758" t="s">
        <v>1482</v>
      </c>
      <c r="B14" s="732">
        <v>100.64</v>
      </c>
      <c r="C14" s="746">
        <v>1.1477236946439142E-3</v>
      </c>
      <c r="D14" s="732">
        <v>87585.97</v>
      </c>
      <c r="E14" s="746">
        <v>0.99885227630535611</v>
      </c>
      <c r="F14" s="733">
        <v>87686.61</v>
      </c>
    </row>
    <row r="15" spans="1:6" ht="14.4" customHeight="1" x14ac:dyDescent="0.3">
      <c r="A15" s="758" t="s">
        <v>1478</v>
      </c>
      <c r="B15" s="732">
        <v>84.69</v>
      </c>
      <c r="C15" s="746">
        <v>2.1756783870025501E-3</v>
      </c>
      <c r="D15" s="732">
        <v>38841.1</v>
      </c>
      <c r="E15" s="746">
        <v>0.99782432161299739</v>
      </c>
      <c r="F15" s="733">
        <v>38925.79</v>
      </c>
    </row>
    <row r="16" spans="1:6" ht="14.4" customHeight="1" x14ac:dyDescent="0.3">
      <c r="A16" s="758" t="s">
        <v>1472</v>
      </c>
      <c r="B16" s="732">
        <v>36.270000000000003</v>
      </c>
      <c r="C16" s="746">
        <v>1.0165541085938763E-3</v>
      </c>
      <c r="D16" s="732">
        <v>35643.089999999997</v>
      </c>
      <c r="E16" s="746">
        <v>0.9989834458914062</v>
      </c>
      <c r="F16" s="733">
        <v>35679.359999999993</v>
      </c>
    </row>
    <row r="17" spans="1:6" ht="14.4" customHeight="1" x14ac:dyDescent="0.3">
      <c r="A17" s="758" t="s">
        <v>1474</v>
      </c>
      <c r="B17" s="732"/>
      <c r="C17" s="746">
        <v>0</v>
      </c>
      <c r="D17" s="732">
        <v>14347.919999999998</v>
      </c>
      <c r="E17" s="746">
        <v>1</v>
      </c>
      <c r="F17" s="733">
        <v>14347.919999999998</v>
      </c>
    </row>
    <row r="18" spans="1:6" ht="14.4" customHeight="1" x14ac:dyDescent="0.3">
      <c r="A18" s="758" t="s">
        <v>1471</v>
      </c>
      <c r="B18" s="732"/>
      <c r="C18" s="746">
        <v>0</v>
      </c>
      <c r="D18" s="732">
        <v>3170.38</v>
      </c>
      <c r="E18" s="746">
        <v>1</v>
      </c>
      <c r="F18" s="733">
        <v>3170.38</v>
      </c>
    </row>
    <row r="19" spans="1:6" ht="14.4" customHeight="1" x14ac:dyDescent="0.3">
      <c r="A19" s="758" t="s">
        <v>1465</v>
      </c>
      <c r="B19" s="732"/>
      <c r="C19" s="746"/>
      <c r="D19" s="732">
        <v>0</v>
      </c>
      <c r="E19" s="746"/>
      <c r="F19" s="733">
        <v>0</v>
      </c>
    </row>
    <row r="20" spans="1:6" ht="14.4" customHeight="1" x14ac:dyDescent="0.3">
      <c r="A20" s="758" t="s">
        <v>1469</v>
      </c>
      <c r="B20" s="732"/>
      <c r="C20" s="746">
        <v>0</v>
      </c>
      <c r="D20" s="732">
        <v>90559.340000000011</v>
      </c>
      <c r="E20" s="746">
        <v>1</v>
      </c>
      <c r="F20" s="733">
        <v>90559.340000000011</v>
      </c>
    </row>
    <row r="21" spans="1:6" ht="14.4" customHeight="1" x14ac:dyDescent="0.3">
      <c r="A21" s="758" t="s">
        <v>1479</v>
      </c>
      <c r="B21" s="732"/>
      <c r="C21" s="746">
        <v>0</v>
      </c>
      <c r="D21" s="732">
        <v>13545.5</v>
      </c>
      <c r="E21" s="746">
        <v>1</v>
      </c>
      <c r="F21" s="733">
        <v>13545.5</v>
      </c>
    </row>
    <row r="22" spans="1:6" ht="14.4" customHeight="1" thickBot="1" x14ac:dyDescent="0.35">
      <c r="A22" s="756" t="s">
        <v>1481</v>
      </c>
      <c r="B22" s="748"/>
      <c r="C22" s="749">
        <v>0</v>
      </c>
      <c r="D22" s="748">
        <v>22911.520000000004</v>
      </c>
      <c r="E22" s="749">
        <v>1</v>
      </c>
      <c r="F22" s="750">
        <v>22911.520000000004</v>
      </c>
    </row>
    <row r="23" spans="1:6" ht="14.4" customHeight="1" thickBot="1" x14ac:dyDescent="0.35">
      <c r="A23" s="751" t="s">
        <v>3</v>
      </c>
      <c r="B23" s="752">
        <v>7883.9400000000005</v>
      </c>
      <c r="C23" s="753">
        <v>1.1730541344052627E-2</v>
      </c>
      <c r="D23" s="752">
        <v>664202.69000000006</v>
      </c>
      <c r="E23" s="753">
        <v>0.98826945865594751</v>
      </c>
      <c r="F23" s="754">
        <v>672086.63</v>
      </c>
    </row>
    <row r="24" spans="1:6" ht="14.4" customHeight="1" thickBot="1" x14ac:dyDescent="0.35"/>
    <row r="25" spans="1:6" ht="14.4" customHeight="1" x14ac:dyDescent="0.3">
      <c r="A25" s="819" t="s">
        <v>2251</v>
      </c>
      <c r="B25" s="225">
        <v>2224.16</v>
      </c>
      <c r="C25" s="810">
        <v>0.85714726148818432</v>
      </c>
      <c r="D25" s="225">
        <v>370.68</v>
      </c>
      <c r="E25" s="810">
        <v>0.14285273851181576</v>
      </c>
      <c r="F25" s="818">
        <v>2594.8399999999997</v>
      </c>
    </row>
    <row r="26" spans="1:6" ht="14.4" customHeight="1" x14ac:dyDescent="0.3">
      <c r="A26" s="758" t="s">
        <v>1171</v>
      </c>
      <c r="B26" s="732">
        <v>1462.7799999999997</v>
      </c>
      <c r="C26" s="746">
        <v>1</v>
      </c>
      <c r="D26" s="732"/>
      <c r="E26" s="746">
        <v>0</v>
      </c>
      <c r="F26" s="733">
        <v>1462.7799999999997</v>
      </c>
    </row>
    <row r="27" spans="1:6" ht="14.4" customHeight="1" x14ac:dyDescent="0.3">
      <c r="A27" s="758" t="s">
        <v>1148</v>
      </c>
      <c r="B27" s="732">
        <v>1159.52</v>
      </c>
      <c r="C27" s="746">
        <v>1</v>
      </c>
      <c r="D27" s="732"/>
      <c r="E27" s="746">
        <v>0</v>
      </c>
      <c r="F27" s="733">
        <v>1159.52</v>
      </c>
    </row>
    <row r="28" spans="1:6" ht="14.4" customHeight="1" x14ac:dyDescent="0.3">
      <c r="A28" s="758" t="s">
        <v>1194</v>
      </c>
      <c r="B28" s="732">
        <v>1039.94</v>
      </c>
      <c r="C28" s="746">
        <v>1</v>
      </c>
      <c r="D28" s="732"/>
      <c r="E28" s="746">
        <v>0</v>
      </c>
      <c r="F28" s="733">
        <v>1039.94</v>
      </c>
    </row>
    <row r="29" spans="1:6" ht="14.4" customHeight="1" x14ac:dyDescent="0.3">
      <c r="A29" s="758" t="s">
        <v>2252</v>
      </c>
      <c r="B29" s="732">
        <v>908.53</v>
      </c>
      <c r="C29" s="746">
        <v>1</v>
      </c>
      <c r="D29" s="732"/>
      <c r="E29" s="746">
        <v>0</v>
      </c>
      <c r="F29" s="733">
        <v>908.53</v>
      </c>
    </row>
    <row r="30" spans="1:6" ht="14.4" customHeight="1" x14ac:dyDescent="0.3">
      <c r="A30" s="758" t="s">
        <v>1190</v>
      </c>
      <c r="B30" s="732">
        <v>463.08000000000004</v>
      </c>
      <c r="C30" s="746">
        <v>5.1045648751967619E-2</v>
      </c>
      <c r="D30" s="732">
        <v>8608.8000000000011</v>
      </c>
      <c r="E30" s="746">
        <v>0.9489543512480324</v>
      </c>
      <c r="F30" s="733">
        <v>9071.880000000001</v>
      </c>
    </row>
    <row r="31" spans="1:6" ht="14.4" customHeight="1" x14ac:dyDescent="0.3">
      <c r="A31" s="758" t="s">
        <v>1147</v>
      </c>
      <c r="B31" s="732">
        <v>290.52</v>
      </c>
      <c r="C31" s="746">
        <v>0.11111026121543578</v>
      </c>
      <c r="D31" s="732">
        <v>2324.1800000000003</v>
      </c>
      <c r="E31" s="746">
        <v>0.88888973878456423</v>
      </c>
      <c r="F31" s="733">
        <v>2614.7000000000003</v>
      </c>
    </row>
    <row r="32" spans="1:6" ht="14.4" customHeight="1" x14ac:dyDescent="0.3">
      <c r="A32" s="758" t="s">
        <v>2253</v>
      </c>
      <c r="B32" s="732">
        <v>115.26</v>
      </c>
      <c r="C32" s="746">
        <v>0.21740606609325488</v>
      </c>
      <c r="D32" s="732">
        <v>414.9</v>
      </c>
      <c r="E32" s="746">
        <v>0.78259393390674514</v>
      </c>
      <c r="F32" s="733">
        <v>530.16</v>
      </c>
    </row>
    <row r="33" spans="1:6" ht="14.4" customHeight="1" x14ac:dyDescent="0.3">
      <c r="A33" s="758" t="s">
        <v>1174</v>
      </c>
      <c r="B33" s="732">
        <v>87.22</v>
      </c>
      <c r="C33" s="746">
        <v>1</v>
      </c>
      <c r="D33" s="732"/>
      <c r="E33" s="746">
        <v>0</v>
      </c>
      <c r="F33" s="733">
        <v>87.22</v>
      </c>
    </row>
    <row r="34" spans="1:6" ht="14.4" customHeight="1" x14ac:dyDescent="0.3">
      <c r="A34" s="758" t="s">
        <v>1152</v>
      </c>
      <c r="B34" s="732">
        <v>72.540000000000006</v>
      </c>
      <c r="C34" s="746">
        <v>1</v>
      </c>
      <c r="D34" s="732"/>
      <c r="E34" s="746">
        <v>0</v>
      </c>
      <c r="F34" s="733">
        <v>72.540000000000006</v>
      </c>
    </row>
    <row r="35" spans="1:6" ht="14.4" customHeight="1" x14ac:dyDescent="0.3">
      <c r="A35" s="758" t="s">
        <v>2254</v>
      </c>
      <c r="B35" s="732">
        <v>60.39</v>
      </c>
      <c r="C35" s="746">
        <v>1</v>
      </c>
      <c r="D35" s="732"/>
      <c r="E35" s="746">
        <v>0</v>
      </c>
      <c r="F35" s="733">
        <v>60.39</v>
      </c>
    </row>
    <row r="36" spans="1:6" ht="14.4" customHeight="1" x14ac:dyDescent="0.3">
      <c r="A36" s="758" t="s">
        <v>2255</v>
      </c>
      <c r="B36" s="732"/>
      <c r="C36" s="746">
        <v>0</v>
      </c>
      <c r="D36" s="732">
        <v>1385.6100000000001</v>
      </c>
      <c r="E36" s="746">
        <v>1</v>
      </c>
      <c r="F36" s="733">
        <v>1385.6100000000001</v>
      </c>
    </row>
    <row r="37" spans="1:6" ht="14.4" customHeight="1" x14ac:dyDescent="0.3">
      <c r="A37" s="758" t="s">
        <v>1197</v>
      </c>
      <c r="B37" s="732"/>
      <c r="C37" s="746">
        <v>0</v>
      </c>
      <c r="D37" s="732">
        <v>634.88</v>
      </c>
      <c r="E37" s="746">
        <v>1</v>
      </c>
      <c r="F37" s="733">
        <v>634.88</v>
      </c>
    </row>
    <row r="38" spans="1:6" ht="14.4" customHeight="1" x14ac:dyDescent="0.3">
      <c r="A38" s="758" t="s">
        <v>1150</v>
      </c>
      <c r="B38" s="732">
        <v>0</v>
      </c>
      <c r="C38" s="746"/>
      <c r="D38" s="732">
        <v>0</v>
      </c>
      <c r="E38" s="746"/>
      <c r="F38" s="733">
        <v>0</v>
      </c>
    </row>
    <row r="39" spans="1:6" ht="14.4" customHeight="1" x14ac:dyDescent="0.3">
      <c r="A39" s="758" t="s">
        <v>2256</v>
      </c>
      <c r="B39" s="732"/>
      <c r="C39" s="746">
        <v>0</v>
      </c>
      <c r="D39" s="732">
        <v>703.02</v>
      </c>
      <c r="E39" s="746">
        <v>1</v>
      </c>
      <c r="F39" s="733">
        <v>703.02</v>
      </c>
    </row>
    <row r="40" spans="1:6" ht="14.4" customHeight="1" x14ac:dyDescent="0.3">
      <c r="A40" s="758" t="s">
        <v>2257</v>
      </c>
      <c r="B40" s="732"/>
      <c r="C40" s="746">
        <v>0</v>
      </c>
      <c r="D40" s="732">
        <v>4814.88</v>
      </c>
      <c r="E40" s="746">
        <v>1</v>
      </c>
      <c r="F40" s="733">
        <v>4814.88</v>
      </c>
    </row>
    <row r="41" spans="1:6" ht="14.4" customHeight="1" x14ac:dyDescent="0.3">
      <c r="A41" s="758" t="s">
        <v>1178</v>
      </c>
      <c r="B41" s="732"/>
      <c r="C41" s="746"/>
      <c r="D41" s="732">
        <v>0</v>
      </c>
      <c r="E41" s="746"/>
      <c r="F41" s="733">
        <v>0</v>
      </c>
    </row>
    <row r="42" spans="1:6" ht="14.4" customHeight="1" x14ac:dyDescent="0.3">
      <c r="A42" s="758" t="s">
        <v>1166</v>
      </c>
      <c r="B42" s="732"/>
      <c r="C42" s="746"/>
      <c r="D42" s="732">
        <v>0</v>
      </c>
      <c r="E42" s="746"/>
      <c r="F42" s="733">
        <v>0</v>
      </c>
    </row>
    <row r="43" spans="1:6" ht="14.4" customHeight="1" x14ac:dyDescent="0.3">
      <c r="A43" s="758" t="s">
        <v>1151</v>
      </c>
      <c r="B43" s="732"/>
      <c r="C43" s="746">
        <v>0</v>
      </c>
      <c r="D43" s="732">
        <v>18.8</v>
      </c>
      <c r="E43" s="746">
        <v>1</v>
      </c>
      <c r="F43" s="733">
        <v>18.8</v>
      </c>
    </row>
    <row r="44" spans="1:6" ht="14.4" customHeight="1" x14ac:dyDescent="0.3">
      <c r="A44" s="758" t="s">
        <v>1162</v>
      </c>
      <c r="B44" s="732"/>
      <c r="C44" s="746">
        <v>0</v>
      </c>
      <c r="D44" s="732">
        <v>210.66</v>
      </c>
      <c r="E44" s="746">
        <v>1</v>
      </c>
      <c r="F44" s="733">
        <v>210.66</v>
      </c>
    </row>
    <row r="45" spans="1:6" ht="14.4" customHeight="1" x14ac:dyDescent="0.3">
      <c r="A45" s="758" t="s">
        <v>1169</v>
      </c>
      <c r="B45" s="732"/>
      <c r="C45" s="746">
        <v>0</v>
      </c>
      <c r="D45" s="732">
        <v>484.05999999999995</v>
      </c>
      <c r="E45" s="746">
        <v>1</v>
      </c>
      <c r="F45" s="733">
        <v>484.05999999999995</v>
      </c>
    </row>
    <row r="46" spans="1:6" ht="14.4" customHeight="1" x14ac:dyDescent="0.3">
      <c r="A46" s="758" t="s">
        <v>2258</v>
      </c>
      <c r="B46" s="732"/>
      <c r="C46" s="746">
        <v>0</v>
      </c>
      <c r="D46" s="732">
        <v>37.159999999999997</v>
      </c>
      <c r="E46" s="746">
        <v>1</v>
      </c>
      <c r="F46" s="733">
        <v>37.159999999999997</v>
      </c>
    </row>
    <row r="47" spans="1:6" ht="14.4" customHeight="1" x14ac:dyDescent="0.3">
      <c r="A47" s="758" t="s">
        <v>2259</v>
      </c>
      <c r="B47" s="732"/>
      <c r="C47" s="746">
        <v>0</v>
      </c>
      <c r="D47" s="732">
        <v>4847.41</v>
      </c>
      <c r="E47" s="746">
        <v>1</v>
      </c>
      <c r="F47" s="733">
        <v>4847.41</v>
      </c>
    </row>
    <row r="48" spans="1:6" ht="14.4" customHeight="1" x14ac:dyDescent="0.3">
      <c r="A48" s="758" t="s">
        <v>1159</v>
      </c>
      <c r="B48" s="732"/>
      <c r="C48" s="746">
        <v>0</v>
      </c>
      <c r="D48" s="732">
        <v>638465.41000000015</v>
      </c>
      <c r="E48" s="746">
        <v>1</v>
      </c>
      <c r="F48" s="733">
        <v>638465.41000000015</v>
      </c>
    </row>
    <row r="49" spans="1:6" ht="14.4" customHeight="1" x14ac:dyDescent="0.3">
      <c r="A49" s="758" t="s">
        <v>1196</v>
      </c>
      <c r="B49" s="732"/>
      <c r="C49" s="746">
        <v>0</v>
      </c>
      <c r="D49" s="732">
        <v>301.2</v>
      </c>
      <c r="E49" s="746">
        <v>1</v>
      </c>
      <c r="F49" s="733">
        <v>301.2</v>
      </c>
    </row>
    <row r="50" spans="1:6" ht="14.4" customHeight="1" thickBot="1" x14ac:dyDescent="0.35">
      <c r="A50" s="756" t="s">
        <v>1177</v>
      </c>
      <c r="B50" s="748"/>
      <c r="C50" s="749">
        <v>0</v>
      </c>
      <c r="D50" s="748">
        <v>581.04</v>
      </c>
      <c r="E50" s="749">
        <v>1</v>
      </c>
      <c r="F50" s="750">
        <v>581.04</v>
      </c>
    </row>
    <row r="51" spans="1:6" ht="14.4" customHeight="1" thickBot="1" x14ac:dyDescent="0.35">
      <c r="A51" s="751" t="s">
        <v>3</v>
      </c>
      <c r="B51" s="752">
        <v>7883.9399999999987</v>
      </c>
      <c r="C51" s="753">
        <v>1.1730541344052619E-2</v>
      </c>
      <c r="D51" s="752">
        <v>664202.69000000053</v>
      </c>
      <c r="E51" s="753">
        <v>0.98826945865594762</v>
      </c>
      <c r="F51" s="754">
        <v>672086.63000000035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2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{F228C616-8EAA-4C76-9A76-9D20ECEFF0F6}</x14:id>
        </ext>
      </extLst>
    </cfRule>
  </conditionalFormatting>
  <conditionalFormatting sqref="F25:F5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{336A3D8C-EFE9-4D48-B5B1-7E3C04700926}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228C616-8EAA-4C76-9A76-9D20ECEFF0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F5:F22</xm:sqref>
        </x14:conditionalFormatting>
        <x14:conditionalFormatting xmlns:xm="http://schemas.microsoft.com/office/excel/2006/main">
          <x14:cfRule type="dataBar" id="{336A3D8C-EFE9-4D48-B5B1-7E3C0470092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F25:F50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6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5" t="s">
        <v>2269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26"/>
      <c r="M1" s="526"/>
    </row>
    <row r="2" spans="1:13" ht="14.4" customHeight="1" thickBot="1" x14ac:dyDescent="0.35">
      <c r="A2" s="374" t="s">
        <v>320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83</v>
      </c>
      <c r="G3" s="47">
        <f>SUBTOTAL(9,G6:G1048576)</f>
        <v>7883.9400000000023</v>
      </c>
      <c r="H3" s="48">
        <f>IF(M3=0,0,G3/M3)</f>
        <v>1.1730541344052636E-2</v>
      </c>
      <c r="I3" s="47">
        <f>SUBTOTAL(9,I6:I1048576)</f>
        <v>1854</v>
      </c>
      <c r="J3" s="47">
        <f>SUBTOTAL(9,J6:J1048576)</f>
        <v>664202.68999999959</v>
      </c>
      <c r="K3" s="48">
        <f>IF(M3=0,0,J3/M3)</f>
        <v>0.98826945865594729</v>
      </c>
      <c r="L3" s="47">
        <f>SUBTOTAL(9,L6:L1048576)</f>
        <v>1937</v>
      </c>
      <c r="M3" s="49">
        <f>SUBTOTAL(9,M6:M1048576)</f>
        <v>672086.62999999966</v>
      </c>
    </row>
    <row r="4" spans="1:13" ht="14.4" customHeight="1" thickBot="1" x14ac:dyDescent="0.35">
      <c r="A4" s="45"/>
      <c r="B4" s="45"/>
      <c r="C4" s="45"/>
      <c r="D4" s="45"/>
      <c r="E4" s="46"/>
      <c r="F4" s="569" t="s">
        <v>161</v>
      </c>
      <c r="G4" s="570"/>
      <c r="H4" s="571"/>
      <c r="I4" s="572" t="s">
        <v>160</v>
      </c>
      <c r="J4" s="570"/>
      <c r="K4" s="571"/>
      <c r="L4" s="573" t="s">
        <v>3</v>
      </c>
      <c r="M4" s="574"/>
    </row>
    <row r="5" spans="1:13" ht="14.4" customHeight="1" thickBot="1" x14ac:dyDescent="0.35">
      <c r="A5" s="817" t="s">
        <v>167</v>
      </c>
      <c r="B5" s="820" t="s">
        <v>163</v>
      </c>
      <c r="C5" s="820" t="s">
        <v>90</v>
      </c>
      <c r="D5" s="820" t="s">
        <v>164</v>
      </c>
      <c r="E5" s="820" t="s">
        <v>165</v>
      </c>
      <c r="F5" s="760" t="s">
        <v>28</v>
      </c>
      <c r="G5" s="760" t="s">
        <v>14</v>
      </c>
      <c r="H5" s="743" t="s">
        <v>166</v>
      </c>
      <c r="I5" s="742" t="s">
        <v>28</v>
      </c>
      <c r="J5" s="760" t="s">
        <v>14</v>
      </c>
      <c r="K5" s="743" t="s">
        <v>166</v>
      </c>
      <c r="L5" s="742" t="s">
        <v>28</v>
      </c>
      <c r="M5" s="761" t="s">
        <v>14</v>
      </c>
    </row>
    <row r="6" spans="1:13" ht="14.4" customHeight="1" x14ac:dyDescent="0.3">
      <c r="A6" s="804" t="s">
        <v>1465</v>
      </c>
      <c r="B6" s="805" t="s">
        <v>1336</v>
      </c>
      <c r="C6" s="805" t="s">
        <v>1337</v>
      </c>
      <c r="D6" s="805" t="s">
        <v>1338</v>
      </c>
      <c r="E6" s="805" t="s">
        <v>1339</v>
      </c>
      <c r="F6" s="225"/>
      <c r="G6" s="225"/>
      <c r="H6" s="810"/>
      <c r="I6" s="225">
        <v>1</v>
      </c>
      <c r="J6" s="225">
        <v>0</v>
      </c>
      <c r="K6" s="810"/>
      <c r="L6" s="225">
        <v>1</v>
      </c>
      <c r="M6" s="818">
        <v>0</v>
      </c>
    </row>
    <row r="7" spans="1:13" ht="14.4" customHeight="1" x14ac:dyDescent="0.3">
      <c r="A7" s="727" t="s">
        <v>1466</v>
      </c>
      <c r="B7" s="728" t="s">
        <v>1212</v>
      </c>
      <c r="C7" s="728" t="s">
        <v>1487</v>
      </c>
      <c r="D7" s="728" t="s">
        <v>707</v>
      </c>
      <c r="E7" s="728" t="s">
        <v>1218</v>
      </c>
      <c r="F7" s="732"/>
      <c r="G7" s="732"/>
      <c r="H7" s="746">
        <v>0</v>
      </c>
      <c r="I7" s="732">
        <v>19</v>
      </c>
      <c r="J7" s="732">
        <v>9326.9100000000017</v>
      </c>
      <c r="K7" s="746">
        <v>1</v>
      </c>
      <c r="L7" s="732">
        <v>19</v>
      </c>
      <c r="M7" s="733">
        <v>9326.9100000000017</v>
      </c>
    </row>
    <row r="8" spans="1:13" ht="14.4" customHeight="1" x14ac:dyDescent="0.3">
      <c r="A8" s="727" t="s">
        <v>1466</v>
      </c>
      <c r="B8" s="728" t="s">
        <v>1212</v>
      </c>
      <c r="C8" s="728" t="s">
        <v>1516</v>
      </c>
      <c r="D8" s="728" t="s">
        <v>707</v>
      </c>
      <c r="E8" s="728" t="s">
        <v>1216</v>
      </c>
      <c r="F8" s="732"/>
      <c r="G8" s="732"/>
      <c r="H8" s="746">
        <v>0</v>
      </c>
      <c r="I8" s="732">
        <v>9</v>
      </c>
      <c r="J8" s="732">
        <v>6626.97</v>
      </c>
      <c r="K8" s="746">
        <v>1</v>
      </c>
      <c r="L8" s="732">
        <v>9</v>
      </c>
      <c r="M8" s="733">
        <v>6626.97</v>
      </c>
    </row>
    <row r="9" spans="1:13" ht="14.4" customHeight="1" x14ac:dyDescent="0.3">
      <c r="A9" s="727" t="s">
        <v>1466</v>
      </c>
      <c r="B9" s="728" t="s">
        <v>1282</v>
      </c>
      <c r="C9" s="728" t="s">
        <v>1287</v>
      </c>
      <c r="D9" s="728" t="s">
        <v>1288</v>
      </c>
      <c r="E9" s="728" t="s">
        <v>1289</v>
      </c>
      <c r="F9" s="732"/>
      <c r="G9" s="732"/>
      <c r="H9" s="746">
        <v>0</v>
      </c>
      <c r="I9" s="732">
        <v>2</v>
      </c>
      <c r="J9" s="732">
        <v>299.04000000000002</v>
      </c>
      <c r="K9" s="746">
        <v>1</v>
      </c>
      <c r="L9" s="732">
        <v>2</v>
      </c>
      <c r="M9" s="733">
        <v>299.04000000000002</v>
      </c>
    </row>
    <row r="10" spans="1:13" ht="14.4" customHeight="1" x14ac:dyDescent="0.3">
      <c r="A10" s="727" t="s">
        <v>1466</v>
      </c>
      <c r="B10" s="728" t="s">
        <v>1302</v>
      </c>
      <c r="C10" s="728" t="s">
        <v>1640</v>
      </c>
      <c r="D10" s="728" t="s">
        <v>1546</v>
      </c>
      <c r="E10" s="728" t="s">
        <v>1641</v>
      </c>
      <c r="F10" s="732">
        <v>1</v>
      </c>
      <c r="G10" s="732">
        <v>0</v>
      </c>
      <c r="H10" s="746"/>
      <c r="I10" s="732"/>
      <c r="J10" s="732"/>
      <c r="K10" s="746"/>
      <c r="L10" s="732">
        <v>1</v>
      </c>
      <c r="M10" s="733">
        <v>0</v>
      </c>
    </row>
    <row r="11" spans="1:13" ht="14.4" customHeight="1" x14ac:dyDescent="0.3">
      <c r="A11" s="727" t="s">
        <v>1466</v>
      </c>
      <c r="B11" s="728" t="s">
        <v>1302</v>
      </c>
      <c r="C11" s="728" t="s">
        <v>1548</v>
      </c>
      <c r="D11" s="728" t="s">
        <v>1546</v>
      </c>
      <c r="E11" s="728" t="s">
        <v>1549</v>
      </c>
      <c r="F11" s="732">
        <v>2</v>
      </c>
      <c r="G11" s="732">
        <v>265.95999999999998</v>
      </c>
      <c r="H11" s="746">
        <v>1</v>
      </c>
      <c r="I11" s="732"/>
      <c r="J11" s="732"/>
      <c r="K11" s="746">
        <v>0</v>
      </c>
      <c r="L11" s="732">
        <v>2</v>
      </c>
      <c r="M11" s="733">
        <v>265.95999999999998</v>
      </c>
    </row>
    <row r="12" spans="1:13" ht="14.4" customHeight="1" x14ac:dyDescent="0.3">
      <c r="A12" s="727" t="s">
        <v>1466</v>
      </c>
      <c r="B12" s="728" t="s">
        <v>1323</v>
      </c>
      <c r="C12" s="728" t="s">
        <v>1326</v>
      </c>
      <c r="D12" s="728" t="s">
        <v>628</v>
      </c>
      <c r="E12" s="728" t="s">
        <v>1327</v>
      </c>
      <c r="F12" s="732"/>
      <c r="G12" s="732"/>
      <c r="H12" s="746">
        <v>0</v>
      </c>
      <c r="I12" s="732">
        <v>1</v>
      </c>
      <c r="J12" s="732">
        <v>48.42</v>
      </c>
      <c r="K12" s="746">
        <v>1</v>
      </c>
      <c r="L12" s="732">
        <v>1</v>
      </c>
      <c r="M12" s="733">
        <v>48.42</v>
      </c>
    </row>
    <row r="13" spans="1:13" ht="14.4" customHeight="1" x14ac:dyDescent="0.3">
      <c r="A13" s="727" t="s">
        <v>1466</v>
      </c>
      <c r="B13" s="728" t="s">
        <v>1336</v>
      </c>
      <c r="C13" s="728" t="s">
        <v>1337</v>
      </c>
      <c r="D13" s="728" t="s">
        <v>1338</v>
      </c>
      <c r="E13" s="728" t="s">
        <v>1339</v>
      </c>
      <c r="F13" s="732"/>
      <c r="G13" s="732"/>
      <c r="H13" s="746"/>
      <c r="I13" s="732">
        <v>8</v>
      </c>
      <c r="J13" s="732">
        <v>0</v>
      </c>
      <c r="K13" s="746"/>
      <c r="L13" s="732">
        <v>8</v>
      </c>
      <c r="M13" s="733">
        <v>0</v>
      </c>
    </row>
    <row r="14" spans="1:13" ht="14.4" customHeight="1" x14ac:dyDescent="0.3">
      <c r="A14" s="727" t="s">
        <v>1466</v>
      </c>
      <c r="B14" s="728" t="s">
        <v>1332</v>
      </c>
      <c r="C14" s="728" t="s">
        <v>1723</v>
      </c>
      <c r="D14" s="728" t="s">
        <v>1495</v>
      </c>
      <c r="E14" s="728" t="s">
        <v>1724</v>
      </c>
      <c r="F14" s="732">
        <v>2</v>
      </c>
      <c r="G14" s="732">
        <v>67.099999999999994</v>
      </c>
      <c r="H14" s="746">
        <v>1</v>
      </c>
      <c r="I14" s="732"/>
      <c r="J14" s="732"/>
      <c r="K14" s="746">
        <v>0</v>
      </c>
      <c r="L14" s="732">
        <v>2</v>
      </c>
      <c r="M14" s="733">
        <v>67.099999999999994</v>
      </c>
    </row>
    <row r="15" spans="1:13" ht="14.4" customHeight="1" x14ac:dyDescent="0.3">
      <c r="A15" s="727" t="s">
        <v>1466</v>
      </c>
      <c r="B15" s="728" t="s">
        <v>1332</v>
      </c>
      <c r="C15" s="728" t="s">
        <v>1494</v>
      </c>
      <c r="D15" s="728" t="s">
        <v>1495</v>
      </c>
      <c r="E15" s="728" t="s">
        <v>1496</v>
      </c>
      <c r="F15" s="732">
        <v>2</v>
      </c>
      <c r="G15" s="732">
        <v>100.64</v>
      </c>
      <c r="H15" s="746">
        <v>1</v>
      </c>
      <c r="I15" s="732"/>
      <c r="J15" s="732"/>
      <c r="K15" s="746">
        <v>0</v>
      </c>
      <c r="L15" s="732">
        <v>2</v>
      </c>
      <c r="M15" s="733">
        <v>100.64</v>
      </c>
    </row>
    <row r="16" spans="1:13" ht="14.4" customHeight="1" x14ac:dyDescent="0.3">
      <c r="A16" s="727" t="s">
        <v>1467</v>
      </c>
      <c r="B16" s="728" t="s">
        <v>1198</v>
      </c>
      <c r="C16" s="728" t="s">
        <v>2243</v>
      </c>
      <c r="D16" s="728" t="s">
        <v>2244</v>
      </c>
      <c r="E16" s="728" t="s">
        <v>2245</v>
      </c>
      <c r="F16" s="732"/>
      <c r="G16" s="732"/>
      <c r="H16" s="746">
        <v>0</v>
      </c>
      <c r="I16" s="732">
        <v>1</v>
      </c>
      <c r="J16" s="732">
        <v>301.2</v>
      </c>
      <c r="K16" s="746">
        <v>1</v>
      </c>
      <c r="L16" s="732">
        <v>1</v>
      </c>
      <c r="M16" s="733">
        <v>301.2</v>
      </c>
    </row>
    <row r="17" spans="1:13" ht="14.4" customHeight="1" x14ac:dyDescent="0.3">
      <c r="A17" s="727" t="s">
        <v>1467</v>
      </c>
      <c r="B17" s="728" t="s">
        <v>2260</v>
      </c>
      <c r="C17" s="728" t="s">
        <v>2222</v>
      </c>
      <c r="D17" s="728" t="s">
        <v>2223</v>
      </c>
      <c r="E17" s="728" t="s">
        <v>2224</v>
      </c>
      <c r="F17" s="732"/>
      <c r="G17" s="732"/>
      <c r="H17" s="746">
        <v>0</v>
      </c>
      <c r="I17" s="732">
        <v>2</v>
      </c>
      <c r="J17" s="732">
        <v>370.68</v>
      </c>
      <c r="K17" s="746">
        <v>1</v>
      </c>
      <c r="L17" s="732">
        <v>2</v>
      </c>
      <c r="M17" s="733">
        <v>370.68</v>
      </c>
    </row>
    <row r="18" spans="1:13" ht="14.4" customHeight="1" x14ac:dyDescent="0.3">
      <c r="A18" s="727" t="s">
        <v>1467</v>
      </c>
      <c r="B18" s="728" t="s">
        <v>2260</v>
      </c>
      <c r="C18" s="728" t="s">
        <v>2225</v>
      </c>
      <c r="D18" s="728" t="s">
        <v>2226</v>
      </c>
      <c r="E18" s="728" t="s">
        <v>2227</v>
      </c>
      <c r="F18" s="732">
        <v>4</v>
      </c>
      <c r="G18" s="732">
        <v>2224.16</v>
      </c>
      <c r="H18" s="746">
        <v>1</v>
      </c>
      <c r="I18" s="732"/>
      <c r="J18" s="732"/>
      <c r="K18" s="746">
        <v>0</v>
      </c>
      <c r="L18" s="732">
        <v>4</v>
      </c>
      <c r="M18" s="733">
        <v>2224.16</v>
      </c>
    </row>
    <row r="19" spans="1:13" ht="14.4" customHeight="1" x14ac:dyDescent="0.3">
      <c r="A19" s="727" t="s">
        <v>1467</v>
      </c>
      <c r="B19" s="728" t="s">
        <v>2261</v>
      </c>
      <c r="C19" s="728" t="s">
        <v>2237</v>
      </c>
      <c r="D19" s="728" t="s">
        <v>2238</v>
      </c>
      <c r="E19" s="728" t="s">
        <v>2239</v>
      </c>
      <c r="F19" s="732">
        <v>1</v>
      </c>
      <c r="G19" s="732">
        <v>908.53</v>
      </c>
      <c r="H19" s="746">
        <v>1</v>
      </c>
      <c r="I19" s="732"/>
      <c r="J19" s="732"/>
      <c r="K19" s="746">
        <v>0</v>
      </c>
      <c r="L19" s="732">
        <v>1</v>
      </c>
      <c r="M19" s="733">
        <v>908.53</v>
      </c>
    </row>
    <row r="20" spans="1:13" ht="14.4" customHeight="1" x14ac:dyDescent="0.3">
      <c r="A20" s="727" t="s">
        <v>1467</v>
      </c>
      <c r="B20" s="728" t="s">
        <v>2261</v>
      </c>
      <c r="C20" s="728" t="s">
        <v>2240</v>
      </c>
      <c r="D20" s="728" t="s">
        <v>2238</v>
      </c>
      <c r="E20" s="728" t="s">
        <v>2241</v>
      </c>
      <c r="F20" s="732">
        <v>2</v>
      </c>
      <c r="G20" s="732">
        <v>0</v>
      </c>
      <c r="H20" s="746"/>
      <c r="I20" s="732"/>
      <c r="J20" s="732"/>
      <c r="K20" s="746"/>
      <c r="L20" s="732">
        <v>2</v>
      </c>
      <c r="M20" s="733">
        <v>0</v>
      </c>
    </row>
    <row r="21" spans="1:13" ht="14.4" customHeight="1" x14ac:dyDescent="0.3">
      <c r="A21" s="727" t="s">
        <v>1467</v>
      </c>
      <c r="B21" s="728" t="s">
        <v>2262</v>
      </c>
      <c r="C21" s="728" t="s">
        <v>2229</v>
      </c>
      <c r="D21" s="728" t="s">
        <v>2230</v>
      </c>
      <c r="E21" s="728" t="s">
        <v>2231</v>
      </c>
      <c r="F21" s="732"/>
      <c r="G21" s="732"/>
      <c r="H21" s="746">
        <v>0</v>
      </c>
      <c r="I21" s="732">
        <v>3</v>
      </c>
      <c r="J21" s="732">
        <v>2908.44</v>
      </c>
      <c r="K21" s="746">
        <v>1</v>
      </c>
      <c r="L21" s="732">
        <v>3</v>
      </c>
      <c r="M21" s="733">
        <v>2908.44</v>
      </c>
    </row>
    <row r="22" spans="1:13" ht="14.4" customHeight="1" x14ac:dyDescent="0.3">
      <c r="A22" s="727" t="s">
        <v>1467</v>
      </c>
      <c r="B22" s="728" t="s">
        <v>2262</v>
      </c>
      <c r="C22" s="728" t="s">
        <v>2232</v>
      </c>
      <c r="D22" s="728" t="s">
        <v>2230</v>
      </c>
      <c r="E22" s="728" t="s">
        <v>2233</v>
      </c>
      <c r="F22" s="732"/>
      <c r="G22" s="732"/>
      <c r="H22" s="746">
        <v>0</v>
      </c>
      <c r="I22" s="732">
        <v>2</v>
      </c>
      <c r="J22" s="732">
        <v>484.74</v>
      </c>
      <c r="K22" s="746">
        <v>1</v>
      </c>
      <c r="L22" s="732">
        <v>2</v>
      </c>
      <c r="M22" s="733">
        <v>484.74</v>
      </c>
    </row>
    <row r="23" spans="1:13" ht="14.4" customHeight="1" x14ac:dyDescent="0.3">
      <c r="A23" s="727" t="s">
        <v>1467</v>
      </c>
      <c r="B23" s="728" t="s">
        <v>2262</v>
      </c>
      <c r="C23" s="728" t="s">
        <v>2234</v>
      </c>
      <c r="D23" s="728" t="s">
        <v>2230</v>
      </c>
      <c r="E23" s="728" t="s">
        <v>2235</v>
      </c>
      <c r="F23" s="732"/>
      <c r="G23" s="732"/>
      <c r="H23" s="746">
        <v>0</v>
      </c>
      <c r="I23" s="732">
        <v>1</v>
      </c>
      <c r="J23" s="732">
        <v>1454.23</v>
      </c>
      <c r="K23" s="746">
        <v>1</v>
      </c>
      <c r="L23" s="732">
        <v>1</v>
      </c>
      <c r="M23" s="733">
        <v>1454.23</v>
      </c>
    </row>
    <row r="24" spans="1:13" ht="14.4" customHeight="1" x14ac:dyDescent="0.3">
      <c r="A24" s="727" t="s">
        <v>1467</v>
      </c>
      <c r="B24" s="728" t="s">
        <v>2263</v>
      </c>
      <c r="C24" s="728" t="s">
        <v>2218</v>
      </c>
      <c r="D24" s="728" t="s">
        <v>2219</v>
      </c>
      <c r="E24" s="728" t="s">
        <v>2220</v>
      </c>
      <c r="F24" s="732">
        <v>1</v>
      </c>
      <c r="G24" s="732">
        <v>115.26</v>
      </c>
      <c r="H24" s="746">
        <v>1</v>
      </c>
      <c r="I24" s="732"/>
      <c r="J24" s="732"/>
      <c r="K24" s="746">
        <v>0</v>
      </c>
      <c r="L24" s="732">
        <v>1</v>
      </c>
      <c r="M24" s="733">
        <v>115.26</v>
      </c>
    </row>
    <row r="25" spans="1:13" ht="14.4" customHeight="1" x14ac:dyDescent="0.3">
      <c r="A25" s="727" t="s">
        <v>1468</v>
      </c>
      <c r="B25" s="728" t="s">
        <v>1212</v>
      </c>
      <c r="C25" s="728" t="s">
        <v>1487</v>
      </c>
      <c r="D25" s="728" t="s">
        <v>707</v>
      </c>
      <c r="E25" s="728" t="s">
        <v>1218</v>
      </c>
      <c r="F25" s="732"/>
      <c r="G25" s="732"/>
      <c r="H25" s="746">
        <v>0</v>
      </c>
      <c r="I25" s="732">
        <v>30</v>
      </c>
      <c r="J25" s="732">
        <v>14726.7</v>
      </c>
      <c r="K25" s="746">
        <v>1</v>
      </c>
      <c r="L25" s="732">
        <v>30</v>
      </c>
      <c r="M25" s="733">
        <v>14726.7</v>
      </c>
    </row>
    <row r="26" spans="1:13" ht="14.4" customHeight="1" x14ac:dyDescent="0.3">
      <c r="A26" s="727" t="s">
        <v>1468</v>
      </c>
      <c r="B26" s="728" t="s">
        <v>1212</v>
      </c>
      <c r="C26" s="728" t="s">
        <v>1516</v>
      </c>
      <c r="D26" s="728" t="s">
        <v>707</v>
      </c>
      <c r="E26" s="728" t="s">
        <v>1216</v>
      </c>
      <c r="F26" s="732"/>
      <c r="G26" s="732"/>
      <c r="H26" s="746">
        <v>0</v>
      </c>
      <c r="I26" s="732">
        <v>16</v>
      </c>
      <c r="J26" s="732">
        <v>11781.28</v>
      </c>
      <c r="K26" s="746">
        <v>1</v>
      </c>
      <c r="L26" s="732">
        <v>16</v>
      </c>
      <c r="M26" s="733">
        <v>11781.28</v>
      </c>
    </row>
    <row r="27" spans="1:13" ht="14.4" customHeight="1" x14ac:dyDescent="0.3">
      <c r="A27" s="727" t="s">
        <v>1468</v>
      </c>
      <c r="B27" s="728" t="s">
        <v>1282</v>
      </c>
      <c r="C27" s="728" t="s">
        <v>1285</v>
      </c>
      <c r="D27" s="728" t="s">
        <v>611</v>
      </c>
      <c r="E27" s="728" t="s">
        <v>1286</v>
      </c>
      <c r="F27" s="732"/>
      <c r="G27" s="732"/>
      <c r="H27" s="746">
        <v>0</v>
      </c>
      <c r="I27" s="732">
        <v>2</v>
      </c>
      <c r="J27" s="732">
        <v>308.72000000000003</v>
      </c>
      <c r="K27" s="746">
        <v>1</v>
      </c>
      <c r="L27" s="732">
        <v>2</v>
      </c>
      <c r="M27" s="733">
        <v>308.72000000000003</v>
      </c>
    </row>
    <row r="28" spans="1:13" ht="14.4" customHeight="1" x14ac:dyDescent="0.3">
      <c r="A28" s="727" t="s">
        <v>1468</v>
      </c>
      <c r="B28" s="728" t="s">
        <v>1302</v>
      </c>
      <c r="C28" s="728" t="s">
        <v>1548</v>
      </c>
      <c r="D28" s="728" t="s">
        <v>1546</v>
      </c>
      <c r="E28" s="728" t="s">
        <v>1549</v>
      </c>
      <c r="F28" s="732">
        <v>3</v>
      </c>
      <c r="G28" s="732">
        <v>398.93999999999994</v>
      </c>
      <c r="H28" s="746">
        <v>1</v>
      </c>
      <c r="I28" s="732"/>
      <c r="J28" s="732"/>
      <c r="K28" s="746">
        <v>0</v>
      </c>
      <c r="L28" s="732">
        <v>3</v>
      </c>
      <c r="M28" s="733">
        <v>398.93999999999994</v>
      </c>
    </row>
    <row r="29" spans="1:13" ht="14.4" customHeight="1" x14ac:dyDescent="0.3">
      <c r="A29" s="727" t="s">
        <v>1468</v>
      </c>
      <c r="B29" s="728" t="s">
        <v>1323</v>
      </c>
      <c r="C29" s="728" t="s">
        <v>1326</v>
      </c>
      <c r="D29" s="728" t="s">
        <v>628</v>
      </c>
      <c r="E29" s="728" t="s">
        <v>1327</v>
      </c>
      <c r="F29" s="732"/>
      <c r="G29" s="732"/>
      <c r="H29" s="746">
        <v>0</v>
      </c>
      <c r="I29" s="732">
        <v>5</v>
      </c>
      <c r="J29" s="732">
        <v>242.10000000000002</v>
      </c>
      <c r="K29" s="746">
        <v>1</v>
      </c>
      <c r="L29" s="732">
        <v>5</v>
      </c>
      <c r="M29" s="733">
        <v>242.10000000000002</v>
      </c>
    </row>
    <row r="30" spans="1:13" ht="14.4" customHeight="1" x14ac:dyDescent="0.3">
      <c r="A30" s="727" t="s">
        <v>1468</v>
      </c>
      <c r="B30" s="728" t="s">
        <v>1336</v>
      </c>
      <c r="C30" s="728" t="s">
        <v>1337</v>
      </c>
      <c r="D30" s="728" t="s">
        <v>1338</v>
      </c>
      <c r="E30" s="728" t="s">
        <v>1339</v>
      </c>
      <c r="F30" s="732"/>
      <c r="G30" s="732"/>
      <c r="H30" s="746"/>
      <c r="I30" s="732">
        <v>27</v>
      </c>
      <c r="J30" s="732">
        <v>0</v>
      </c>
      <c r="K30" s="746"/>
      <c r="L30" s="732">
        <v>27</v>
      </c>
      <c r="M30" s="733">
        <v>0</v>
      </c>
    </row>
    <row r="31" spans="1:13" ht="14.4" customHeight="1" x14ac:dyDescent="0.3">
      <c r="A31" s="727" t="s">
        <v>1469</v>
      </c>
      <c r="B31" s="728" t="s">
        <v>1212</v>
      </c>
      <c r="C31" s="728" t="s">
        <v>1487</v>
      </c>
      <c r="D31" s="728" t="s">
        <v>707</v>
      </c>
      <c r="E31" s="728" t="s">
        <v>1218</v>
      </c>
      <c r="F31" s="732"/>
      <c r="G31" s="732"/>
      <c r="H31" s="746">
        <v>0</v>
      </c>
      <c r="I31" s="732">
        <v>38</v>
      </c>
      <c r="J31" s="732">
        <v>18653.82</v>
      </c>
      <c r="K31" s="746">
        <v>1</v>
      </c>
      <c r="L31" s="732">
        <v>38</v>
      </c>
      <c r="M31" s="733">
        <v>18653.82</v>
      </c>
    </row>
    <row r="32" spans="1:13" ht="14.4" customHeight="1" x14ac:dyDescent="0.3">
      <c r="A32" s="727" t="s">
        <v>1469</v>
      </c>
      <c r="B32" s="728" t="s">
        <v>1212</v>
      </c>
      <c r="C32" s="728" t="s">
        <v>1516</v>
      </c>
      <c r="D32" s="728" t="s">
        <v>707</v>
      </c>
      <c r="E32" s="728" t="s">
        <v>1216</v>
      </c>
      <c r="F32" s="732"/>
      <c r="G32" s="732"/>
      <c r="H32" s="746">
        <v>0</v>
      </c>
      <c r="I32" s="732">
        <v>88</v>
      </c>
      <c r="J32" s="732">
        <v>64797.04</v>
      </c>
      <c r="K32" s="746">
        <v>1</v>
      </c>
      <c r="L32" s="732">
        <v>88</v>
      </c>
      <c r="M32" s="733">
        <v>64797.04</v>
      </c>
    </row>
    <row r="33" spans="1:13" ht="14.4" customHeight="1" x14ac:dyDescent="0.3">
      <c r="A33" s="727" t="s">
        <v>1469</v>
      </c>
      <c r="B33" s="728" t="s">
        <v>1212</v>
      </c>
      <c r="C33" s="728" t="s">
        <v>1554</v>
      </c>
      <c r="D33" s="728" t="s">
        <v>707</v>
      </c>
      <c r="E33" s="728" t="s">
        <v>1555</v>
      </c>
      <c r="F33" s="732"/>
      <c r="G33" s="732"/>
      <c r="H33" s="746">
        <v>0</v>
      </c>
      <c r="I33" s="732">
        <v>1</v>
      </c>
      <c r="J33" s="732">
        <v>923.74</v>
      </c>
      <c r="K33" s="746">
        <v>1</v>
      </c>
      <c r="L33" s="732">
        <v>1</v>
      </c>
      <c r="M33" s="733">
        <v>923.74</v>
      </c>
    </row>
    <row r="34" spans="1:13" ht="14.4" customHeight="1" x14ac:dyDescent="0.3">
      <c r="A34" s="727" t="s">
        <v>1469</v>
      </c>
      <c r="B34" s="728" t="s">
        <v>1212</v>
      </c>
      <c r="C34" s="728" t="s">
        <v>1215</v>
      </c>
      <c r="D34" s="728" t="s">
        <v>707</v>
      </c>
      <c r="E34" s="728" t="s">
        <v>1216</v>
      </c>
      <c r="F34" s="732"/>
      <c r="G34" s="732"/>
      <c r="H34" s="746">
        <v>0</v>
      </c>
      <c r="I34" s="732">
        <v>6</v>
      </c>
      <c r="J34" s="732">
        <v>4417.9800000000005</v>
      </c>
      <c r="K34" s="746">
        <v>1</v>
      </c>
      <c r="L34" s="732">
        <v>6</v>
      </c>
      <c r="M34" s="733">
        <v>4417.9800000000005</v>
      </c>
    </row>
    <row r="35" spans="1:13" ht="14.4" customHeight="1" x14ac:dyDescent="0.3">
      <c r="A35" s="727" t="s">
        <v>1469</v>
      </c>
      <c r="B35" s="728" t="s">
        <v>1212</v>
      </c>
      <c r="C35" s="728" t="s">
        <v>1217</v>
      </c>
      <c r="D35" s="728" t="s">
        <v>707</v>
      </c>
      <c r="E35" s="728" t="s">
        <v>1218</v>
      </c>
      <c r="F35" s="732"/>
      <c r="G35" s="732"/>
      <c r="H35" s="746">
        <v>0</v>
      </c>
      <c r="I35" s="732">
        <v>2</v>
      </c>
      <c r="J35" s="732">
        <v>981.78</v>
      </c>
      <c r="K35" s="746">
        <v>1</v>
      </c>
      <c r="L35" s="732">
        <v>2</v>
      </c>
      <c r="M35" s="733">
        <v>981.78</v>
      </c>
    </row>
    <row r="36" spans="1:13" ht="14.4" customHeight="1" x14ac:dyDescent="0.3">
      <c r="A36" s="727" t="s">
        <v>1469</v>
      </c>
      <c r="B36" s="728" t="s">
        <v>1282</v>
      </c>
      <c r="C36" s="728" t="s">
        <v>1285</v>
      </c>
      <c r="D36" s="728" t="s">
        <v>611</v>
      </c>
      <c r="E36" s="728" t="s">
        <v>1286</v>
      </c>
      <c r="F36" s="732"/>
      <c r="G36" s="732"/>
      <c r="H36" s="746">
        <v>0</v>
      </c>
      <c r="I36" s="732">
        <v>3</v>
      </c>
      <c r="J36" s="732">
        <v>463.08000000000004</v>
      </c>
      <c r="K36" s="746">
        <v>1</v>
      </c>
      <c r="L36" s="732">
        <v>3</v>
      </c>
      <c r="M36" s="733">
        <v>463.08000000000004</v>
      </c>
    </row>
    <row r="37" spans="1:13" ht="14.4" customHeight="1" x14ac:dyDescent="0.3">
      <c r="A37" s="727" t="s">
        <v>1469</v>
      </c>
      <c r="B37" s="728" t="s">
        <v>1282</v>
      </c>
      <c r="C37" s="728" t="s">
        <v>1283</v>
      </c>
      <c r="D37" s="728" t="s">
        <v>611</v>
      </c>
      <c r="E37" s="728" t="s">
        <v>1284</v>
      </c>
      <c r="F37" s="732"/>
      <c r="G37" s="732"/>
      <c r="H37" s="746">
        <v>0</v>
      </c>
      <c r="I37" s="732">
        <v>1</v>
      </c>
      <c r="J37" s="732">
        <v>225.06</v>
      </c>
      <c r="K37" s="746">
        <v>1</v>
      </c>
      <c r="L37" s="732">
        <v>1</v>
      </c>
      <c r="M37" s="733">
        <v>225.06</v>
      </c>
    </row>
    <row r="38" spans="1:13" ht="14.4" customHeight="1" x14ac:dyDescent="0.3">
      <c r="A38" s="727" t="s">
        <v>1469</v>
      </c>
      <c r="B38" s="728" t="s">
        <v>1323</v>
      </c>
      <c r="C38" s="728" t="s">
        <v>1326</v>
      </c>
      <c r="D38" s="728" t="s">
        <v>628</v>
      </c>
      <c r="E38" s="728" t="s">
        <v>1327</v>
      </c>
      <c r="F38" s="732"/>
      <c r="G38" s="732"/>
      <c r="H38" s="746">
        <v>0</v>
      </c>
      <c r="I38" s="732">
        <v>2</v>
      </c>
      <c r="J38" s="732">
        <v>96.84</v>
      </c>
      <c r="K38" s="746">
        <v>1</v>
      </c>
      <c r="L38" s="732">
        <v>2</v>
      </c>
      <c r="M38" s="733">
        <v>96.84</v>
      </c>
    </row>
    <row r="39" spans="1:13" ht="14.4" customHeight="1" x14ac:dyDescent="0.3">
      <c r="A39" s="727" t="s">
        <v>1469</v>
      </c>
      <c r="B39" s="728" t="s">
        <v>1336</v>
      </c>
      <c r="C39" s="728" t="s">
        <v>1337</v>
      </c>
      <c r="D39" s="728" t="s">
        <v>1338</v>
      </c>
      <c r="E39" s="728" t="s">
        <v>1339</v>
      </c>
      <c r="F39" s="732"/>
      <c r="G39" s="732"/>
      <c r="H39" s="746"/>
      <c r="I39" s="732">
        <v>9</v>
      </c>
      <c r="J39" s="732">
        <v>0</v>
      </c>
      <c r="K39" s="746"/>
      <c r="L39" s="732">
        <v>9</v>
      </c>
      <c r="M39" s="733">
        <v>0</v>
      </c>
    </row>
    <row r="40" spans="1:13" ht="14.4" customHeight="1" x14ac:dyDescent="0.3">
      <c r="A40" s="727" t="s">
        <v>1470</v>
      </c>
      <c r="B40" s="728" t="s">
        <v>1212</v>
      </c>
      <c r="C40" s="728" t="s">
        <v>1487</v>
      </c>
      <c r="D40" s="728" t="s">
        <v>707</v>
      </c>
      <c r="E40" s="728" t="s">
        <v>1218</v>
      </c>
      <c r="F40" s="732"/>
      <c r="G40" s="732"/>
      <c r="H40" s="746">
        <v>0</v>
      </c>
      <c r="I40" s="732">
        <v>47</v>
      </c>
      <c r="J40" s="732">
        <v>23071.83</v>
      </c>
      <c r="K40" s="746">
        <v>1</v>
      </c>
      <c r="L40" s="732">
        <v>47</v>
      </c>
      <c r="M40" s="733">
        <v>23071.83</v>
      </c>
    </row>
    <row r="41" spans="1:13" ht="14.4" customHeight="1" x14ac:dyDescent="0.3">
      <c r="A41" s="727" t="s">
        <v>1470</v>
      </c>
      <c r="B41" s="728" t="s">
        <v>1212</v>
      </c>
      <c r="C41" s="728" t="s">
        <v>1516</v>
      </c>
      <c r="D41" s="728" t="s">
        <v>707</v>
      </c>
      <c r="E41" s="728" t="s">
        <v>1216</v>
      </c>
      <c r="F41" s="732"/>
      <c r="G41" s="732"/>
      <c r="H41" s="746">
        <v>0</v>
      </c>
      <c r="I41" s="732">
        <v>26</v>
      </c>
      <c r="J41" s="732">
        <v>19144.580000000002</v>
      </c>
      <c r="K41" s="746">
        <v>1</v>
      </c>
      <c r="L41" s="732">
        <v>26</v>
      </c>
      <c r="M41" s="733">
        <v>19144.580000000002</v>
      </c>
    </row>
    <row r="42" spans="1:13" ht="14.4" customHeight="1" x14ac:dyDescent="0.3">
      <c r="A42" s="727" t="s">
        <v>1470</v>
      </c>
      <c r="B42" s="728" t="s">
        <v>1212</v>
      </c>
      <c r="C42" s="728" t="s">
        <v>1554</v>
      </c>
      <c r="D42" s="728" t="s">
        <v>707</v>
      </c>
      <c r="E42" s="728" t="s">
        <v>1555</v>
      </c>
      <c r="F42" s="732"/>
      <c r="G42" s="732"/>
      <c r="H42" s="746">
        <v>0</v>
      </c>
      <c r="I42" s="732">
        <v>3</v>
      </c>
      <c r="J42" s="732">
        <v>2771.2200000000003</v>
      </c>
      <c r="K42" s="746">
        <v>1</v>
      </c>
      <c r="L42" s="732">
        <v>3</v>
      </c>
      <c r="M42" s="733">
        <v>2771.2200000000003</v>
      </c>
    </row>
    <row r="43" spans="1:13" ht="14.4" customHeight="1" x14ac:dyDescent="0.3">
      <c r="A43" s="727" t="s">
        <v>1470</v>
      </c>
      <c r="B43" s="728" t="s">
        <v>1282</v>
      </c>
      <c r="C43" s="728" t="s">
        <v>1285</v>
      </c>
      <c r="D43" s="728" t="s">
        <v>611</v>
      </c>
      <c r="E43" s="728" t="s">
        <v>1286</v>
      </c>
      <c r="F43" s="732"/>
      <c r="G43" s="732"/>
      <c r="H43" s="746">
        <v>0</v>
      </c>
      <c r="I43" s="732">
        <v>2</v>
      </c>
      <c r="J43" s="732">
        <v>308.72000000000003</v>
      </c>
      <c r="K43" s="746">
        <v>1</v>
      </c>
      <c r="L43" s="732">
        <v>2</v>
      </c>
      <c r="M43" s="733">
        <v>308.72000000000003</v>
      </c>
    </row>
    <row r="44" spans="1:13" ht="14.4" customHeight="1" x14ac:dyDescent="0.3">
      <c r="A44" s="727" t="s">
        <v>1470</v>
      </c>
      <c r="B44" s="728" t="s">
        <v>1282</v>
      </c>
      <c r="C44" s="728" t="s">
        <v>1287</v>
      </c>
      <c r="D44" s="728" t="s">
        <v>1288</v>
      </c>
      <c r="E44" s="728" t="s">
        <v>1289</v>
      </c>
      <c r="F44" s="732"/>
      <c r="G44" s="732"/>
      <c r="H44" s="746">
        <v>0</v>
      </c>
      <c r="I44" s="732">
        <v>1</v>
      </c>
      <c r="J44" s="732">
        <v>149.52000000000001</v>
      </c>
      <c r="K44" s="746">
        <v>1</v>
      </c>
      <c r="L44" s="732">
        <v>1</v>
      </c>
      <c r="M44" s="733">
        <v>149.52000000000001</v>
      </c>
    </row>
    <row r="45" spans="1:13" ht="14.4" customHeight="1" x14ac:dyDescent="0.3">
      <c r="A45" s="727" t="s">
        <v>1470</v>
      </c>
      <c r="B45" s="728" t="s">
        <v>1282</v>
      </c>
      <c r="C45" s="728" t="s">
        <v>1283</v>
      </c>
      <c r="D45" s="728" t="s">
        <v>611</v>
      </c>
      <c r="E45" s="728" t="s">
        <v>1284</v>
      </c>
      <c r="F45" s="732"/>
      <c r="G45" s="732"/>
      <c r="H45" s="746">
        <v>0</v>
      </c>
      <c r="I45" s="732">
        <v>3</v>
      </c>
      <c r="J45" s="732">
        <v>675.18000000000006</v>
      </c>
      <c r="K45" s="746">
        <v>1</v>
      </c>
      <c r="L45" s="732">
        <v>3</v>
      </c>
      <c r="M45" s="733">
        <v>675.18000000000006</v>
      </c>
    </row>
    <row r="46" spans="1:13" ht="14.4" customHeight="1" x14ac:dyDescent="0.3">
      <c r="A46" s="727" t="s">
        <v>1470</v>
      </c>
      <c r="B46" s="728" t="s">
        <v>1282</v>
      </c>
      <c r="C46" s="728" t="s">
        <v>1590</v>
      </c>
      <c r="D46" s="728" t="s">
        <v>611</v>
      </c>
      <c r="E46" s="728" t="s">
        <v>1286</v>
      </c>
      <c r="F46" s="732">
        <v>1</v>
      </c>
      <c r="G46" s="732">
        <v>154.36000000000001</v>
      </c>
      <c r="H46" s="746">
        <v>1</v>
      </c>
      <c r="I46" s="732"/>
      <c r="J46" s="732"/>
      <c r="K46" s="746">
        <v>0</v>
      </c>
      <c r="L46" s="732">
        <v>1</v>
      </c>
      <c r="M46" s="733">
        <v>154.36000000000001</v>
      </c>
    </row>
    <row r="47" spans="1:13" ht="14.4" customHeight="1" x14ac:dyDescent="0.3">
      <c r="A47" s="727" t="s">
        <v>1470</v>
      </c>
      <c r="B47" s="728" t="s">
        <v>1323</v>
      </c>
      <c r="C47" s="728" t="s">
        <v>1326</v>
      </c>
      <c r="D47" s="728" t="s">
        <v>628</v>
      </c>
      <c r="E47" s="728" t="s">
        <v>1327</v>
      </c>
      <c r="F47" s="732"/>
      <c r="G47" s="732"/>
      <c r="H47" s="746">
        <v>0</v>
      </c>
      <c r="I47" s="732">
        <v>12</v>
      </c>
      <c r="J47" s="732">
        <v>581.04</v>
      </c>
      <c r="K47" s="746">
        <v>1</v>
      </c>
      <c r="L47" s="732">
        <v>12</v>
      </c>
      <c r="M47" s="733">
        <v>581.04</v>
      </c>
    </row>
    <row r="48" spans="1:13" ht="14.4" customHeight="1" x14ac:dyDescent="0.3">
      <c r="A48" s="727" t="s">
        <v>1470</v>
      </c>
      <c r="B48" s="728" t="s">
        <v>1323</v>
      </c>
      <c r="C48" s="728" t="s">
        <v>1864</v>
      </c>
      <c r="D48" s="728" t="s">
        <v>1865</v>
      </c>
      <c r="E48" s="728" t="s">
        <v>1866</v>
      </c>
      <c r="F48" s="732">
        <v>3</v>
      </c>
      <c r="G48" s="732">
        <v>145.26</v>
      </c>
      <c r="H48" s="746">
        <v>1</v>
      </c>
      <c r="I48" s="732"/>
      <c r="J48" s="732"/>
      <c r="K48" s="746">
        <v>0</v>
      </c>
      <c r="L48" s="732">
        <v>3</v>
      </c>
      <c r="M48" s="733">
        <v>145.26</v>
      </c>
    </row>
    <row r="49" spans="1:13" ht="14.4" customHeight="1" x14ac:dyDescent="0.3">
      <c r="A49" s="727" t="s">
        <v>1470</v>
      </c>
      <c r="B49" s="728" t="s">
        <v>1336</v>
      </c>
      <c r="C49" s="728" t="s">
        <v>1337</v>
      </c>
      <c r="D49" s="728" t="s">
        <v>1338</v>
      </c>
      <c r="E49" s="728" t="s">
        <v>1339</v>
      </c>
      <c r="F49" s="732"/>
      <c r="G49" s="732"/>
      <c r="H49" s="746"/>
      <c r="I49" s="732">
        <v>51</v>
      </c>
      <c r="J49" s="732">
        <v>0</v>
      </c>
      <c r="K49" s="746"/>
      <c r="L49" s="732">
        <v>51</v>
      </c>
      <c r="M49" s="733">
        <v>0</v>
      </c>
    </row>
    <row r="50" spans="1:13" ht="14.4" customHeight="1" x14ac:dyDescent="0.3">
      <c r="A50" s="727" t="s">
        <v>1470</v>
      </c>
      <c r="B50" s="728" t="s">
        <v>1426</v>
      </c>
      <c r="C50" s="728" t="s">
        <v>1845</v>
      </c>
      <c r="D50" s="728" t="s">
        <v>1846</v>
      </c>
      <c r="E50" s="728" t="s">
        <v>1847</v>
      </c>
      <c r="F50" s="732"/>
      <c r="G50" s="732"/>
      <c r="H50" s="746">
        <v>0</v>
      </c>
      <c r="I50" s="732">
        <v>2</v>
      </c>
      <c r="J50" s="732">
        <v>18.8</v>
      </c>
      <c r="K50" s="746">
        <v>1</v>
      </c>
      <c r="L50" s="732">
        <v>2</v>
      </c>
      <c r="M50" s="733">
        <v>18.8</v>
      </c>
    </row>
    <row r="51" spans="1:13" ht="14.4" customHeight="1" x14ac:dyDescent="0.3">
      <c r="A51" s="727" t="s">
        <v>1470</v>
      </c>
      <c r="B51" s="728" t="s">
        <v>1351</v>
      </c>
      <c r="C51" s="728" t="s">
        <v>1878</v>
      </c>
      <c r="D51" s="728" t="s">
        <v>1877</v>
      </c>
      <c r="E51" s="728" t="s">
        <v>1353</v>
      </c>
      <c r="F51" s="732">
        <v>2</v>
      </c>
      <c r="G51" s="732">
        <v>0</v>
      </c>
      <c r="H51" s="746"/>
      <c r="I51" s="732"/>
      <c r="J51" s="732"/>
      <c r="K51" s="746"/>
      <c r="L51" s="732">
        <v>2</v>
      </c>
      <c r="M51" s="733">
        <v>0</v>
      </c>
    </row>
    <row r="52" spans="1:13" ht="14.4" customHeight="1" x14ac:dyDescent="0.3">
      <c r="A52" s="727" t="s">
        <v>1470</v>
      </c>
      <c r="B52" s="728" t="s">
        <v>1351</v>
      </c>
      <c r="C52" s="728" t="s">
        <v>1879</v>
      </c>
      <c r="D52" s="728" t="s">
        <v>1877</v>
      </c>
      <c r="E52" s="728" t="s">
        <v>1353</v>
      </c>
      <c r="F52" s="732">
        <v>2</v>
      </c>
      <c r="G52" s="732">
        <v>0</v>
      </c>
      <c r="H52" s="746"/>
      <c r="I52" s="732"/>
      <c r="J52" s="732"/>
      <c r="K52" s="746"/>
      <c r="L52" s="732">
        <v>2</v>
      </c>
      <c r="M52" s="733">
        <v>0</v>
      </c>
    </row>
    <row r="53" spans="1:13" ht="14.4" customHeight="1" x14ac:dyDescent="0.3">
      <c r="A53" s="727" t="s">
        <v>1471</v>
      </c>
      <c r="B53" s="728" t="s">
        <v>1212</v>
      </c>
      <c r="C53" s="728" t="s">
        <v>1516</v>
      </c>
      <c r="D53" s="728" t="s">
        <v>707</v>
      </c>
      <c r="E53" s="728" t="s">
        <v>1216</v>
      </c>
      <c r="F53" s="732"/>
      <c r="G53" s="732"/>
      <c r="H53" s="746">
        <v>0</v>
      </c>
      <c r="I53" s="732">
        <v>4</v>
      </c>
      <c r="J53" s="732">
        <v>2945.32</v>
      </c>
      <c r="K53" s="746">
        <v>1</v>
      </c>
      <c r="L53" s="732">
        <v>4</v>
      </c>
      <c r="M53" s="733">
        <v>2945.32</v>
      </c>
    </row>
    <row r="54" spans="1:13" ht="14.4" customHeight="1" x14ac:dyDescent="0.3">
      <c r="A54" s="727" t="s">
        <v>1471</v>
      </c>
      <c r="B54" s="728" t="s">
        <v>1282</v>
      </c>
      <c r="C54" s="728" t="s">
        <v>1283</v>
      </c>
      <c r="D54" s="728" t="s">
        <v>611</v>
      </c>
      <c r="E54" s="728" t="s">
        <v>1284</v>
      </c>
      <c r="F54" s="732"/>
      <c r="G54" s="732"/>
      <c r="H54" s="746">
        <v>0</v>
      </c>
      <c r="I54" s="732">
        <v>1</v>
      </c>
      <c r="J54" s="732">
        <v>225.06</v>
      </c>
      <c r="K54" s="746">
        <v>1</v>
      </c>
      <c r="L54" s="732">
        <v>1</v>
      </c>
      <c r="M54" s="733">
        <v>225.06</v>
      </c>
    </row>
    <row r="55" spans="1:13" ht="14.4" customHeight="1" x14ac:dyDescent="0.3">
      <c r="A55" s="727" t="s">
        <v>1472</v>
      </c>
      <c r="B55" s="728" t="s">
        <v>1212</v>
      </c>
      <c r="C55" s="728" t="s">
        <v>1668</v>
      </c>
      <c r="D55" s="728" t="s">
        <v>707</v>
      </c>
      <c r="E55" s="728" t="s">
        <v>1669</v>
      </c>
      <c r="F55" s="732"/>
      <c r="G55" s="732"/>
      <c r="H55" s="746">
        <v>0</v>
      </c>
      <c r="I55" s="732">
        <v>2</v>
      </c>
      <c r="J55" s="732">
        <v>736.32</v>
      </c>
      <c r="K55" s="746">
        <v>1</v>
      </c>
      <c r="L55" s="732">
        <v>2</v>
      </c>
      <c r="M55" s="733">
        <v>736.32</v>
      </c>
    </row>
    <row r="56" spans="1:13" ht="14.4" customHeight="1" x14ac:dyDescent="0.3">
      <c r="A56" s="727" t="s">
        <v>1472</v>
      </c>
      <c r="B56" s="728" t="s">
        <v>1212</v>
      </c>
      <c r="C56" s="728" t="s">
        <v>1487</v>
      </c>
      <c r="D56" s="728" t="s">
        <v>707</v>
      </c>
      <c r="E56" s="728" t="s">
        <v>1218</v>
      </c>
      <c r="F56" s="732"/>
      <c r="G56" s="732"/>
      <c r="H56" s="746">
        <v>0</v>
      </c>
      <c r="I56" s="732">
        <v>46</v>
      </c>
      <c r="J56" s="732">
        <v>22580.94</v>
      </c>
      <c r="K56" s="746">
        <v>1</v>
      </c>
      <c r="L56" s="732">
        <v>46</v>
      </c>
      <c r="M56" s="733">
        <v>22580.94</v>
      </c>
    </row>
    <row r="57" spans="1:13" ht="14.4" customHeight="1" x14ac:dyDescent="0.3">
      <c r="A57" s="727" t="s">
        <v>1472</v>
      </c>
      <c r="B57" s="728" t="s">
        <v>1212</v>
      </c>
      <c r="C57" s="728" t="s">
        <v>1516</v>
      </c>
      <c r="D57" s="728" t="s">
        <v>707</v>
      </c>
      <c r="E57" s="728" t="s">
        <v>1216</v>
      </c>
      <c r="F57" s="732"/>
      <c r="G57" s="732"/>
      <c r="H57" s="746">
        <v>0</v>
      </c>
      <c r="I57" s="732">
        <v>15</v>
      </c>
      <c r="J57" s="732">
        <v>11044.95</v>
      </c>
      <c r="K57" s="746">
        <v>1</v>
      </c>
      <c r="L57" s="732">
        <v>15</v>
      </c>
      <c r="M57" s="733">
        <v>11044.95</v>
      </c>
    </row>
    <row r="58" spans="1:13" ht="14.4" customHeight="1" x14ac:dyDescent="0.3">
      <c r="A58" s="727" t="s">
        <v>1472</v>
      </c>
      <c r="B58" s="728" t="s">
        <v>1212</v>
      </c>
      <c r="C58" s="728" t="s">
        <v>1554</v>
      </c>
      <c r="D58" s="728" t="s">
        <v>707</v>
      </c>
      <c r="E58" s="728" t="s">
        <v>1555</v>
      </c>
      <c r="F58" s="732"/>
      <c r="G58" s="732"/>
      <c r="H58" s="746">
        <v>0</v>
      </c>
      <c r="I58" s="732">
        <v>1</v>
      </c>
      <c r="J58" s="732">
        <v>923.74</v>
      </c>
      <c r="K58" s="746">
        <v>1</v>
      </c>
      <c r="L58" s="732">
        <v>1</v>
      </c>
      <c r="M58" s="733">
        <v>923.74</v>
      </c>
    </row>
    <row r="59" spans="1:13" ht="14.4" customHeight="1" x14ac:dyDescent="0.3">
      <c r="A59" s="727" t="s">
        <v>1472</v>
      </c>
      <c r="B59" s="728" t="s">
        <v>1282</v>
      </c>
      <c r="C59" s="728" t="s">
        <v>1285</v>
      </c>
      <c r="D59" s="728" t="s">
        <v>611</v>
      </c>
      <c r="E59" s="728" t="s">
        <v>1286</v>
      </c>
      <c r="F59" s="732"/>
      <c r="G59" s="732"/>
      <c r="H59" s="746">
        <v>0</v>
      </c>
      <c r="I59" s="732">
        <v>2</v>
      </c>
      <c r="J59" s="732">
        <v>308.72000000000003</v>
      </c>
      <c r="K59" s="746">
        <v>1</v>
      </c>
      <c r="L59" s="732">
        <v>2</v>
      </c>
      <c r="M59" s="733">
        <v>308.72000000000003</v>
      </c>
    </row>
    <row r="60" spans="1:13" ht="14.4" customHeight="1" x14ac:dyDescent="0.3">
      <c r="A60" s="727" t="s">
        <v>1472</v>
      </c>
      <c r="B60" s="728" t="s">
        <v>1323</v>
      </c>
      <c r="C60" s="728" t="s">
        <v>1326</v>
      </c>
      <c r="D60" s="728" t="s">
        <v>628</v>
      </c>
      <c r="E60" s="728" t="s">
        <v>1327</v>
      </c>
      <c r="F60" s="732"/>
      <c r="G60" s="732"/>
      <c r="H60" s="746">
        <v>0</v>
      </c>
      <c r="I60" s="732">
        <v>1</v>
      </c>
      <c r="J60" s="732">
        <v>48.42</v>
      </c>
      <c r="K60" s="746">
        <v>1</v>
      </c>
      <c r="L60" s="732">
        <v>1</v>
      </c>
      <c r="M60" s="733">
        <v>48.42</v>
      </c>
    </row>
    <row r="61" spans="1:13" ht="14.4" customHeight="1" x14ac:dyDescent="0.3">
      <c r="A61" s="727" t="s">
        <v>1472</v>
      </c>
      <c r="B61" s="728" t="s">
        <v>1329</v>
      </c>
      <c r="C61" s="728" t="s">
        <v>1887</v>
      </c>
      <c r="D61" s="728" t="s">
        <v>783</v>
      </c>
      <c r="E61" s="728" t="s">
        <v>1331</v>
      </c>
      <c r="F61" s="732">
        <v>1</v>
      </c>
      <c r="G61" s="732">
        <v>36.270000000000003</v>
      </c>
      <c r="H61" s="746">
        <v>1</v>
      </c>
      <c r="I61" s="732"/>
      <c r="J61" s="732"/>
      <c r="K61" s="746">
        <v>0</v>
      </c>
      <c r="L61" s="732">
        <v>1</v>
      </c>
      <c r="M61" s="733">
        <v>36.270000000000003</v>
      </c>
    </row>
    <row r="62" spans="1:13" ht="14.4" customHeight="1" x14ac:dyDescent="0.3">
      <c r="A62" s="727" t="s">
        <v>1472</v>
      </c>
      <c r="B62" s="728" t="s">
        <v>1336</v>
      </c>
      <c r="C62" s="728" t="s">
        <v>1337</v>
      </c>
      <c r="D62" s="728" t="s">
        <v>1338</v>
      </c>
      <c r="E62" s="728" t="s">
        <v>1339</v>
      </c>
      <c r="F62" s="732"/>
      <c r="G62" s="732"/>
      <c r="H62" s="746"/>
      <c r="I62" s="732">
        <v>7</v>
      </c>
      <c r="J62" s="732">
        <v>0</v>
      </c>
      <c r="K62" s="746"/>
      <c r="L62" s="732">
        <v>7</v>
      </c>
      <c r="M62" s="733">
        <v>0</v>
      </c>
    </row>
    <row r="63" spans="1:13" ht="14.4" customHeight="1" x14ac:dyDescent="0.3">
      <c r="A63" s="727" t="s">
        <v>1473</v>
      </c>
      <c r="B63" s="728" t="s">
        <v>1212</v>
      </c>
      <c r="C63" s="728" t="s">
        <v>1487</v>
      </c>
      <c r="D63" s="728" t="s">
        <v>707</v>
      </c>
      <c r="E63" s="728" t="s">
        <v>1218</v>
      </c>
      <c r="F63" s="732"/>
      <c r="G63" s="732"/>
      <c r="H63" s="746">
        <v>0</v>
      </c>
      <c r="I63" s="732">
        <v>55</v>
      </c>
      <c r="J63" s="732">
        <v>26998.95</v>
      </c>
      <c r="K63" s="746">
        <v>1</v>
      </c>
      <c r="L63" s="732">
        <v>55</v>
      </c>
      <c r="M63" s="733">
        <v>26998.95</v>
      </c>
    </row>
    <row r="64" spans="1:13" ht="14.4" customHeight="1" x14ac:dyDescent="0.3">
      <c r="A64" s="727" t="s">
        <v>1473</v>
      </c>
      <c r="B64" s="728" t="s">
        <v>1212</v>
      </c>
      <c r="C64" s="728" t="s">
        <v>1516</v>
      </c>
      <c r="D64" s="728" t="s">
        <v>707</v>
      </c>
      <c r="E64" s="728" t="s">
        <v>1216</v>
      </c>
      <c r="F64" s="732"/>
      <c r="G64" s="732"/>
      <c r="H64" s="746">
        <v>0</v>
      </c>
      <c r="I64" s="732">
        <v>20</v>
      </c>
      <c r="J64" s="732">
        <v>14726.6</v>
      </c>
      <c r="K64" s="746">
        <v>1</v>
      </c>
      <c r="L64" s="732">
        <v>20</v>
      </c>
      <c r="M64" s="733">
        <v>14726.6</v>
      </c>
    </row>
    <row r="65" spans="1:13" ht="14.4" customHeight="1" x14ac:dyDescent="0.3">
      <c r="A65" s="727" t="s">
        <v>1473</v>
      </c>
      <c r="B65" s="728" t="s">
        <v>1212</v>
      </c>
      <c r="C65" s="728" t="s">
        <v>1554</v>
      </c>
      <c r="D65" s="728" t="s">
        <v>707</v>
      </c>
      <c r="E65" s="728" t="s">
        <v>1555</v>
      </c>
      <c r="F65" s="732"/>
      <c r="G65" s="732"/>
      <c r="H65" s="746">
        <v>0</v>
      </c>
      <c r="I65" s="732">
        <v>4</v>
      </c>
      <c r="J65" s="732">
        <v>3694.96</v>
      </c>
      <c r="K65" s="746">
        <v>1</v>
      </c>
      <c r="L65" s="732">
        <v>4</v>
      </c>
      <c r="M65" s="733">
        <v>3694.96</v>
      </c>
    </row>
    <row r="66" spans="1:13" ht="14.4" customHeight="1" x14ac:dyDescent="0.3">
      <c r="A66" s="727" t="s">
        <v>1473</v>
      </c>
      <c r="B66" s="728" t="s">
        <v>1212</v>
      </c>
      <c r="C66" s="728" t="s">
        <v>1217</v>
      </c>
      <c r="D66" s="728" t="s">
        <v>707</v>
      </c>
      <c r="E66" s="728" t="s">
        <v>1218</v>
      </c>
      <c r="F66" s="732"/>
      <c r="G66" s="732"/>
      <c r="H66" s="746">
        <v>0</v>
      </c>
      <c r="I66" s="732">
        <v>1</v>
      </c>
      <c r="J66" s="732">
        <v>490.89</v>
      </c>
      <c r="K66" s="746">
        <v>1</v>
      </c>
      <c r="L66" s="732">
        <v>1</v>
      </c>
      <c r="M66" s="733">
        <v>490.89</v>
      </c>
    </row>
    <row r="67" spans="1:13" ht="14.4" customHeight="1" x14ac:dyDescent="0.3">
      <c r="A67" s="727" t="s">
        <v>1473</v>
      </c>
      <c r="B67" s="728" t="s">
        <v>1298</v>
      </c>
      <c r="C67" s="728" t="s">
        <v>1299</v>
      </c>
      <c r="D67" s="728" t="s">
        <v>1300</v>
      </c>
      <c r="E67" s="728" t="s">
        <v>1301</v>
      </c>
      <c r="F67" s="732"/>
      <c r="G67" s="732"/>
      <c r="H67" s="746">
        <v>0</v>
      </c>
      <c r="I67" s="732">
        <v>4</v>
      </c>
      <c r="J67" s="732">
        <v>282.16000000000003</v>
      </c>
      <c r="K67" s="746">
        <v>1</v>
      </c>
      <c r="L67" s="732">
        <v>4</v>
      </c>
      <c r="M67" s="733">
        <v>282.16000000000003</v>
      </c>
    </row>
    <row r="68" spans="1:13" ht="14.4" customHeight="1" x14ac:dyDescent="0.3">
      <c r="A68" s="727" t="s">
        <v>1473</v>
      </c>
      <c r="B68" s="728" t="s">
        <v>1302</v>
      </c>
      <c r="C68" s="728" t="s">
        <v>1548</v>
      </c>
      <c r="D68" s="728" t="s">
        <v>1546</v>
      </c>
      <c r="E68" s="728" t="s">
        <v>1549</v>
      </c>
      <c r="F68" s="732">
        <v>4</v>
      </c>
      <c r="G68" s="732">
        <v>531.91999999999996</v>
      </c>
      <c r="H68" s="746">
        <v>1</v>
      </c>
      <c r="I68" s="732"/>
      <c r="J68" s="732"/>
      <c r="K68" s="746">
        <v>0</v>
      </c>
      <c r="L68" s="732">
        <v>4</v>
      </c>
      <c r="M68" s="733">
        <v>531.91999999999996</v>
      </c>
    </row>
    <row r="69" spans="1:13" ht="14.4" customHeight="1" x14ac:dyDescent="0.3">
      <c r="A69" s="727" t="s">
        <v>1473</v>
      </c>
      <c r="B69" s="728" t="s">
        <v>1323</v>
      </c>
      <c r="C69" s="728" t="s">
        <v>1326</v>
      </c>
      <c r="D69" s="728" t="s">
        <v>628</v>
      </c>
      <c r="E69" s="728" t="s">
        <v>1327</v>
      </c>
      <c r="F69" s="732"/>
      <c r="G69" s="732"/>
      <c r="H69" s="746">
        <v>0</v>
      </c>
      <c r="I69" s="732">
        <v>3</v>
      </c>
      <c r="J69" s="732">
        <v>145.26</v>
      </c>
      <c r="K69" s="746">
        <v>1</v>
      </c>
      <c r="L69" s="732">
        <v>3</v>
      </c>
      <c r="M69" s="733">
        <v>145.26</v>
      </c>
    </row>
    <row r="70" spans="1:13" ht="14.4" customHeight="1" x14ac:dyDescent="0.3">
      <c r="A70" s="727" t="s">
        <v>1473</v>
      </c>
      <c r="B70" s="728" t="s">
        <v>1336</v>
      </c>
      <c r="C70" s="728" t="s">
        <v>1337</v>
      </c>
      <c r="D70" s="728" t="s">
        <v>1338</v>
      </c>
      <c r="E70" s="728" t="s">
        <v>1339</v>
      </c>
      <c r="F70" s="732"/>
      <c r="G70" s="732"/>
      <c r="H70" s="746"/>
      <c r="I70" s="732">
        <v>65</v>
      </c>
      <c r="J70" s="732">
        <v>0</v>
      </c>
      <c r="K70" s="746"/>
      <c r="L70" s="732">
        <v>65</v>
      </c>
      <c r="M70" s="733">
        <v>0</v>
      </c>
    </row>
    <row r="71" spans="1:13" ht="14.4" customHeight="1" x14ac:dyDescent="0.3">
      <c r="A71" s="727" t="s">
        <v>1473</v>
      </c>
      <c r="B71" s="728" t="s">
        <v>2264</v>
      </c>
      <c r="C71" s="728" t="s">
        <v>1932</v>
      </c>
      <c r="D71" s="728" t="s">
        <v>1933</v>
      </c>
      <c r="E71" s="728" t="s">
        <v>1641</v>
      </c>
      <c r="F71" s="732"/>
      <c r="G71" s="732"/>
      <c r="H71" s="746">
        <v>0</v>
      </c>
      <c r="I71" s="732">
        <v>1</v>
      </c>
      <c r="J71" s="732">
        <v>848.49</v>
      </c>
      <c r="K71" s="746">
        <v>1</v>
      </c>
      <c r="L71" s="732">
        <v>1</v>
      </c>
      <c r="M71" s="733">
        <v>848.49</v>
      </c>
    </row>
    <row r="72" spans="1:13" ht="14.4" customHeight="1" x14ac:dyDescent="0.3">
      <c r="A72" s="727" t="s">
        <v>1473</v>
      </c>
      <c r="B72" s="728" t="s">
        <v>2265</v>
      </c>
      <c r="C72" s="728" t="s">
        <v>1950</v>
      </c>
      <c r="D72" s="728" t="s">
        <v>1951</v>
      </c>
      <c r="E72" s="728" t="s">
        <v>1952</v>
      </c>
      <c r="F72" s="732"/>
      <c r="G72" s="732"/>
      <c r="H72" s="746">
        <v>0</v>
      </c>
      <c r="I72" s="732">
        <v>4</v>
      </c>
      <c r="J72" s="732">
        <v>3209.92</v>
      </c>
      <c r="K72" s="746">
        <v>1</v>
      </c>
      <c r="L72" s="732">
        <v>4</v>
      </c>
      <c r="M72" s="733">
        <v>3209.92</v>
      </c>
    </row>
    <row r="73" spans="1:13" ht="14.4" customHeight="1" x14ac:dyDescent="0.3">
      <c r="A73" s="727" t="s">
        <v>1473</v>
      </c>
      <c r="B73" s="728" t="s">
        <v>2263</v>
      </c>
      <c r="C73" s="728" t="s">
        <v>1926</v>
      </c>
      <c r="D73" s="728" t="s">
        <v>1927</v>
      </c>
      <c r="E73" s="728" t="s">
        <v>1928</v>
      </c>
      <c r="F73" s="732"/>
      <c r="G73" s="732"/>
      <c r="H73" s="746">
        <v>0</v>
      </c>
      <c r="I73" s="732">
        <v>2</v>
      </c>
      <c r="J73" s="732">
        <v>414.9</v>
      </c>
      <c r="K73" s="746">
        <v>1</v>
      </c>
      <c r="L73" s="732">
        <v>2</v>
      </c>
      <c r="M73" s="733">
        <v>414.9</v>
      </c>
    </row>
    <row r="74" spans="1:13" ht="14.4" customHeight="1" x14ac:dyDescent="0.3">
      <c r="A74" s="727" t="s">
        <v>1474</v>
      </c>
      <c r="B74" s="728" t="s">
        <v>1212</v>
      </c>
      <c r="C74" s="728" t="s">
        <v>1487</v>
      </c>
      <c r="D74" s="728" t="s">
        <v>707</v>
      </c>
      <c r="E74" s="728" t="s">
        <v>1218</v>
      </c>
      <c r="F74" s="732"/>
      <c r="G74" s="732"/>
      <c r="H74" s="746">
        <v>0</v>
      </c>
      <c r="I74" s="732">
        <v>18</v>
      </c>
      <c r="J74" s="732">
        <v>8836.02</v>
      </c>
      <c r="K74" s="746">
        <v>1</v>
      </c>
      <c r="L74" s="732">
        <v>18</v>
      </c>
      <c r="M74" s="733">
        <v>8836.02</v>
      </c>
    </row>
    <row r="75" spans="1:13" ht="14.4" customHeight="1" x14ac:dyDescent="0.3">
      <c r="A75" s="727" t="s">
        <v>1474</v>
      </c>
      <c r="B75" s="728" t="s">
        <v>1212</v>
      </c>
      <c r="C75" s="728" t="s">
        <v>1516</v>
      </c>
      <c r="D75" s="728" t="s">
        <v>707</v>
      </c>
      <c r="E75" s="728" t="s">
        <v>1216</v>
      </c>
      <c r="F75" s="732"/>
      <c r="G75" s="732"/>
      <c r="H75" s="746">
        <v>0</v>
      </c>
      <c r="I75" s="732">
        <v>6</v>
      </c>
      <c r="J75" s="732">
        <v>4417.9800000000005</v>
      </c>
      <c r="K75" s="746">
        <v>1</v>
      </c>
      <c r="L75" s="732">
        <v>6</v>
      </c>
      <c r="M75" s="733">
        <v>4417.9800000000005</v>
      </c>
    </row>
    <row r="76" spans="1:13" ht="14.4" customHeight="1" x14ac:dyDescent="0.3">
      <c r="A76" s="727" t="s">
        <v>1474</v>
      </c>
      <c r="B76" s="728" t="s">
        <v>1282</v>
      </c>
      <c r="C76" s="728" t="s">
        <v>1283</v>
      </c>
      <c r="D76" s="728" t="s">
        <v>611</v>
      </c>
      <c r="E76" s="728" t="s">
        <v>1284</v>
      </c>
      <c r="F76" s="732"/>
      <c r="G76" s="732"/>
      <c r="H76" s="746">
        <v>0</v>
      </c>
      <c r="I76" s="732">
        <v>4</v>
      </c>
      <c r="J76" s="732">
        <v>900.24</v>
      </c>
      <c r="K76" s="746">
        <v>1</v>
      </c>
      <c r="L76" s="732">
        <v>4</v>
      </c>
      <c r="M76" s="733">
        <v>900.24</v>
      </c>
    </row>
    <row r="77" spans="1:13" ht="14.4" customHeight="1" x14ac:dyDescent="0.3">
      <c r="A77" s="727" t="s">
        <v>1474</v>
      </c>
      <c r="B77" s="728" t="s">
        <v>1419</v>
      </c>
      <c r="C77" s="728" t="s">
        <v>1973</v>
      </c>
      <c r="D77" s="728" t="s">
        <v>1081</v>
      </c>
      <c r="E77" s="728" t="s">
        <v>1974</v>
      </c>
      <c r="F77" s="732"/>
      <c r="G77" s="732"/>
      <c r="H77" s="746">
        <v>0</v>
      </c>
      <c r="I77" s="732">
        <v>1</v>
      </c>
      <c r="J77" s="732">
        <v>193.68</v>
      </c>
      <c r="K77" s="746">
        <v>1</v>
      </c>
      <c r="L77" s="732">
        <v>1</v>
      </c>
      <c r="M77" s="733">
        <v>193.68</v>
      </c>
    </row>
    <row r="78" spans="1:13" ht="14.4" customHeight="1" x14ac:dyDescent="0.3">
      <c r="A78" s="727" t="s">
        <v>1474</v>
      </c>
      <c r="B78" s="728" t="s">
        <v>1336</v>
      </c>
      <c r="C78" s="728" t="s">
        <v>1337</v>
      </c>
      <c r="D78" s="728" t="s">
        <v>1338</v>
      </c>
      <c r="E78" s="728" t="s">
        <v>1339</v>
      </c>
      <c r="F78" s="732"/>
      <c r="G78" s="732"/>
      <c r="H78" s="746"/>
      <c r="I78" s="732">
        <v>11</v>
      </c>
      <c r="J78" s="732">
        <v>0</v>
      </c>
      <c r="K78" s="746"/>
      <c r="L78" s="732">
        <v>11</v>
      </c>
      <c r="M78" s="733">
        <v>0</v>
      </c>
    </row>
    <row r="79" spans="1:13" ht="14.4" customHeight="1" x14ac:dyDescent="0.3">
      <c r="A79" s="727" t="s">
        <v>1475</v>
      </c>
      <c r="B79" s="728" t="s">
        <v>1212</v>
      </c>
      <c r="C79" s="728" t="s">
        <v>1487</v>
      </c>
      <c r="D79" s="728" t="s">
        <v>707</v>
      </c>
      <c r="E79" s="728" t="s">
        <v>1218</v>
      </c>
      <c r="F79" s="732"/>
      <c r="G79" s="732"/>
      <c r="H79" s="746">
        <v>0</v>
      </c>
      <c r="I79" s="732">
        <v>57</v>
      </c>
      <c r="J79" s="732">
        <v>27980.730000000003</v>
      </c>
      <c r="K79" s="746">
        <v>1</v>
      </c>
      <c r="L79" s="732">
        <v>57</v>
      </c>
      <c r="M79" s="733">
        <v>27980.730000000003</v>
      </c>
    </row>
    <row r="80" spans="1:13" ht="14.4" customHeight="1" x14ac:dyDescent="0.3">
      <c r="A80" s="727" t="s">
        <v>1475</v>
      </c>
      <c r="B80" s="728" t="s">
        <v>1212</v>
      </c>
      <c r="C80" s="728" t="s">
        <v>1516</v>
      </c>
      <c r="D80" s="728" t="s">
        <v>707</v>
      </c>
      <c r="E80" s="728" t="s">
        <v>1216</v>
      </c>
      <c r="F80" s="732"/>
      <c r="G80" s="732"/>
      <c r="H80" s="746">
        <v>0</v>
      </c>
      <c r="I80" s="732">
        <v>4</v>
      </c>
      <c r="J80" s="732">
        <v>2945.32</v>
      </c>
      <c r="K80" s="746">
        <v>1</v>
      </c>
      <c r="L80" s="732">
        <v>4</v>
      </c>
      <c r="M80" s="733">
        <v>2945.32</v>
      </c>
    </row>
    <row r="81" spans="1:13" ht="14.4" customHeight="1" x14ac:dyDescent="0.3">
      <c r="A81" s="727" t="s">
        <v>1475</v>
      </c>
      <c r="B81" s="728" t="s">
        <v>1212</v>
      </c>
      <c r="C81" s="728" t="s">
        <v>1217</v>
      </c>
      <c r="D81" s="728" t="s">
        <v>707</v>
      </c>
      <c r="E81" s="728" t="s">
        <v>1218</v>
      </c>
      <c r="F81" s="732"/>
      <c r="G81" s="732"/>
      <c r="H81" s="746">
        <v>0</v>
      </c>
      <c r="I81" s="732">
        <v>4</v>
      </c>
      <c r="J81" s="732">
        <v>1963.56</v>
      </c>
      <c r="K81" s="746">
        <v>1</v>
      </c>
      <c r="L81" s="732">
        <v>4</v>
      </c>
      <c r="M81" s="733">
        <v>1963.56</v>
      </c>
    </row>
    <row r="82" spans="1:13" ht="14.4" customHeight="1" x14ac:dyDescent="0.3">
      <c r="A82" s="727" t="s">
        <v>1475</v>
      </c>
      <c r="B82" s="728" t="s">
        <v>1282</v>
      </c>
      <c r="C82" s="728" t="s">
        <v>1536</v>
      </c>
      <c r="D82" s="728" t="s">
        <v>1537</v>
      </c>
      <c r="E82" s="728" t="s">
        <v>1538</v>
      </c>
      <c r="F82" s="732">
        <v>2</v>
      </c>
      <c r="G82" s="732">
        <v>308.72000000000003</v>
      </c>
      <c r="H82" s="746">
        <v>1</v>
      </c>
      <c r="I82" s="732"/>
      <c r="J82" s="732"/>
      <c r="K82" s="746">
        <v>0</v>
      </c>
      <c r="L82" s="732">
        <v>2</v>
      </c>
      <c r="M82" s="733">
        <v>308.72000000000003</v>
      </c>
    </row>
    <row r="83" spans="1:13" ht="14.4" customHeight="1" x14ac:dyDescent="0.3">
      <c r="A83" s="727" t="s">
        <v>1475</v>
      </c>
      <c r="B83" s="728" t="s">
        <v>1282</v>
      </c>
      <c r="C83" s="728" t="s">
        <v>1285</v>
      </c>
      <c r="D83" s="728" t="s">
        <v>611</v>
      </c>
      <c r="E83" s="728" t="s">
        <v>1286</v>
      </c>
      <c r="F83" s="732"/>
      <c r="G83" s="732"/>
      <c r="H83" s="746">
        <v>0</v>
      </c>
      <c r="I83" s="732">
        <v>1</v>
      </c>
      <c r="J83" s="732">
        <v>154.36000000000001</v>
      </c>
      <c r="K83" s="746">
        <v>1</v>
      </c>
      <c r="L83" s="732">
        <v>1</v>
      </c>
      <c r="M83" s="733">
        <v>154.36000000000001</v>
      </c>
    </row>
    <row r="84" spans="1:13" ht="14.4" customHeight="1" x14ac:dyDescent="0.3">
      <c r="A84" s="727" t="s">
        <v>1475</v>
      </c>
      <c r="B84" s="728" t="s">
        <v>1282</v>
      </c>
      <c r="C84" s="728" t="s">
        <v>1283</v>
      </c>
      <c r="D84" s="728" t="s">
        <v>611</v>
      </c>
      <c r="E84" s="728" t="s">
        <v>1284</v>
      </c>
      <c r="F84" s="732"/>
      <c r="G84" s="732"/>
      <c r="H84" s="746">
        <v>0</v>
      </c>
      <c r="I84" s="732">
        <v>1</v>
      </c>
      <c r="J84" s="732">
        <v>225.06</v>
      </c>
      <c r="K84" s="746">
        <v>1</v>
      </c>
      <c r="L84" s="732">
        <v>1</v>
      </c>
      <c r="M84" s="733">
        <v>225.06</v>
      </c>
    </row>
    <row r="85" spans="1:13" ht="14.4" customHeight="1" x14ac:dyDescent="0.3">
      <c r="A85" s="727" t="s">
        <v>1475</v>
      </c>
      <c r="B85" s="728" t="s">
        <v>1323</v>
      </c>
      <c r="C85" s="728" t="s">
        <v>1326</v>
      </c>
      <c r="D85" s="728" t="s">
        <v>628</v>
      </c>
      <c r="E85" s="728" t="s">
        <v>1327</v>
      </c>
      <c r="F85" s="732"/>
      <c r="G85" s="732"/>
      <c r="H85" s="746">
        <v>0</v>
      </c>
      <c r="I85" s="732">
        <v>5</v>
      </c>
      <c r="J85" s="732">
        <v>242.1</v>
      </c>
      <c r="K85" s="746">
        <v>1</v>
      </c>
      <c r="L85" s="732">
        <v>5</v>
      </c>
      <c r="M85" s="733">
        <v>242.1</v>
      </c>
    </row>
    <row r="86" spans="1:13" ht="14.4" customHeight="1" x14ac:dyDescent="0.3">
      <c r="A86" s="727" t="s">
        <v>1475</v>
      </c>
      <c r="B86" s="728" t="s">
        <v>1323</v>
      </c>
      <c r="C86" s="728" t="s">
        <v>1864</v>
      </c>
      <c r="D86" s="728" t="s">
        <v>1865</v>
      </c>
      <c r="E86" s="728" t="s">
        <v>1866</v>
      </c>
      <c r="F86" s="732">
        <v>2</v>
      </c>
      <c r="G86" s="732">
        <v>96.84</v>
      </c>
      <c r="H86" s="746">
        <v>1</v>
      </c>
      <c r="I86" s="732"/>
      <c r="J86" s="732"/>
      <c r="K86" s="746">
        <v>0</v>
      </c>
      <c r="L86" s="732">
        <v>2</v>
      </c>
      <c r="M86" s="733">
        <v>96.84</v>
      </c>
    </row>
    <row r="87" spans="1:13" ht="14.4" customHeight="1" x14ac:dyDescent="0.3">
      <c r="A87" s="727" t="s">
        <v>1475</v>
      </c>
      <c r="B87" s="728" t="s">
        <v>1336</v>
      </c>
      <c r="C87" s="728" t="s">
        <v>1337</v>
      </c>
      <c r="D87" s="728" t="s">
        <v>1338</v>
      </c>
      <c r="E87" s="728" t="s">
        <v>1339</v>
      </c>
      <c r="F87" s="732"/>
      <c r="G87" s="732"/>
      <c r="H87" s="746"/>
      <c r="I87" s="732">
        <v>24</v>
      </c>
      <c r="J87" s="732">
        <v>0</v>
      </c>
      <c r="K87" s="746"/>
      <c r="L87" s="732">
        <v>24</v>
      </c>
      <c r="M87" s="733">
        <v>0</v>
      </c>
    </row>
    <row r="88" spans="1:13" ht="14.4" customHeight="1" x14ac:dyDescent="0.3">
      <c r="A88" s="727" t="s">
        <v>1475</v>
      </c>
      <c r="B88" s="728" t="s">
        <v>1332</v>
      </c>
      <c r="C88" s="728" t="s">
        <v>1723</v>
      </c>
      <c r="D88" s="728" t="s">
        <v>1495</v>
      </c>
      <c r="E88" s="728" t="s">
        <v>1724</v>
      </c>
      <c r="F88" s="732">
        <v>2</v>
      </c>
      <c r="G88" s="732">
        <v>67.099999999999994</v>
      </c>
      <c r="H88" s="746">
        <v>1</v>
      </c>
      <c r="I88" s="732"/>
      <c r="J88" s="732"/>
      <c r="K88" s="746">
        <v>0</v>
      </c>
      <c r="L88" s="732">
        <v>2</v>
      </c>
      <c r="M88" s="733">
        <v>67.099999999999994</v>
      </c>
    </row>
    <row r="89" spans="1:13" ht="14.4" customHeight="1" x14ac:dyDescent="0.3">
      <c r="A89" s="727" t="s">
        <v>1476</v>
      </c>
      <c r="B89" s="728" t="s">
        <v>1212</v>
      </c>
      <c r="C89" s="728" t="s">
        <v>1487</v>
      </c>
      <c r="D89" s="728" t="s">
        <v>707</v>
      </c>
      <c r="E89" s="728" t="s">
        <v>1218</v>
      </c>
      <c r="F89" s="732"/>
      <c r="G89" s="732"/>
      <c r="H89" s="746">
        <v>0</v>
      </c>
      <c r="I89" s="732">
        <v>110</v>
      </c>
      <c r="J89" s="732">
        <v>53997.899999999965</v>
      </c>
      <c r="K89" s="746">
        <v>1</v>
      </c>
      <c r="L89" s="732">
        <v>110</v>
      </c>
      <c r="M89" s="733">
        <v>53997.899999999965</v>
      </c>
    </row>
    <row r="90" spans="1:13" ht="14.4" customHeight="1" x14ac:dyDescent="0.3">
      <c r="A90" s="727" t="s">
        <v>1476</v>
      </c>
      <c r="B90" s="728" t="s">
        <v>1212</v>
      </c>
      <c r="C90" s="728" t="s">
        <v>1516</v>
      </c>
      <c r="D90" s="728" t="s">
        <v>707</v>
      </c>
      <c r="E90" s="728" t="s">
        <v>1216</v>
      </c>
      <c r="F90" s="732"/>
      <c r="G90" s="732"/>
      <c r="H90" s="746">
        <v>0</v>
      </c>
      <c r="I90" s="732">
        <v>73</v>
      </c>
      <c r="J90" s="732">
        <v>53752.090000000026</v>
      </c>
      <c r="K90" s="746">
        <v>1</v>
      </c>
      <c r="L90" s="732">
        <v>73</v>
      </c>
      <c r="M90" s="733">
        <v>53752.090000000026</v>
      </c>
    </row>
    <row r="91" spans="1:13" ht="14.4" customHeight="1" x14ac:dyDescent="0.3">
      <c r="A91" s="727" t="s">
        <v>1476</v>
      </c>
      <c r="B91" s="728" t="s">
        <v>1234</v>
      </c>
      <c r="C91" s="728" t="s">
        <v>2004</v>
      </c>
      <c r="D91" s="728" t="s">
        <v>819</v>
      </c>
      <c r="E91" s="728" t="s">
        <v>2005</v>
      </c>
      <c r="F91" s="732"/>
      <c r="G91" s="732"/>
      <c r="H91" s="746">
        <v>0</v>
      </c>
      <c r="I91" s="732">
        <v>1</v>
      </c>
      <c r="J91" s="732">
        <v>210.66</v>
      </c>
      <c r="K91" s="746">
        <v>1</v>
      </c>
      <c r="L91" s="732">
        <v>1</v>
      </c>
      <c r="M91" s="733">
        <v>210.66</v>
      </c>
    </row>
    <row r="92" spans="1:13" ht="14.4" customHeight="1" x14ac:dyDescent="0.3">
      <c r="A92" s="727" t="s">
        <v>1476</v>
      </c>
      <c r="B92" s="728" t="s">
        <v>2266</v>
      </c>
      <c r="C92" s="728" t="s">
        <v>2013</v>
      </c>
      <c r="D92" s="728" t="s">
        <v>2014</v>
      </c>
      <c r="E92" s="728" t="s">
        <v>2015</v>
      </c>
      <c r="F92" s="732"/>
      <c r="G92" s="732"/>
      <c r="H92" s="746">
        <v>0</v>
      </c>
      <c r="I92" s="732">
        <v>1</v>
      </c>
      <c r="J92" s="732">
        <v>37.159999999999997</v>
      </c>
      <c r="K92" s="746">
        <v>1</v>
      </c>
      <c r="L92" s="732">
        <v>1</v>
      </c>
      <c r="M92" s="733">
        <v>37.159999999999997</v>
      </c>
    </row>
    <row r="93" spans="1:13" ht="14.4" customHeight="1" x14ac:dyDescent="0.3">
      <c r="A93" s="727" t="s">
        <v>1476</v>
      </c>
      <c r="B93" s="728" t="s">
        <v>1282</v>
      </c>
      <c r="C93" s="728" t="s">
        <v>1285</v>
      </c>
      <c r="D93" s="728" t="s">
        <v>611</v>
      </c>
      <c r="E93" s="728" t="s">
        <v>1286</v>
      </c>
      <c r="F93" s="732"/>
      <c r="G93" s="732"/>
      <c r="H93" s="746">
        <v>0</v>
      </c>
      <c r="I93" s="732">
        <v>4</v>
      </c>
      <c r="J93" s="732">
        <v>617.44000000000005</v>
      </c>
      <c r="K93" s="746">
        <v>1</v>
      </c>
      <c r="L93" s="732">
        <v>4</v>
      </c>
      <c r="M93" s="733">
        <v>617.44000000000005</v>
      </c>
    </row>
    <row r="94" spans="1:13" ht="14.4" customHeight="1" x14ac:dyDescent="0.3">
      <c r="A94" s="727" t="s">
        <v>1476</v>
      </c>
      <c r="B94" s="728" t="s">
        <v>1282</v>
      </c>
      <c r="C94" s="728" t="s">
        <v>1670</v>
      </c>
      <c r="D94" s="728" t="s">
        <v>1671</v>
      </c>
      <c r="E94" s="728" t="s">
        <v>1672</v>
      </c>
      <c r="F94" s="732"/>
      <c r="G94" s="732"/>
      <c r="H94" s="746">
        <v>0</v>
      </c>
      <c r="I94" s="732">
        <v>2</v>
      </c>
      <c r="J94" s="732">
        <v>222.44</v>
      </c>
      <c r="K94" s="746">
        <v>1</v>
      </c>
      <c r="L94" s="732">
        <v>2</v>
      </c>
      <c r="M94" s="733">
        <v>222.44</v>
      </c>
    </row>
    <row r="95" spans="1:13" ht="14.4" customHeight="1" x14ac:dyDescent="0.3">
      <c r="A95" s="727" t="s">
        <v>1476</v>
      </c>
      <c r="B95" s="728" t="s">
        <v>1294</v>
      </c>
      <c r="C95" s="728" t="s">
        <v>1848</v>
      </c>
      <c r="D95" s="728" t="s">
        <v>1296</v>
      </c>
      <c r="E95" s="728" t="s">
        <v>1849</v>
      </c>
      <c r="F95" s="732">
        <v>2</v>
      </c>
      <c r="G95" s="732">
        <v>477.44</v>
      </c>
      <c r="H95" s="746">
        <v>1</v>
      </c>
      <c r="I95" s="732"/>
      <c r="J95" s="732"/>
      <c r="K95" s="746">
        <v>0</v>
      </c>
      <c r="L95" s="732">
        <v>2</v>
      </c>
      <c r="M95" s="733">
        <v>477.44</v>
      </c>
    </row>
    <row r="96" spans="1:13" ht="14.4" customHeight="1" x14ac:dyDescent="0.3">
      <c r="A96" s="727" t="s">
        <v>1476</v>
      </c>
      <c r="B96" s="728" t="s">
        <v>1302</v>
      </c>
      <c r="C96" s="728" t="s">
        <v>1640</v>
      </c>
      <c r="D96" s="728" t="s">
        <v>1546</v>
      </c>
      <c r="E96" s="728" t="s">
        <v>1641</v>
      </c>
      <c r="F96" s="732">
        <v>2</v>
      </c>
      <c r="G96" s="732">
        <v>0</v>
      </c>
      <c r="H96" s="746"/>
      <c r="I96" s="732"/>
      <c r="J96" s="732"/>
      <c r="K96" s="746"/>
      <c r="L96" s="732">
        <v>2</v>
      </c>
      <c r="M96" s="733">
        <v>0</v>
      </c>
    </row>
    <row r="97" spans="1:13" ht="14.4" customHeight="1" x14ac:dyDescent="0.3">
      <c r="A97" s="727" t="s">
        <v>1476</v>
      </c>
      <c r="B97" s="728" t="s">
        <v>1323</v>
      </c>
      <c r="C97" s="728" t="s">
        <v>1326</v>
      </c>
      <c r="D97" s="728" t="s">
        <v>628</v>
      </c>
      <c r="E97" s="728" t="s">
        <v>1327</v>
      </c>
      <c r="F97" s="732"/>
      <c r="G97" s="732"/>
      <c r="H97" s="746">
        <v>0</v>
      </c>
      <c r="I97" s="732">
        <v>5</v>
      </c>
      <c r="J97" s="732">
        <v>242.10000000000002</v>
      </c>
      <c r="K97" s="746">
        <v>1</v>
      </c>
      <c r="L97" s="732">
        <v>5</v>
      </c>
      <c r="M97" s="733">
        <v>242.10000000000002</v>
      </c>
    </row>
    <row r="98" spans="1:13" ht="14.4" customHeight="1" x14ac:dyDescent="0.3">
      <c r="A98" s="727" t="s">
        <v>1476</v>
      </c>
      <c r="B98" s="728" t="s">
        <v>1336</v>
      </c>
      <c r="C98" s="728" t="s">
        <v>1337</v>
      </c>
      <c r="D98" s="728" t="s">
        <v>1338</v>
      </c>
      <c r="E98" s="728" t="s">
        <v>1339</v>
      </c>
      <c r="F98" s="732"/>
      <c r="G98" s="732"/>
      <c r="H98" s="746"/>
      <c r="I98" s="732">
        <v>203</v>
      </c>
      <c r="J98" s="732">
        <v>0</v>
      </c>
      <c r="K98" s="746"/>
      <c r="L98" s="732">
        <v>203</v>
      </c>
      <c r="M98" s="733">
        <v>0</v>
      </c>
    </row>
    <row r="99" spans="1:13" ht="14.4" customHeight="1" x14ac:dyDescent="0.3">
      <c r="A99" s="727" t="s">
        <v>1476</v>
      </c>
      <c r="B99" s="728" t="s">
        <v>1351</v>
      </c>
      <c r="C99" s="728" t="s">
        <v>1878</v>
      </c>
      <c r="D99" s="728" t="s">
        <v>1877</v>
      </c>
      <c r="E99" s="728" t="s">
        <v>1353</v>
      </c>
      <c r="F99" s="732">
        <v>4</v>
      </c>
      <c r="G99" s="732">
        <v>0</v>
      </c>
      <c r="H99" s="746"/>
      <c r="I99" s="732"/>
      <c r="J99" s="732"/>
      <c r="K99" s="746"/>
      <c r="L99" s="732">
        <v>4</v>
      </c>
      <c r="M99" s="733">
        <v>0</v>
      </c>
    </row>
    <row r="100" spans="1:13" ht="14.4" customHeight="1" x14ac:dyDescent="0.3">
      <c r="A100" s="727" t="s">
        <v>1476</v>
      </c>
      <c r="B100" s="728" t="s">
        <v>2265</v>
      </c>
      <c r="C100" s="728" t="s">
        <v>1950</v>
      </c>
      <c r="D100" s="728" t="s">
        <v>1951</v>
      </c>
      <c r="E100" s="728" t="s">
        <v>1952</v>
      </c>
      <c r="F100" s="732"/>
      <c r="G100" s="732"/>
      <c r="H100" s="746">
        <v>0</v>
      </c>
      <c r="I100" s="732">
        <v>1</v>
      </c>
      <c r="J100" s="732">
        <v>802.48</v>
      </c>
      <c r="K100" s="746">
        <v>1</v>
      </c>
      <c r="L100" s="732">
        <v>1</v>
      </c>
      <c r="M100" s="733">
        <v>802.48</v>
      </c>
    </row>
    <row r="101" spans="1:13" ht="14.4" customHeight="1" x14ac:dyDescent="0.3">
      <c r="A101" s="727" t="s">
        <v>1476</v>
      </c>
      <c r="B101" s="728" t="s">
        <v>1332</v>
      </c>
      <c r="C101" s="728" t="s">
        <v>1645</v>
      </c>
      <c r="D101" s="728" t="s">
        <v>1495</v>
      </c>
      <c r="E101" s="728" t="s">
        <v>1646</v>
      </c>
      <c r="F101" s="732">
        <v>6</v>
      </c>
      <c r="G101" s="732">
        <v>100.62</v>
      </c>
      <c r="H101" s="746">
        <v>1</v>
      </c>
      <c r="I101" s="732"/>
      <c r="J101" s="732"/>
      <c r="K101" s="746">
        <v>0</v>
      </c>
      <c r="L101" s="732">
        <v>6</v>
      </c>
      <c r="M101" s="733">
        <v>100.62</v>
      </c>
    </row>
    <row r="102" spans="1:13" ht="14.4" customHeight="1" x14ac:dyDescent="0.3">
      <c r="A102" s="727" t="s">
        <v>1476</v>
      </c>
      <c r="B102" s="728" t="s">
        <v>1332</v>
      </c>
      <c r="C102" s="728" t="s">
        <v>1494</v>
      </c>
      <c r="D102" s="728" t="s">
        <v>1495</v>
      </c>
      <c r="E102" s="728" t="s">
        <v>1496</v>
      </c>
      <c r="F102" s="732">
        <v>12</v>
      </c>
      <c r="G102" s="732">
        <v>603.84</v>
      </c>
      <c r="H102" s="746">
        <v>1</v>
      </c>
      <c r="I102" s="732"/>
      <c r="J102" s="732"/>
      <c r="K102" s="746">
        <v>0</v>
      </c>
      <c r="L102" s="732">
        <v>12</v>
      </c>
      <c r="M102" s="733">
        <v>603.84</v>
      </c>
    </row>
    <row r="103" spans="1:13" ht="14.4" customHeight="1" x14ac:dyDescent="0.3">
      <c r="A103" s="727" t="s">
        <v>1477</v>
      </c>
      <c r="B103" s="728" t="s">
        <v>1212</v>
      </c>
      <c r="C103" s="728" t="s">
        <v>1487</v>
      </c>
      <c r="D103" s="728" t="s">
        <v>707</v>
      </c>
      <c r="E103" s="728" t="s">
        <v>1218</v>
      </c>
      <c r="F103" s="732"/>
      <c r="G103" s="732"/>
      <c r="H103" s="746">
        <v>0</v>
      </c>
      <c r="I103" s="732">
        <v>9</v>
      </c>
      <c r="J103" s="732">
        <v>4418.01</v>
      </c>
      <c r="K103" s="746">
        <v>1</v>
      </c>
      <c r="L103" s="732">
        <v>9</v>
      </c>
      <c r="M103" s="733">
        <v>4418.01</v>
      </c>
    </row>
    <row r="104" spans="1:13" ht="14.4" customHeight="1" x14ac:dyDescent="0.3">
      <c r="A104" s="727" t="s">
        <v>1477</v>
      </c>
      <c r="B104" s="728" t="s">
        <v>1212</v>
      </c>
      <c r="C104" s="728" t="s">
        <v>1516</v>
      </c>
      <c r="D104" s="728" t="s">
        <v>707</v>
      </c>
      <c r="E104" s="728" t="s">
        <v>1216</v>
      </c>
      <c r="F104" s="732"/>
      <c r="G104" s="732"/>
      <c r="H104" s="746">
        <v>0</v>
      </c>
      <c r="I104" s="732">
        <v>21</v>
      </c>
      <c r="J104" s="732">
        <v>15462.93</v>
      </c>
      <c r="K104" s="746">
        <v>1</v>
      </c>
      <c r="L104" s="732">
        <v>21</v>
      </c>
      <c r="M104" s="733">
        <v>15462.93</v>
      </c>
    </row>
    <row r="105" spans="1:13" ht="14.4" customHeight="1" x14ac:dyDescent="0.3">
      <c r="A105" s="727" t="s">
        <v>1477</v>
      </c>
      <c r="B105" s="728" t="s">
        <v>1212</v>
      </c>
      <c r="C105" s="728" t="s">
        <v>1554</v>
      </c>
      <c r="D105" s="728" t="s">
        <v>707</v>
      </c>
      <c r="E105" s="728" t="s">
        <v>1555</v>
      </c>
      <c r="F105" s="732"/>
      <c r="G105" s="732"/>
      <c r="H105" s="746">
        <v>0</v>
      </c>
      <c r="I105" s="732">
        <v>1</v>
      </c>
      <c r="J105" s="732">
        <v>923.74</v>
      </c>
      <c r="K105" s="746">
        <v>1</v>
      </c>
      <c r="L105" s="732">
        <v>1</v>
      </c>
      <c r="M105" s="733">
        <v>923.74</v>
      </c>
    </row>
    <row r="106" spans="1:13" ht="14.4" customHeight="1" x14ac:dyDescent="0.3">
      <c r="A106" s="727" t="s">
        <v>1477</v>
      </c>
      <c r="B106" s="728" t="s">
        <v>1212</v>
      </c>
      <c r="C106" s="728" t="s">
        <v>2067</v>
      </c>
      <c r="D106" s="728" t="s">
        <v>707</v>
      </c>
      <c r="E106" s="728" t="s">
        <v>1693</v>
      </c>
      <c r="F106" s="732"/>
      <c r="G106" s="732"/>
      <c r="H106" s="746">
        <v>0</v>
      </c>
      <c r="I106" s="732">
        <v>3</v>
      </c>
      <c r="J106" s="732">
        <v>3464.04</v>
      </c>
      <c r="K106" s="746">
        <v>1</v>
      </c>
      <c r="L106" s="732">
        <v>3</v>
      </c>
      <c r="M106" s="733">
        <v>3464.04</v>
      </c>
    </row>
    <row r="107" spans="1:13" ht="14.4" customHeight="1" x14ac:dyDescent="0.3">
      <c r="A107" s="727" t="s">
        <v>1477</v>
      </c>
      <c r="B107" s="728" t="s">
        <v>1212</v>
      </c>
      <c r="C107" s="728" t="s">
        <v>1215</v>
      </c>
      <c r="D107" s="728" t="s">
        <v>707</v>
      </c>
      <c r="E107" s="728" t="s">
        <v>1216</v>
      </c>
      <c r="F107" s="732"/>
      <c r="G107" s="732"/>
      <c r="H107" s="746">
        <v>0</v>
      </c>
      <c r="I107" s="732">
        <v>6</v>
      </c>
      <c r="J107" s="732">
        <v>4417.9800000000005</v>
      </c>
      <c r="K107" s="746">
        <v>1</v>
      </c>
      <c r="L107" s="732">
        <v>6</v>
      </c>
      <c r="M107" s="733">
        <v>4417.9800000000005</v>
      </c>
    </row>
    <row r="108" spans="1:13" ht="14.4" customHeight="1" x14ac:dyDescent="0.3">
      <c r="A108" s="727" t="s">
        <v>1477</v>
      </c>
      <c r="B108" s="728" t="s">
        <v>1282</v>
      </c>
      <c r="C108" s="728" t="s">
        <v>1285</v>
      </c>
      <c r="D108" s="728" t="s">
        <v>611</v>
      </c>
      <c r="E108" s="728" t="s">
        <v>1286</v>
      </c>
      <c r="F108" s="732"/>
      <c r="G108" s="732"/>
      <c r="H108" s="746">
        <v>0</v>
      </c>
      <c r="I108" s="732">
        <v>3</v>
      </c>
      <c r="J108" s="732">
        <v>463.08000000000004</v>
      </c>
      <c r="K108" s="746">
        <v>1</v>
      </c>
      <c r="L108" s="732">
        <v>3</v>
      </c>
      <c r="M108" s="733">
        <v>463.08000000000004</v>
      </c>
    </row>
    <row r="109" spans="1:13" ht="14.4" customHeight="1" x14ac:dyDescent="0.3">
      <c r="A109" s="727" t="s">
        <v>1477</v>
      </c>
      <c r="B109" s="728" t="s">
        <v>1282</v>
      </c>
      <c r="C109" s="728" t="s">
        <v>1287</v>
      </c>
      <c r="D109" s="728" t="s">
        <v>1288</v>
      </c>
      <c r="E109" s="728" t="s">
        <v>1289</v>
      </c>
      <c r="F109" s="732"/>
      <c r="G109" s="732"/>
      <c r="H109" s="746">
        <v>0</v>
      </c>
      <c r="I109" s="732">
        <v>1</v>
      </c>
      <c r="J109" s="732">
        <v>149.52000000000001</v>
      </c>
      <c r="K109" s="746">
        <v>1</v>
      </c>
      <c r="L109" s="732">
        <v>1</v>
      </c>
      <c r="M109" s="733">
        <v>149.52000000000001</v>
      </c>
    </row>
    <row r="110" spans="1:13" ht="14.4" customHeight="1" x14ac:dyDescent="0.3">
      <c r="A110" s="727" t="s">
        <v>1477</v>
      </c>
      <c r="B110" s="728" t="s">
        <v>1302</v>
      </c>
      <c r="C110" s="728" t="s">
        <v>1548</v>
      </c>
      <c r="D110" s="728" t="s">
        <v>1546</v>
      </c>
      <c r="E110" s="728" t="s">
        <v>1549</v>
      </c>
      <c r="F110" s="732">
        <v>2</v>
      </c>
      <c r="G110" s="732">
        <v>265.95999999999998</v>
      </c>
      <c r="H110" s="746">
        <v>1</v>
      </c>
      <c r="I110" s="732"/>
      <c r="J110" s="732"/>
      <c r="K110" s="746">
        <v>0</v>
      </c>
      <c r="L110" s="732">
        <v>2</v>
      </c>
      <c r="M110" s="733">
        <v>265.95999999999998</v>
      </c>
    </row>
    <row r="111" spans="1:13" ht="14.4" customHeight="1" x14ac:dyDescent="0.3">
      <c r="A111" s="727" t="s">
        <v>1477</v>
      </c>
      <c r="B111" s="728" t="s">
        <v>1323</v>
      </c>
      <c r="C111" s="728" t="s">
        <v>1326</v>
      </c>
      <c r="D111" s="728" t="s">
        <v>628</v>
      </c>
      <c r="E111" s="728" t="s">
        <v>1327</v>
      </c>
      <c r="F111" s="732"/>
      <c r="G111" s="732"/>
      <c r="H111" s="746">
        <v>0</v>
      </c>
      <c r="I111" s="732">
        <v>1</v>
      </c>
      <c r="J111" s="732">
        <v>48.42</v>
      </c>
      <c r="K111" s="746">
        <v>1</v>
      </c>
      <c r="L111" s="732">
        <v>1</v>
      </c>
      <c r="M111" s="733">
        <v>48.42</v>
      </c>
    </row>
    <row r="112" spans="1:13" ht="14.4" customHeight="1" x14ac:dyDescent="0.3">
      <c r="A112" s="727" t="s">
        <v>1477</v>
      </c>
      <c r="B112" s="728" t="s">
        <v>1336</v>
      </c>
      <c r="C112" s="728" t="s">
        <v>1337</v>
      </c>
      <c r="D112" s="728" t="s">
        <v>1338</v>
      </c>
      <c r="E112" s="728" t="s">
        <v>1339</v>
      </c>
      <c r="F112" s="732"/>
      <c r="G112" s="732"/>
      <c r="H112" s="746"/>
      <c r="I112" s="732">
        <v>18</v>
      </c>
      <c r="J112" s="732">
        <v>0</v>
      </c>
      <c r="K112" s="746"/>
      <c r="L112" s="732">
        <v>18</v>
      </c>
      <c r="M112" s="733">
        <v>0</v>
      </c>
    </row>
    <row r="113" spans="1:13" ht="14.4" customHeight="1" x14ac:dyDescent="0.3">
      <c r="A113" s="727" t="s">
        <v>1478</v>
      </c>
      <c r="B113" s="728" t="s">
        <v>1212</v>
      </c>
      <c r="C113" s="728" t="s">
        <v>1668</v>
      </c>
      <c r="D113" s="728" t="s">
        <v>707</v>
      </c>
      <c r="E113" s="728" t="s">
        <v>1669</v>
      </c>
      <c r="F113" s="732"/>
      <c r="G113" s="732"/>
      <c r="H113" s="746">
        <v>0</v>
      </c>
      <c r="I113" s="732">
        <v>7</v>
      </c>
      <c r="J113" s="732">
        <v>2577.12</v>
      </c>
      <c r="K113" s="746">
        <v>1</v>
      </c>
      <c r="L113" s="732">
        <v>7</v>
      </c>
      <c r="M113" s="733">
        <v>2577.12</v>
      </c>
    </row>
    <row r="114" spans="1:13" ht="14.4" customHeight="1" x14ac:dyDescent="0.3">
      <c r="A114" s="727" t="s">
        <v>1478</v>
      </c>
      <c r="B114" s="728" t="s">
        <v>1212</v>
      </c>
      <c r="C114" s="728" t="s">
        <v>1487</v>
      </c>
      <c r="D114" s="728" t="s">
        <v>707</v>
      </c>
      <c r="E114" s="728" t="s">
        <v>1218</v>
      </c>
      <c r="F114" s="732"/>
      <c r="G114" s="732"/>
      <c r="H114" s="746">
        <v>0</v>
      </c>
      <c r="I114" s="732">
        <v>34</v>
      </c>
      <c r="J114" s="732">
        <v>16690.259999999998</v>
      </c>
      <c r="K114" s="746">
        <v>1</v>
      </c>
      <c r="L114" s="732">
        <v>34</v>
      </c>
      <c r="M114" s="733">
        <v>16690.259999999998</v>
      </c>
    </row>
    <row r="115" spans="1:13" ht="14.4" customHeight="1" x14ac:dyDescent="0.3">
      <c r="A115" s="727" t="s">
        <v>1478</v>
      </c>
      <c r="B115" s="728" t="s">
        <v>1212</v>
      </c>
      <c r="C115" s="728" t="s">
        <v>2086</v>
      </c>
      <c r="D115" s="728" t="s">
        <v>707</v>
      </c>
      <c r="E115" s="728" t="s">
        <v>2087</v>
      </c>
      <c r="F115" s="732"/>
      <c r="G115" s="732"/>
      <c r="H115" s="746">
        <v>0</v>
      </c>
      <c r="I115" s="732">
        <v>2</v>
      </c>
      <c r="J115" s="732">
        <v>294.52</v>
      </c>
      <c r="K115" s="746">
        <v>1</v>
      </c>
      <c r="L115" s="732">
        <v>2</v>
      </c>
      <c r="M115" s="733">
        <v>294.52</v>
      </c>
    </row>
    <row r="116" spans="1:13" ht="14.4" customHeight="1" x14ac:dyDescent="0.3">
      <c r="A116" s="727" t="s">
        <v>1478</v>
      </c>
      <c r="B116" s="728" t="s">
        <v>1212</v>
      </c>
      <c r="C116" s="728" t="s">
        <v>1516</v>
      </c>
      <c r="D116" s="728" t="s">
        <v>707</v>
      </c>
      <c r="E116" s="728" t="s">
        <v>1216</v>
      </c>
      <c r="F116" s="732"/>
      <c r="G116" s="732"/>
      <c r="H116" s="746">
        <v>0</v>
      </c>
      <c r="I116" s="732">
        <v>22</v>
      </c>
      <c r="J116" s="732">
        <v>16199.26</v>
      </c>
      <c r="K116" s="746">
        <v>1</v>
      </c>
      <c r="L116" s="732">
        <v>22</v>
      </c>
      <c r="M116" s="733">
        <v>16199.26</v>
      </c>
    </row>
    <row r="117" spans="1:13" ht="14.4" customHeight="1" x14ac:dyDescent="0.3">
      <c r="A117" s="727" t="s">
        <v>1478</v>
      </c>
      <c r="B117" s="728" t="s">
        <v>1212</v>
      </c>
      <c r="C117" s="728" t="s">
        <v>1554</v>
      </c>
      <c r="D117" s="728" t="s">
        <v>707</v>
      </c>
      <c r="E117" s="728" t="s">
        <v>1555</v>
      </c>
      <c r="F117" s="732"/>
      <c r="G117" s="732"/>
      <c r="H117" s="746">
        <v>0</v>
      </c>
      <c r="I117" s="732">
        <v>3</v>
      </c>
      <c r="J117" s="732">
        <v>2771.2200000000003</v>
      </c>
      <c r="K117" s="746">
        <v>1</v>
      </c>
      <c r="L117" s="732">
        <v>3</v>
      </c>
      <c r="M117" s="733">
        <v>2771.2200000000003</v>
      </c>
    </row>
    <row r="118" spans="1:13" ht="14.4" customHeight="1" x14ac:dyDescent="0.3">
      <c r="A118" s="727" t="s">
        <v>1478</v>
      </c>
      <c r="B118" s="728" t="s">
        <v>1282</v>
      </c>
      <c r="C118" s="728" t="s">
        <v>1285</v>
      </c>
      <c r="D118" s="728" t="s">
        <v>611</v>
      </c>
      <c r="E118" s="728" t="s">
        <v>1286</v>
      </c>
      <c r="F118" s="732"/>
      <c r="G118" s="732"/>
      <c r="H118" s="746">
        <v>0</v>
      </c>
      <c r="I118" s="732">
        <v>2</v>
      </c>
      <c r="J118" s="732">
        <v>308.72000000000003</v>
      </c>
      <c r="K118" s="746">
        <v>1</v>
      </c>
      <c r="L118" s="732">
        <v>2</v>
      </c>
      <c r="M118" s="733">
        <v>308.72000000000003</v>
      </c>
    </row>
    <row r="119" spans="1:13" ht="14.4" customHeight="1" x14ac:dyDescent="0.3">
      <c r="A119" s="727" t="s">
        <v>1478</v>
      </c>
      <c r="B119" s="728" t="s">
        <v>1302</v>
      </c>
      <c r="C119" s="728" t="s">
        <v>1640</v>
      </c>
      <c r="D119" s="728" t="s">
        <v>1546</v>
      </c>
      <c r="E119" s="728" t="s">
        <v>1641</v>
      </c>
      <c r="F119" s="732">
        <v>2</v>
      </c>
      <c r="G119" s="732">
        <v>0</v>
      </c>
      <c r="H119" s="746"/>
      <c r="I119" s="732"/>
      <c r="J119" s="732"/>
      <c r="K119" s="746"/>
      <c r="L119" s="732">
        <v>2</v>
      </c>
      <c r="M119" s="733">
        <v>0</v>
      </c>
    </row>
    <row r="120" spans="1:13" ht="14.4" customHeight="1" x14ac:dyDescent="0.3">
      <c r="A120" s="727" t="s">
        <v>1478</v>
      </c>
      <c r="B120" s="728" t="s">
        <v>1323</v>
      </c>
      <c r="C120" s="728" t="s">
        <v>1663</v>
      </c>
      <c r="D120" s="728" t="s">
        <v>628</v>
      </c>
      <c r="E120" s="728" t="s">
        <v>1327</v>
      </c>
      <c r="F120" s="732">
        <v>1</v>
      </c>
      <c r="G120" s="732">
        <v>48.42</v>
      </c>
      <c r="H120" s="746">
        <v>1</v>
      </c>
      <c r="I120" s="732"/>
      <c r="J120" s="732"/>
      <c r="K120" s="746">
        <v>0</v>
      </c>
      <c r="L120" s="732">
        <v>1</v>
      </c>
      <c r="M120" s="733">
        <v>48.42</v>
      </c>
    </row>
    <row r="121" spans="1:13" ht="14.4" customHeight="1" x14ac:dyDescent="0.3">
      <c r="A121" s="727" t="s">
        <v>1478</v>
      </c>
      <c r="B121" s="728" t="s">
        <v>1329</v>
      </c>
      <c r="C121" s="728" t="s">
        <v>1330</v>
      </c>
      <c r="D121" s="728" t="s">
        <v>783</v>
      </c>
      <c r="E121" s="728" t="s">
        <v>1331</v>
      </c>
      <c r="F121" s="732">
        <v>1</v>
      </c>
      <c r="G121" s="732">
        <v>36.270000000000003</v>
      </c>
      <c r="H121" s="746">
        <v>1</v>
      </c>
      <c r="I121" s="732"/>
      <c r="J121" s="732"/>
      <c r="K121" s="746">
        <v>0</v>
      </c>
      <c r="L121" s="732">
        <v>1</v>
      </c>
      <c r="M121" s="733">
        <v>36.270000000000003</v>
      </c>
    </row>
    <row r="122" spans="1:13" ht="14.4" customHeight="1" x14ac:dyDescent="0.3">
      <c r="A122" s="727" t="s">
        <v>1478</v>
      </c>
      <c r="B122" s="728" t="s">
        <v>1336</v>
      </c>
      <c r="C122" s="728" t="s">
        <v>1337</v>
      </c>
      <c r="D122" s="728" t="s">
        <v>1338</v>
      </c>
      <c r="E122" s="728" t="s">
        <v>1339</v>
      </c>
      <c r="F122" s="732"/>
      <c r="G122" s="732"/>
      <c r="H122" s="746"/>
      <c r="I122" s="732">
        <v>18</v>
      </c>
      <c r="J122" s="732">
        <v>0</v>
      </c>
      <c r="K122" s="746"/>
      <c r="L122" s="732">
        <v>18</v>
      </c>
      <c r="M122" s="733">
        <v>0</v>
      </c>
    </row>
    <row r="123" spans="1:13" ht="14.4" customHeight="1" x14ac:dyDescent="0.3">
      <c r="A123" s="727" t="s">
        <v>1478</v>
      </c>
      <c r="B123" s="728" t="s">
        <v>1351</v>
      </c>
      <c r="C123" s="728" t="s">
        <v>1354</v>
      </c>
      <c r="D123" s="728" t="s">
        <v>886</v>
      </c>
      <c r="E123" s="728" t="s">
        <v>1355</v>
      </c>
      <c r="F123" s="732"/>
      <c r="G123" s="732"/>
      <c r="H123" s="746"/>
      <c r="I123" s="732">
        <v>1</v>
      </c>
      <c r="J123" s="732">
        <v>0</v>
      </c>
      <c r="K123" s="746"/>
      <c r="L123" s="732">
        <v>1</v>
      </c>
      <c r="M123" s="733">
        <v>0</v>
      </c>
    </row>
    <row r="124" spans="1:13" ht="14.4" customHeight="1" x14ac:dyDescent="0.3">
      <c r="A124" s="727" t="s">
        <v>1479</v>
      </c>
      <c r="B124" s="728" t="s">
        <v>1212</v>
      </c>
      <c r="C124" s="728" t="s">
        <v>1487</v>
      </c>
      <c r="D124" s="728" t="s">
        <v>707</v>
      </c>
      <c r="E124" s="728" t="s">
        <v>1218</v>
      </c>
      <c r="F124" s="732"/>
      <c r="G124" s="732"/>
      <c r="H124" s="746">
        <v>0</v>
      </c>
      <c r="I124" s="732">
        <v>15</v>
      </c>
      <c r="J124" s="732">
        <v>7363.35</v>
      </c>
      <c r="K124" s="746">
        <v>1</v>
      </c>
      <c r="L124" s="732">
        <v>15</v>
      </c>
      <c r="M124" s="733">
        <v>7363.35</v>
      </c>
    </row>
    <row r="125" spans="1:13" ht="14.4" customHeight="1" x14ac:dyDescent="0.3">
      <c r="A125" s="727" t="s">
        <v>1479</v>
      </c>
      <c r="B125" s="728" t="s">
        <v>1212</v>
      </c>
      <c r="C125" s="728" t="s">
        <v>2086</v>
      </c>
      <c r="D125" s="728" t="s">
        <v>707</v>
      </c>
      <c r="E125" s="728" t="s">
        <v>2087</v>
      </c>
      <c r="F125" s="732"/>
      <c r="G125" s="732"/>
      <c r="H125" s="746">
        <v>0</v>
      </c>
      <c r="I125" s="732">
        <v>3</v>
      </c>
      <c r="J125" s="732">
        <v>441.78</v>
      </c>
      <c r="K125" s="746">
        <v>1</v>
      </c>
      <c r="L125" s="732">
        <v>3</v>
      </c>
      <c r="M125" s="733">
        <v>441.78</v>
      </c>
    </row>
    <row r="126" spans="1:13" ht="14.4" customHeight="1" x14ac:dyDescent="0.3">
      <c r="A126" s="727" t="s">
        <v>1479</v>
      </c>
      <c r="B126" s="728" t="s">
        <v>1212</v>
      </c>
      <c r="C126" s="728" t="s">
        <v>1516</v>
      </c>
      <c r="D126" s="728" t="s">
        <v>707</v>
      </c>
      <c r="E126" s="728" t="s">
        <v>1216</v>
      </c>
      <c r="F126" s="732"/>
      <c r="G126" s="732"/>
      <c r="H126" s="746">
        <v>0</v>
      </c>
      <c r="I126" s="732">
        <v>7</v>
      </c>
      <c r="J126" s="732">
        <v>5154.3100000000004</v>
      </c>
      <c r="K126" s="746">
        <v>1</v>
      </c>
      <c r="L126" s="732">
        <v>7</v>
      </c>
      <c r="M126" s="733">
        <v>5154.3100000000004</v>
      </c>
    </row>
    <row r="127" spans="1:13" ht="14.4" customHeight="1" x14ac:dyDescent="0.3">
      <c r="A127" s="727" t="s">
        <v>1479</v>
      </c>
      <c r="B127" s="728" t="s">
        <v>1282</v>
      </c>
      <c r="C127" s="728" t="s">
        <v>1285</v>
      </c>
      <c r="D127" s="728" t="s">
        <v>611</v>
      </c>
      <c r="E127" s="728" t="s">
        <v>1286</v>
      </c>
      <c r="F127" s="732"/>
      <c r="G127" s="732"/>
      <c r="H127" s="746">
        <v>0</v>
      </c>
      <c r="I127" s="732">
        <v>1</v>
      </c>
      <c r="J127" s="732">
        <v>154.36000000000001</v>
      </c>
      <c r="K127" s="746">
        <v>1</v>
      </c>
      <c r="L127" s="732">
        <v>1</v>
      </c>
      <c r="M127" s="733">
        <v>154.36000000000001</v>
      </c>
    </row>
    <row r="128" spans="1:13" ht="14.4" customHeight="1" x14ac:dyDescent="0.3">
      <c r="A128" s="727" t="s">
        <v>1479</v>
      </c>
      <c r="B128" s="728" t="s">
        <v>1282</v>
      </c>
      <c r="C128" s="728" t="s">
        <v>1287</v>
      </c>
      <c r="D128" s="728" t="s">
        <v>1288</v>
      </c>
      <c r="E128" s="728" t="s">
        <v>1289</v>
      </c>
      <c r="F128" s="732"/>
      <c r="G128" s="732"/>
      <c r="H128" s="746">
        <v>0</v>
      </c>
      <c r="I128" s="732">
        <v>1</v>
      </c>
      <c r="J128" s="732">
        <v>149.52000000000001</v>
      </c>
      <c r="K128" s="746">
        <v>1</v>
      </c>
      <c r="L128" s="732">
        <v>1</v>
      </c>
      <c r="M128" s="733">
        <v>149.52000000000001</v>
      </c>
    </row>
    <row r="129" spans="1:13" ht="14.4" customHeight="1" x14ac:dyDescent="0.3">
      <c r="A129" s="727" t="s">
        <v>1479</v>
      </c>
      <c r="B129" s="728" t="s">
        <v>1298</v>
      </c>
      <c r="C129" s="728" t="s">
        <v>2118</v>
      </c>
      <c r="D129" s="728" t="s">
        <v>1300</v>
      </c>
      <c r="E129" s="728" t="s">
        <v>2119</v>
      </c>
      <c r="F129" s="732"/>
      <c r="G129" s="732"/>
      <c r="H129" s="746">
        <v>0</v>
      </c>
      <c r="I129" s="732">
        <v>2</v>
      </c>
      <c r="J129" s="732">
        <v>282.18</v>
      </c>
      <c r="K129" s="746">
        <v>1</v>
      </c>
      <c r="L129" s="732">
        <v>2</v>
      </c>
      <c r="M129" s="733">
        <v>282.18</v>
      </c>
    </row>
    <row r="130" spans="1:13" ht="14.4" customHeight="1" x14ac:dyDescent="0.3">
      <c r="A130" s="727" t="s">
        <v>1480</v>
      </c>
      <c r="B130" s="728" t="s">
        <v>1212</v>
      </c>
      <c r="C130" s="728" t="s">
        <v>1487</v>
      </c>
      <c r="D130" s="728" t="s">
        <v>707</v>
      </c>
      <c r="E130" s="728" t="s">
        <v>1218</v>
      </c>
      <c r="F130" s="732"/>
      <c r="G130" s="732"/>
      <c r="H130" s="746">
        <v>0</v>
      </c>
      <c r="I130" s="732">
        <v>38</v>
      </c>
      <c r="J130" s="732">
        <v>18653.82</v>
      </c>
      <c r="K130" s="746">
        <v>1</v>
      </c>
      <c r="L130" s="732">
        <v>38</v>
      </c>
      <c r="M130" s="733">
        <v>18653.82</v>
      </c>
    </row>
    <row r="131" spans="1:13" ht="14.4" customHeight="1" x14ac:dyDescent="0.3">
      <c r="A131" s="727" t="s">
        <v>1480</v>
      </c>
      <c r="B131" s="728" t="s">
        <v>1212</v>
      </c>
      <c r="C131" s="728" t="s">
        <v>1516</v>
      </c>
      <c r="D131" s="728" t="s">
        <v>707</v>
      </c>
      <c r="E131" s="728" t="s">
        <v>1216</v>
      </c>
      <c r="F131" s="732"/>
      <c r="G131" s="732"/>
      <c r="H131" s="746">
        <v>0</v>
      </c>
      <c r="I131" s="732">
        <v>20</v>
      </c>
      <c r="J131" s="732">
        <v>14726.6</v>
      </c>
      <c r="K131" s="746">
        <v>1</v>
      </c>
      <c r="L131" s="732">
        <v>20</v>
      </c>
      <c r="M131" s="733">
        <v>14726.6</v>
      </c>
    </row>
    <row r="132" spans="1:13" ht="14.4" customHeight="1" x14ac:dyDescent="0.3">
      <c r="A132" s="727" t="s">
        <v>1480</v>
      </c>
      <c r="B132" s="728" t="s">
        <v>1212</v>
      </c>
      <c r="C132" s="728" t="s">
        <v>1554</v>
      </c>
      <c r="D132" s="728" t="s">
        <v>707</v>
      </c>
      <c r="E132" s="728" t="s">
        <v>1555</v>
      </c>
      <c r="F132" s="732"/>
      <c r="G132" s="732"/>
      <c r="H132" s="746">
        <v>0</v>
      </c>
      <c r="I132" s="732">
        <v>3</v>
      </c>
      <c r="J132" s="732">
        <v>2771.2200000000003</v>
      </c>
      <c r="K132" s="746">
        <v>1</v>
      </c>
      <c r="L132" s="732">
        <v>3</v>
      </c>
      <c r="M132" s="733">
        <v>2771.2200000000003</v>
      </c>
    </row>
    <row r="133" spans="1:13" ht="14.4" customHeight="1" x14ac:dyDescent="0.3">
      <c r="A133" s="727" t="s">
        <v>1480</v>
      </c>
      <c r="B133" s="728" t="s">
        <v>2267</v>
      </c>
      <c r="C133" s="728" t="s">
        <v>2149</v>
      </c>
      <c r="D133" s="728" t="s">
        <v>2150</v>
      </c>
      <c r="E133" s="728" t="s">
        <v>2151</v>
      </c>
      <c r="F133" s="732"/>
      <c r="G133" s="732"/>
      <c r="H133" s="746">
        <v>0</v>
      </c>
      <c r="I133" s="732">
        <v>2</v>
      </c>
      <c r="J133" s="732">
        <v>703.02</v>
      </c>
      <c r="K133" s="746">
        <v>1</v>
      </c>
      <c r="L133" s="732">
        <v>2</v>
      </c>
      <c r="M133" s="733">
        <v>703.02</v>
      </c>
    </row>
    <row r="134" spans="1:13" ht="14.4" customHeight="1" x14ac:dyDescent="0.3">
      <c r="A134" s="727" t="s">
        <v>1480</v>
      </c>
      <c r="B134" s="728" t="s">
        <v>1244</v>
      </c>
      <c r="C134" s="728" t="s">
        <v>2153</v>
      </c>
      <c r="D134" s="728" t="s">
        <v>1246</v>
      </c>
      <c r="E134" s="728" t="s">
        <v>2154</v>
      </c>
      <c r="F134" s="732"/>
      <c r="G134" s="732"/>
      <c r="H134" s="746"/>
      <c r="I134" s="732">
        <v>4</v>
      </c>
      <c r="J134" s="732">
        <v>0</v>
      </c>
      <c r="K134" s="746"/>
      <c r="L134" s="732">
        <v>4</v>
      </c>
      <c r="M134" s="733">
        <v>0</v>
      </c>
    </row>
    <row r="135" spans="1:13" ht="14.4" customHeight="1" x14ac:dyDescent="0.3">
      <c r="A135" s="727" t="s">
        <v>1480</v>
      </c>
      <c r="B135" s="728" t="s">
        <v>1257</v>
      </c>
      <c r="C135" s="728" t="s">
        <v>2160</v>
      </c>
      <c r="D135" s="728" t="s">
        <v>2161</v>
      </c>
      <c r="E135" s="728" t="s">
        <v>2162</v>
      </c>
      <c r="F135" s="732">
        <v>2</v>
      </c>
      <c r="G135" s="732">
        <v>87.22</v>
      </c>
      <c r="H135" s="746">
        <v>1</v>
      </c>
      <c r="I135" s="732"/>
      <c r="J135" s="732"/>
      <c r="K135" s="746">
        <v>0</v>
      </c>
      <c r="L135" s="732">
        <v>2</v>
      </c>
      <c r="M135" s="733">
        <v>87.22</v>
      </c>
    </row>
    <row r="136" spans="1:13" ht="14.4" customHeight="1" x14ac:dyDescent="0.3">
      <c r="A136" s="727" t="s">
        <v>1480</v>
      </c>
      <c r="B136" s="728" t="s">
        <v>1282</v>
      </c>
      <c r="C136" s="728" t="s">
        <v>1285</v>
      </c>
      <c r="D136" s="728" t="s">
        <v>611</v>
      </c>
      <c r="E136" s="728" t="s">
        <v>1286</v>
      </c>
      <c r="F136" s="732"/>
      <c r="G136" s="732"/>
      <c r="H136" s="746">
        <v>0</v>
      </c>
      <c r="I136" s="732">
        <v>2</v>
      </c>
      <c r="J136" s="732">
        <v>308.72000000000003</v>
      </c>
      <c r="K136" s="746">
        <v>1</v>
      </c>
      <c r="L136" s="732">
        <v>2</v>
      </c>
      <c r="M136" s="733">
        <v>308.72000000000003</v>
      </c>
    </row>
    <row r="137" spans="1:13" ht="14.4" customHeight="1" x14ac:dyDescent="0.3">
      <c r="A137" s="727" t="s">
        <v>1480</v>
      </c>
      <c r="B137" s="728" t="s">
        <v>1294</v>
      </c>
      <c r="C137" s="728" t="s">
        <v>2133</v>
      </c>
      <c r="D137" s="728" t="s">
        <v>1296</v>
      </c>
      <c r="E137" s="728" t="s">
        <v>1297</v>
      </c>
      <c r="F137" s="732">
        <v>4</v>
      </c>
      <c r="G137" s="732">
        <v>682.08</v>
      </c>
      <c r="H137" s="746">
        <v>1</v>
      </c>
      <c r="I137" s="732"/>
      <c r="J137" s="732"/>
      <c r="K137" s="746">
        <v>0</v>
      </c>
      <c r="L137" s="732">
        <v>4</v>
      </c>
      <c r="M137" s="733">
        <v>682.08</v>
      </c>
    </row>
    <row r="138" spans="1:13" ht="14.4" customHeight="1" x14ac:dyDescent="0.3">
      <c r="A138" s="727" t="s">
        <v>1480</v>
      </c>
      <c r="B138" s="728" t="s">
        <v>1298</v>
      </c>
      <c r="C138" s="728" t="s">
        <v>1299</v>
      </c>
      <c r="D138" s="728" t="s">
        <v>1300</v>
      </c>
      <c r="E138" s="728" t="s">
        <v>1301</v>
      </c>
      <c r="F138" s="732"/>
      <c r="G138" s="732"/>
      <c r="H138" s="746">
        <v>0</v>
      </c>
      <c r="I138" s="732">
        <v>1</v>
      </c>
      <c r="J138" s="732">
        <v>70.540000000000006</v>
      </c>
      <c r="K138" s="746">
        <v>1</v>
      </c>
      <c r="L138" s="732">
        <v>1</v>
      </c>
      <c r="M138" s="733">
        <v>70.540000000000006</v>
      </c>
    </row>
    <row r="139" spans="1:13" ht="14.4" customHeight="1" x14ac:dyDescent="0.3">
      <c r="A139" s="727" t="s">
        <v>1480</v>
      </c>
      <c r="B139" s="728" t="s">
        <v>1419</v>
      </c>
      <c r="C139" s="728" t="s">
        <v>1973</v>
      </c>
      <c r="D139" s="728" t="s">
        <v>1081</v>
      </c>
      <c r="E139" s="728" t="s">
        <v>1974</v>
      </c>
      <c r="F139" s="732"/>
      <c r="G139" s="732"/>
      <c r="H139" s="746">
        <v>0</v>
      </c>
      <c r="I139" s="732">
        <v>2</v>
      </c>
      <c r="J139" s="732">
        <v>387.36</v>
      </c>
      <c r="K139" s="746">
        <v>1</v>
      </c>
      <c r="L139" s="732">
        <v>2</v>
      </c>
      <c r="M139" s="733">
        <v>387.36</v>
      </c>
    </row>
    <row r="140" spans="1:13" ht="14.4" customHeight="1" x14ac:dyDescent="0.3">
      <c r="A140" s="727" t="s">
        <v>1480</v>
      </c>
      <c r="B140" s="728" t="s">
        <v>1323</v>
      </c>
      <c r="C140" s="728" t="s">
        <v>1324</v>
      </c>
      <c r="D140" s="728" t="s">
        <v>628</v>
      </c>
      <c r="E140" s="728" t="s">
        <v>1325</v>
      </c>
      <c r="F140" s="732"/>
      <c r="G140" s="732"/>
      <c r="H140" s="746">
        <v>0</v>
      </c>
      <c r="I140" s="732">
        <v>2</v>
      </c>
      <c r="J140" s="732">
        <v>48.44</v>
      </c>
      <c r="K140" s="746">
        <v>1</v>
      </c>
      <c r="L140" s="732">
        <v>2</v>
      </c>
      <c r="M140" s="733">
        <v>48.44</v>
      </c>
    </row>
    <row r="141" spans="1:13" ht="14.4" customHeight="1" x14ac:dyDescent="0.3">
      <c r="A141" s="727" t="s">
        <v>1480</v>
      </c>
      <c r="B141" s="728" t="s">
        <v>1323</v>
      </c>
      <c r="C141" s="728" t="s">
        <v>1326</v>
      </c>
      <c r="D141" s="728" t="s">
        <v>628</v>
      </c>
      <c r="E141" s="728" t="s">
        <v>1327</v>
      </c>
      <c r="F141" s="732"/>
      <c r="G141" s="732"/>
      <c r="H141" s="746">
        <v>0</v>
      </c>
      <c r="I141" s="732">
        <v>6</v>
      </c>
      <c r="J141" s="732">
        <v>290.52</v>
      </c>
      <c r="K141" s="746">
        <v>1</v>
      </c>
      <c r="L141" s="732">
        <v>6</v>
      </c>
      <c r="M141" s="733">
        <v>290.52</v>
      </c>
    </row>
    <row r="142" spans="1:13" ht="14.4" customHeight="1" x14ac:dyDescent="0.3">
      <c r="A142" s="727" t="s">
        <v>1480</v>
      </c>
      <c r="B142" s="728" t="s">
        <v>1336</v>
      </c>
      <c r="C142" s="728" t="s">
        <v>1337</v>
      </c>
      <c r="D142" s="728" t="s">
        <v>1338</v>
      </c>
      <c r="E142" s="728" t="s">
        <v>1339</v>
      </c>
      <c r="F142" s="732"/>
      <c r="G142" s="732"/>
      <c r="H142" s="746"/>
      <c r="I142" s="732">
        <v>38</v>
      </c>
      <c r="J142" s="732">
        <v>0</v>
      </c>
      <c r="K142" s="746"/>
      <c r="L142" s="732">
        <v>38</v>
      </c>
      <c r="M142" s="733">
        <v>0</v>
      </c>
    </row>
    <row r="143" spans="1:13" ht="14.4" customHeight="1" x14ac:dyDescent="0.3">
      <c r="A143" s="727" t="s">
        <v>1480</v>
      </c>
      <c r="B143" s="728" t="s">
        <v>2268</v>
      </c>
      <c r="C143" s="728" t="s">
        <v>2156</v>
      </c>
      <c r="D143" s="728" t="s">
        <v>2157</v>
      </c>
      <c r="E143" s="728" t="s">
        <v>2158</v>
      </c>
      <c r="F143" s="732">
        <v>1</v>
      </c>
      <c r="G143" s="732">
        <v>60.39</v>
      </c>
      <c r="H143" s="746">
        <v>1</v>
      </c>
      <c r="I143" s="732"/>
      <c r="J143" s="732"/>
      <c r="K143" s="746">
        <v>0</v>
      </c>
      <c r="L143" s="732">
        <v>1</v>
      </c>
      <c r="M143" s="733">
        <v>60.39</v>
      </c>
    </row>
    <row r="144" spans="1:13" ht="14.4" customHeight="1" x14ac:dyDescent="0.3">
      <c r="A144" s="727" t="s">
        <v>1480</v>
      </c>
      <c r="B144" s="728" t="s">
        <v>1351</v>
      </c>
      <c r="C144" s="728" t="s">
        <v>1878</v>
      </c>
      <c r="D144" s="728" t="s">
        <v>1877</v>
      </c>
      <c r="E144" s="728" t="s">
        <v>1353</v>
      </c>
      <c r="F144" s="732">
        <v>4</v>
      </c>
      <c r="G144" s="732">
        <v>0</v>
      </c>
      <c r="H144" s="746"/>
      <c r="I144" s="732"/>
      <c r="J144" s="732"/>
      <c r="K144" s="746"/>
      <c r="L144" s="732">
        <v>4</v>
      </c>
      <c r="M144" s="733">
        <v>0</v>
      </c>
    </row>
    <row r="145" spans="1:13" ht="14.4" customHeight="1" x14ac:dyDescent="0.3">
      <c r="A145" s="727" t="s">
        <v>1480</v>
      </c>
      <c r="B145" s="728" t="s">
        <v>1351</v>
      </c>
      <c r="C145" s="728" t="s">
        <v>1354</v>
      </c>
      <c r="D145" s="728" t="s">
        <v>886</v>
      </c>
      <c r="E145" s="728" t="s">
        <v>1355</v>
      </c>
      <c r="F145" s="732"/>
      <c r="G145" s="732"/>
      <c r="H145" s="746"/>
      <c r="I145" s="732">
        <v>2</v>
      </c>
      <c r="J145" s="732">
        <v>0</v>
      </c>
      <c r="K145" s="746"/>
      <c r="L145" s="732">
        <v>2</v>
      </c>
      <c r="M145" s="733">
        <v>0</v>
      </c>
    </row>
    <row r="146" spans="1:13" ht="14.4" customHeight="1" x14ac:dyDescent="0.3">
      <c r="A146" s="727" t="s">
        <v>1480</v>
      </c>
      <c r="B146" s="728" t="s">
        <v>1436</v>
      </c>
      <c r="C146" s="728" t="s">
        <v>1437</v>
      </c>
      <c r="D146" s="728" t="s">
        <v>1438</v>
      </c>
      <c r="E146" s="728" t="s">
        <v>1439</v>
      </c>
      <c r="F146" s="732"/>
      <c r="G146" s="732"/>
      <c r="H146" s="746">
        <v>0</v>
      </c>
      <c r="I146" s="732">
        <v>1</v>
      </c>
      <c r="J146" s="732">
        <v>69.16</v>
      </c>
      <c r="K146" s="746">
        <v>1</v>
      </c>
      <c r="L146" s="732">
        <v>1</v>
      </c>
      <c r="M146" s="733">
        <v>69.16</v>
      </c>
    </row>
    <row r="147" spans="1:13" ht="14.4" customHeight="1" x14ac:dyDescent="0.3">
      <c r="A147" s="727" t="s">
        <v>1480</v>
      </c>
      <c r="B147" s="728" t="s">
        <v>1436</v>
      </c>
      <c r="C147" s="728" t="s">
        <v>2146</v>
      </c>
      <c r="D147" s="728" t="s">
        <v>1438</v>
      </c>
      <c r="E147" s="728" t="s">
        <v>2147</v>
      </c>
      <c r="F147" s="732"/>
      <c r="G147" s="732"/>
      <c r="H147" s="746">
        <v>0</v>
      </c>
      <c r="I147" s="732">
        <v>2</v>
      </c>
      <c r="J147" s="732">
        <v>414.9</v>
      </c>
      <c r="K147" s="746">
        <v>1</v>
      </c>
      <c r="L147" s="732">
        <v>2</v>
      </c>
      <c r="M147" s="733">
        <v>414.9</v>
      </c>
    </row>
    <row r="148" spans="1:13" ht="14.4" customHeight="1" x14ac:dyDescent="0.3">
      <c r="A148" s="727" t="s">
        <v>1481</v>
      </c>
      <c r="B148" s="728" t="s">
        <v>1212</v>
      </c>
      <c r="C148" s="728" t="s">
        <v>1668</v>
      </c>
      <c r="D148" s="728" t="s">
        <v>707</v>
      </c>
      <c r="E148" s="728" t="s">
        <v>1669</v>
      </c>
      <c r="F148" s="732"/>
      <c r="G148" s="732"/>
      <c r="H148" s="746">
        <v>0</v>
      </c>
      <c r="I148" s="732">
        <v>9</v>
      </c>
      <c r="J148" s="732">
        <v>3313.4400000000005</v>
      </c>
      <c r="K148" s="746">
        <v>1</v>
      </c>
      <c r="L148" s="732">
        <v>9</v>
      </c>
      <c r="M148" s="733">
        <v>3313.4400000000005</v>
      </c>
    </row>
    <row r="149" spans="1:13" ht="14.4" customHeight="1" x14ac:dyDescent="0.3">
      <c r="A149" s="727" t="s">
        <v>1481</v>
      </c>
      <c r="B149" s="728" t="s">
        <v>1212</v>
      </c>
      <c r="C149" s="728" t="s">
        <v>1487</v>
      </c>
      <c r="D149" s="728" t="s">
        <v>707</v>
      </c>
      <c r="E149" s="728" t="s">
        <v>1218</v>
      </c>
      <c r="F149" s="732"/>
      <c r="G149" s="732"/>
      <c r="H149" s="746">
        <v>0</v>
      </c>
      <c r="I149" s="732">
        <v>30</v>
      </c>
      <c r="J149" s="732">
        <v>14726.7</v>
      </c>
      <c r="K149" s="746">
        <v>1</v>
      </c>
      <c r="L149" s="732">
        <v>30</v>
      </c>
      <c r="M149" s="733">
        <v>14726.7</v>
      </c>
    </row>
    <row r="150" spans="1:13" ht="14.4" customHeight="1" x14ac:dyDescent="0.3">
      <c r="A150" s="727" t="s">
        <v>1481</v>
      </c>
      <c r="B150" s="728" t="s">
        <v>1212</v>
      </c>
      <c r="C150" s="728" t="s">
        <v>1516</v>
      </c>
      <c r="D150" s="728" t="s">
        <v>707</v>
      </c>
      <c r="E150" s="728" t="s">
        <v>1216</v>
      </c>
      <c r="F150" s="732"/>
      <c r="G150" s="732"/>
      <c r="H150" s="746">
        <v>0</v>
      </c>
      <c r="I150" s="732">
        <v>6</v>
      </c>
      <c r="J150" s="732">
        <v>4417.9800000000005</v>
      </c>
      <c r="K150" s="746">
        <v>1</v>
      </c>
      <c r="L150" s="732">
        <v>6</v>
      </c>
      <c r="M150" s="733">
        <v>4417.9800000000005</v>
      </c>
    </row>
    <row r="151" spans="1:13" ht="14.4" customHeight="1" x14ac:dyDescent="0.3">
      <c r="A151" s="727" t="s">
        <v>1481</v>
      </c>
      <c r="B151" s="728" t="s">
        <v>1282</v>
      </c>
      <c r="C151" s="728" t="s">
        <v>1285</v>
      </c>
      <c r="D151" s="728" t="s">
        <v>611</v>
      </c>
      <c r="E151" s="728" t="s">
        <v>1286</v>
      </c>
      <c r="F151" s="732"/>
      <c r="G151" s="732"/>
      <c r="H151" s="746">
        <v>0</v>
      </c>
      <c r="I151" s="732">
        <v>1</v>
      </c>
      <c r="J151" s="732">
        <v>154.36000000000001</v>
      </c>
      <c r="K151" s="746">
        <v>1</v>
      </c>
      <c r="L151" s="732">
        <v>1</v>
      </c>
      <c r="M151" s="733">
        <v>154.36000000000001</v>
      </c>
    </row>
    <row r="152" spans="1:13" ht="14.4" customHeight="1" x14ac:dyDescent="0.3">
      <c r="A152" s="727" t="s">
        <v>1481</v>
      </c>
      <c r="B152" s="728" t="s">
        <v>1282</v>
      </c>
      <c r="C152" s="728" t="s">
        <v>1287</v>
      </c>
      <c r="D152" s="728" t="s">
        <v>1288</v>
      </c>
      <c r="E152" s="728" t="s">
        <v>1289</v>
      </c>
      <c r="F152" s="732"/>
      <c r="G152" s="732"/>
      <c r="H152" s="746">
        <v>0</v>
      </c>
      <c r="I152" s="732">
        <v>2</v>
      </c>
      <c r="J152" s="732">
        <v>299.04000000000002</v>
      </c>
      <c r="K152" s="746">
        <v>1</v>
      </c>
      <c r="L152" s="732">
        <v>2</v>
      </c>
      <c r="M152" s="733">
        <v>299.04000000000002</v>
      </c>
    </row>
    <row r="153" spans="1:13" ht="14.4" customHeight="1" x14ac:dyDescent="0.3">
      <c r="A153" s="727" t="s">
        <v>1481</v>
      </c>
      <c r="B153" s="728" t="s">
        <v>1336</v>
      </c>
      <c r="C153" s="728" t="s">
        <v>1337</v>
      </c>
      <c r="D153" s="728" t="s">
        <v>1338</v>
      </c>
      <c r="E153" s="728" t="s">
        <v>1339</v>
      </c>
      <c r="F153" s="732"/>
      <c r="G153" s="732"/>
      <c r="H153" s="746"/>
      <c r="I153" s="732">
        <v>43</v>
      </c>
      <c r="J153" s="732">
        <v>0</v>
      </c>
      <c r="K153" s="746"/>
      <c r="L153" s="732">
        <v>43</v>
      </c>
      <c r="M153" s="733">
        <v>0</v>
      </c>
    </row>
    <row r="154" spans="1:13" ht="14.4" customHeight="1" x14ac:dyDescent="0.3">
      <c r="A154" s="727" t="s">
        <v>1482</v>
      </c>
      <c r="B154" s="728" t="s">
        <v>1212</v>
      </c>
      <c r="C154" s="728" t="s">
        <v>1487</v>
      </c>
      <c r="D154" s="728" t="s">
        <v>707</v>
      </c>
      <c r="E154" s="728" t="s">
        <v>1218</v>
      </c>
      <c r="F154" s="732"/>
      <c r="G154" s="732"/>
      <c r="H154" s="746">
        <v>0</v>
      </c>
      <c r="I154" s="732">
        <v>60</v>
      </c>
      <c r="J154" s="732">
        <v>29453.4</v>
      </c>
      <c r="K154" s="746">
        <v>1</v>
      </c>
      <c r="L154" s="732">
        <v>60</v>
      </c>
      <c r="M154" s="733">
        <v>29453.4</v>
      </c>
    </row>
    <row r="155" spans="1:13" ht="14.4" customHeight="1" x14ac:dyDescent="0.3">
      <c r="A155" s="727" t="s">
        <v>1482</v>
      </c>
      <c r="B155" s="728" t="s">
        <v>1212</v>
      </c>
      <c r="C155" s="728" t="s">
        <v>1516</v>
      </c>
      <c r="D155" s="728" t="s">
        <v>707</v>
      </c>
      <c r="E155" s="728" t="s">
        <v>1216</v>
      </c>
      <c r="F155" s="732"/>
      <c r="G155" s="732"/>
      <c r="H155" s="746">
        <v>0</v>
      </c>
      <c r="I155" s="732">
        <v>69</v>
      </c>
      <c r="J155" s="732">
        <v>50806.770000000011</v>
      </c>
      <c r="K155" s="746">
        <v>1</v>
      </c>
      <c r="L155" s="732">
        <v>69</v>
      </c>
      <c r="M155" s="733">
        <v>50806.770000000011</v>
      </c>
    </row>
    <row r="156" spans="1:13" ht="14.4" customHeight="1" x14ac:dyDescent="0.3">
      <c r="A156" s="727" t="s">
        <v>1482</v>
      </c>
      <c r="B156" s="728" t="s">
        <v>1212</v>
      </c>
      <c r="C156" s="728" t="s">
        <v>1554</v>
      </c>
      <c r="D156" s="728" t="s">
        <v>707</v>
      </c>
      <c r="E156" s="728" t="s">
        <v>1555</v>
      </c>
      <c r="F156" s="732"/>
      <c r="G156" s="732"/>
      <c r="H156" s="746">
        <v>0</v>
      </c>
      <c r="I156" s="732">
        <v>2</v>
      </c>
      <c r="J156" s="732">
        <v>1847.48</v>
      </c>
      <c r="K156" s="746">
        <v>1</v>
      </c>
      <c r="L156" s="732">
        <v>2</v>
      </c>
      <c r="M156" s="733">
        <v>1847.48</v>
      </c>
    </row>
    <row r="157" spans="1:13" ht="14.4" customHeight="1" x14ac:dyDescent="0.3">
      <c r="A157" s="727" t="s">
        <v>1482</v>
      </c>
      <c r="B157" s="728" t="s">
        <v>1212</v>
      </c>
      <c r="C157" s="728" t="s">
        <v>1692</v>
      </c>
      <c r="D157" s="728" t="s">
        <v>707</v>
      </c>
      <c r="E157" s="728" t="s">
        <v>1693</v>
      </c>
      <c r="F157" s="732"/>
      <c r="G157" s="732"/>
      <c r="H157" s="746">
        <v>0</v>
      </c>
      <c r="I157" s="732">
        <v>2</v>
      </c>
      <c r="J157" s="732">
        <v>2309.36</v>
      </c>
      <c r="K157" s="746">
        <v>1</v>
      </c>
      <c r="L157" s="732">
        <v>2</v>
      </c>
      <c r="M157" s="733">
        <v>2309.36</v>
      </c>
    </row>
    <row r="158" spans="1:13" ht="14.4" customHeight="1" x14ac:dyDescent="0.3">
      <c r="A158" s="727" t="s">
        <v>1482</v>
      </c>
      <c r="B158" s="728" t="s">
        <v>1244</v>
      </c>
      <c r="C158" s="728" t="s">
        <v>2153</v>
      </c>
      <c r="D158" s="728" t="s">
        <v>1246</v>
      </c>
      <c r="E158" s="728" t="s">
        <v>2154</v>
      </c>
      <c r="F158" s="732"/>
      <c r="G158" s="732"/>
      <c r="H158" s="746"/>
      <c r="I158" s="732">
        <v>2</v>
      </c>
      <c r="J158" s="732">
        <v>0</v>
      </c>
      <c r="K158" s="746"/>
      <c r="L158" s="732">
        <v>2</v>
      </c>
      <c r="M158" s="733">
        <v>0</v>
      </c>
    </row>
    <row r="159" spans="1:13" ht="14.4" customHeight="1" x14ac:dyDescent="0.3">
      <c r="A159" s="727" t="s">
        <v>1482</v>
      </c>
      <c r="B159" s="728" t="s">
        <v>1282</v>
      </c>
      <c r="C159" s="728" t="s">
        <v>1285</v>
      </c>
      <c r="D159" s="728" t="s">
        <v>611</v>
      </c>
      <c r="E159" s="728" t="s">
        <v>1286</v>
      </c>
      <c r="F159" s="732"/>
      <c r="G159" s="732"/>
      <c r="H159" s="746">
        <v>0</v>
      </c>
      <c r="I159" s="732">
        <v>1</v>
      </c>
      <c r="J159" s="732">
        <v>154.36000000000001</v>
      </c>
      <c r="K159" s="746">
        <v>1</v>
      </c>
      <c r="L159" s="732">
        <v>1</v>
      </c>
      <c r="M159" s="733">
        <v>154.36000000000001</v>
      </c>
    </row>
    <row r="160" spans="1:13" ht="14.4" customHeight="1" x14ac:dyDescent="0.3">
      <c r="A160" s="727" t="s">
        <v>1482</v>
      </c>
      <c r="B160" s="728" t="s">
        <v>1282</v>
      </c>
      <c r="C160" s="728" t="s">
        <v>1670</v>
      </c>
      <c r="D160" s="728" t="s">
        <v>1671</v>
      </c>
      <c r="E160" s="728" t="s">
        <v>1672</v>
      </c>
      <c r="F160" s="732"/>
      <c r="G160" s="732"/>
      <c r="H160" s="746">
        <v>0</v>
      </c>
      <c r="I160" s="732">
        <v>1</v>
      </c>
      <c r="J160" s="732">
        <v>111.22</v>
      </c>
      <c r="K160" s="746">
        <v>1</v>
      </c>
      <c r="L160" s="732">
        <v>1</v>
      </c>
      <c r="M160" s="733">
        <v>111.22</v>
      </c>
    </row>
    <row r="161" spans="1:13" ht="14.4" customHeight="1" x14ac:dyDescent="0.3">
      <c r="A161" s="727" t="s">
        <v>1482</v>
      </c>
      <c r="B161" s="728" t="s">
        <v>1282</v>
      </c>
      <c r="C161" s="728" t="s">
        <v>1287</v>
      </c>
      <c r="D161" s="728" t="s">
        <v>1288</v>
      </c>
      <c r="E161" s="728" t="s">
        <v>1289</v>
      </c>
      <c r="F161" s="732"/>
      <c r="G161" s="732"/>
      <c r="H161" s="746">
        <v>0</v>
      </c>
      <c r="I161" s="732">
        <v>4</v>
      </c>
      <c r="J161" s="732">
        <v>598.08000000000004</v>
      </c>
      <c r="K161" s="746">
        <v>1</v>
      </c>
      <c r="L161" s="732">
        <v>4</v>
      </c>
      <c r="M161" s="733">
        <v>598.08000000000004</v>
      </c>
    </row>
    <row r="162" spans="1:13" ht="14.4" customHeight="1" x14ac:dyDescent="0.3">
      <c r="A162" s="727" t="s">
        <v>1482</v>
      </c>
      <c r="B162" s="728" t="s">
        <v>1282</v>
      </c>
      <c r="C162" s="728" t="s">
        <v>1283</v>
      </c>
      <c r="D162" s="728" t="s">
        <v>611</v>
      </c>
      <c r="E162" s="728" t="s">
        <v>1284</v>
      </c>
      <c r="F162" s="732"/>
      <c r="G162" s="732"/>
      <c r="H162" s="746">
        <v>0</v>
      </c>
      <c r="I162" s="732">
        <v>3</v>
      </c>
      <c r="J162" s="732">
        <v>675.18000000000006</v>
      </c>
      <c r="K162" s="746">
        <v>1</v>
      </c>
      <c r="L162" s="732">
        <v>3</v>
      </c>
      <c r="M162" s="733">
        <v>675.18000000000006</v>
      </c>
    </row>
    <row r="163" spans="1:13" ht="14.4" customHeight="1" x14ac:dyDescent="0.3">
      <c r="A163" s="727" t="s">
        <v>1482</v>
      </c>
      <c r="B163" s="728" t="s">
        <v>1323</v>
      </c>
      <c r="C163" s="728" t="s">
        <v>1326</v>
      </c>
      <c r="D163" s="728" t="s">
        <v>628</v>
      </c>
      <c r="E163" s="728" t="s">
        <v>1327</v>
      </c>
      <c r="F163" s="732"/>
      <c r="G163" s="732"/>
      <c r="H163" s="746">
        <v>0</v>
      </c>
      <c r="I163" s="732">
        <v>6</v>
      </c>
      <c r="J163" s="732">
        <v>290.52</v>
      </c>
      <c r="K163" s="746">
        <v>1</v>
      </c>
      <c r="L163" s="732">
        <v>6</v>
      </c>
      <c r="M163" s="733">
        <v>290.52</v>
      </c>
    </row>
    <row r="164" spans="1:13" ht="14.4" customHeight="1" x14ac:dyDescent="0.3">
      <c r="A164" s="727" t="s">
        <v>1482</v>
      </c>
      <c r="B164" s="728" t="s">
        <v>1336</v>
      </c>
      <c r="C164" s="728" t="s">
        <v>1337</v>
      </c>
      <c r="D164" s="728" t="s">
        <v>1338</v>
      </c>
      <c r="E164" s="728" t="s">
        <v>1339</v>
      </c>
      <c r="F164" s="732"/>
      <c r="G164" s="732"/>
      <c r="H164" s="746"/>
      <c r="I164" s="732">
        <v>107</v>
      </c>
      <c r="J164" s="732">
        <v>0</v>
      </c>
      <c r="K164" s="746"/>
      <c r="L164" s="732">
        <v>107</v>
      </c>
      <c r="M164" s="733">
        <v>0</v>
      </c>
    </row>
    <row r="165" spans="1:13" ht="14.4" customHeight="1" x14ac:dyDescent="0.3">
      <c r="A165" s="727" t="s">
        <v>1482</v>
      </c>
      <c r="B165" s="728" t="s">
        <v>2268</v>
      </c>
      <c r="C165" s="728" t="s">
        <v>2202</v>
      </c>
      <c r="D165" s="728" t="s">
        <v>2157</v>
      </c>
      <c r="E165" s="728" t="s">
        <v>2203</v>
      </c>
      <c r="F165" s="732">
        <v>1</v>
      </c>
      <c r="G165" s="732">
        <v>0</v>
      </c>
      <c r="H165" s="746"/>
      <c r="I165" s="732"/>
      <c r="J165" s="732"/>
      <c r="K165" s="746"/>
      <c r="L165" s="732">
        <v>1</v>
      </c>
      <c r="M165" s="733">
        <v>0</v>
      </c>
    </row>
    <row r="166" spans="1:13" ht="14.4" customHeight="1" x14ac:dyDescent="0.3">
      <c r="A166" s="727" t="s">
        <v>1482</v>
      </c>
      <c r="B166" s="728" t="s">
        <v>2264</v>
      </c>
      <c r="C166" s="728" t="s">
        <v>2192</v>
      </c>
      <c r="D166" s="728" t="s">
        <v>1933</v>
      </c>
      <c r="E166" s="728" t="s">
        <v>2193</v>
      </c>
      <c r="F166" s="732"/>
      <c r="G166" s="732"/>
      <c r="H166" s="746">
        <v>0</v>
      </c>
      <c r="I166" s="732">
        <v>1</v>
      </c>
      <c r="J166" s="732">
        <v>537.12</v>
      </c>
      <c r="K166" s="746">
        <v>1</v>
      </c>
      <c r="L166" s="732">
        <v>1</v>
      </c>
      <c r="M166" s="733">
        <v>537.12</v>
      </c>
    </row>
    <row r="167" spans="1:13" ht="14.4" customHeight="1" x14ac:dyDescent="0.3">
      <c r="A167" s="727" t="s">
        <v>1482</v>
      </c>
      <c r="B167" s="728" t="s">
        <v>2265</v>
      </c>
      <c r="C167" s="728" t="s">
        <v>1950</v>
      </c>
      <c r="D167" s="728" t="s">
        <v>1951</v>
      </c>
      <c r="E167" s="728" t="s">
        <v>1952</v>
      </c>
      <c r="F167" s="732"/>
      <c r="G167" s="732"/>
      <c r="H167" s="746">
        <v>0</v>
      </c>
      <c r="I167" s="732">
        <v>1</v>
      </c>
      <c r="J167" s="732">
        <v>802.48</v>
      </c>
      <c r="K167" s="746">
        <v>1</v>
      </c>
      <c r="L167" s="732">
        <v>1</v>
      </c>
      <c r="M167" s="733">
        <v>802.48</v>
      </c>
    </row>
    <row r="168" spans="1:13" ht="14.4" customHeight="1" thickBot="1" x14ac:dyDescent="0.35">
      <c r="A168" s="734" t="s">
        <v>1482</v>
      </c>
      <c r="B168" s="735" t="s">
        <v>1332</v>
      </c>
      <c r="C168" s="735" t="s">
        <v>1494</v>
      </c>
      <c r="D168" s="735" t="s">
        <v>1495</v>
      </c>
      <c r="E168" s="735" t="s">
        <v>1496</v>
      </c>
      <c r="F168" s="739">
        <v>2</v>
      </c>
      <c r="G168" s="739">
        <v>100.64</v>
      </c>
      <c r="H168" s="747">
        <v>1</v>
      </c>
      <c r="I168" s="739"/>
      <c r="J168" s="739"/>
      <c r="K168" s="747">
        <v>0</v>
      </c>
      <c r="L168" s="739">
        <v>2</v>
      </c>
      <c r="M168" s="740">
        <v>100.64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6" t="s">
        <v>178</v>
      </c>
      <c r="B1" s="557"/>
      <c r="C1" s="557"/>
      <c r="D1" s="557"/>
      <c r="E1" s="557"/>
      <c r="F1" s="557"/>
      <c r="G1" s="527"/>
      <c r="H1" s="558"/>
      <c r="I1" s="558"/>
    </row>
    <row r="2" spans="1:10" ht="14.4" customHeight="1" thickBot="1" x14ac:dyDescent="0.35">
      <c r="A2" s="374" t="s">
        <v>320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0"/>
      <c r="C3" s="418">
        <v>2015</v>
      </c>
      <c r="D3" s="419">
        <v>2016</v>
      </c>
      <c r="E3" s="11"/>
      <c r="F3" s="535">
        <v>2017</v>
      </c>
      <c r="G3" s="553"/>
      <c r="H3" s="553"/>
      <c r="I3" s="536"/>
    </row>
    <row r="4" spans="1:10" ht="14.4" customHeight="1" thickBot="1" x14ac:dyDescent="0.35">
      <c r="A4" s="423" t="s">
        <v>0</v>
      </c>
      <c r="B4" s="424" t="s">
        <v>251</v>
      </c>
      <c r="C4" s="554" t="s">
        <v>94</v>
      </c>
      <c r="D4" s="555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09" t="s">
        <v>561</v>
      </c>
      <c r="B5" s="710" t="s">
        <v>562</v>
      </c>
      <c r="C5" s="711" t="s">
        <v>563</v>
      </c>
      <c r="D5" s="711" t="s">
        <v>563</v>
      </c>
      <c r="E5" s="711"/>
      <c r="F5" s="711" t="s">
        <v>563</v>
      </c>
      <c r="G5" s="711" t="s">
        <v>563</v>
      </c>
      <c r="H5" s="711" t="s">
        <v>563</v>
      </c>
      <c r="I5" s="712" t="s">
        <v>563</v>
      </c>
      <c r="J5" s="713" t="s">
        <v>74</v>
      </c>
    </row>
    <row r="6" spans="1:10" ht="14.4" customHeight="1" x14ac:dyDescent="0.3">
      <c r="A6" s="709" t="s">
        <v>561</v>
      </c>
      <c r="B6" s="710" t="s">
        <v>2270</v>
      </c>
      <c r="C6" s="711">
        <v>0</v>
      </c>
      <c r="D6" s="711">
        <v>-64.174600000000041</v>
      </c>
      <c r="E6" s="711"/>
      <c r="F6" s="711">
        <v>-105.7149</v>
      </c>
      <c r="G6" s="711">
        <v>66.666664062500004</v>
      </c>
      <c r="H6" s="711">
        <v>-172.38156406249999</v>
      </c>
      <c r="I6" s="712">
        <v>-1.5857235619423264</v>
      </c>
      <c r="J6" s="713" t="s">
        <v>1</v>
      </c>
    </row>
    <row r="7" spans="1:10" ht="14.4" customHeight="1" x14ac:dyDescent="0.3">
      <c r="A7" s="709" t="s">
        <v>561</v>
      </c>
      <c r="B7" s="710" t="s">
        <v>2271</v>
      </c>
      <c r="C7" s="711">
        <v>3602.630990000001</v>
      </c>
      <c r="D7" s="711">
        <v>4315.9660499999964</v>
      </c>
      <c r="E7" s="711"/>
      <c r="F7" s="711">
        <v>4076.201880000001</v>
      </c>
      <c r="G7" s="711">
        <v>4300</v>
      </c>
      <c r="H7" s="711">
        <v>-223.79811999999902</v>
      </c>
      <c r="I7" s="712">
        <v>0.94795392558139557</v>
      </c>
      <c r="J7" s="713" t="s">
        <v>1</v>
      </c>
    </row>
    <row r="8" spans="1:10" ht="14.4" customHeight="1" x14ac:dyDescent="0.3">
      <c r="A8" s="709" t="s">
        <v>561</v>
      </c>
      <c r="B8" s="710" t="s">
        <v>2272</v>
      </c>
      <c r="C8" s="711">
        <v>194.84405000000001</v>
      </c>
      <c r="D8" s="711">
        <v>96.029340000000005</v>
      </c>
      <c r="E8" s="711"/>
      <c r="F8" s="711">
        <v>102.97549000000001</v>
      </c>
      <c r="G8" s="711">
        <v>70</v>
      </c>
      <c r="H8" s="711">
        <v>32.975490000000008</v>
      </c>
      <c r="I8" s="712">
        <v>1.4710784285714287</v>
      </c>
      <c r="J8" s="713" t="s">
        <v>1</v>
      </c>
    </row>
    <row r="9" spans="1:10" ht="14.4" customHeight="1" x14ac:dyDescent="0.3">
      <c r="A9" s="709" t="s">
        <v>561</v>
      </c>
      <c r="B9" s="710" t="s">
        <v>2273</v>
      </c>
      <c r="C9" s="711">
        <v>2.4355700000000002</v>
      </c>
      <c r="D9" s="711">
        <v>3.5227300000000001</v>
      </c>
      <c r="E9" s="711"/>
      <c r="F9" s="711">
        <v>3.8245900000000002</v>
      </c>
      <c r="G9" s="711">
        <v>3.3333334960937502</v>
      </c>
      <c r="H9" s="711">
        <v>0.49125650390624997</v>
      </c>
      <c r="I9" s="712">
        <v>1.1473769439757351</v>
      </c>
      <c r="J9" s="713" t="s">
        <v>1</v>
      </c>
    </row>
    <row r="10" spans="1:10" ht="14.4" customHeight="1" x14ac:dyDescent="0.3">
      <c r="A10" s="709" t="s">
        <v>561</v>
      </c>
      <c r="B10" s="710" t="s">
        <v>2274</v>
      </c>
      <c r="C10" s="711">
        <v>0</v>
      </c>
      <c r="D10" s="711">
        <v>0.94799999999999995</v>
      </c>
      <c r="E10" s="711"/>
      <c r="F10" s="711">
        <v>0.19638999999999998</v>
      </c>
      <c r="G10" s="711">
        <v>0.66666668701171872</v>
      </c>
      <c r="H10" s="711">
        <v>-0.47027668701171876</v>
      </c>
      <c r="I10" s="712">
        <v>0.29458499100997954</v>
      </c>
      <c r="J10" s="713" t="s">
        <v>1</v>
      </c>
    </row>
    <row r="11" spans="1:10" ht="14.4" customHeight="1" x14ac:dyDescent="0.3">
      <c r="A11" s="709" t="s">
        <v>561</v>
      </c>
      <c r="B11" s="710" t="s">
        <v>2275</v>
      </c>
      <c r="C11" s="711">
        <v>287.04272000000003</v>
      </c>
      <c r="D11" s="711">
        <v>189.66797</v>
      </c>
      <c r="E11" s="711"/>
      <c r="F11" s="711">
        <v>229.22894999999997</v>
      </c>
      <c r="G11" s="711">
        <v>278.33332421875002</v>
      </c>
      <c r="H11" s="711">
        <v>-49.104374218750053</v>
      </c>
      <c r="I11" s="712">
        <v>0.82357709283794733</v>
      </c>
      <c r="J11" s="713" t="s">
        <v>1</v>
      </c>
    </row>
    <row r="12" spans="1:10" ht="14.4" customHeight="1" x14ac:dyDescent="0.3">
      <c r="A12" s="709" t="s">
        <v>561</v>
      </c>
      <c r="B12" s="710" t="s">
        <v>2276</v>
      </c>
      <c r="C12" s="711">
        <v>408.37446</v>
      </c>
      <c r="D12" s="711">
        <v>477.43076000000008</v>
      </c>
      <c r="E12" s="711"/>
      <c r="F12" s="711">
        <v>488.21371999999997</v>
      </c>
      <c r="G12" s="711">
        <v>446.6666474609375</v>
      </c>
      <c r="H12" s="711">
        <v>41.547072539062469</v>
      </c>
      <c r="I12" s="712">
        <v>1.0930158380421631</v>
      </c>
      <c r="J12" s="713" t="s">
        <v>1</v>
      </c>
    </row>
    <row r="13" spans="1:10" ht="14.4" customHeight="1" x14ac:dyDescent="0.3">
      <c r="A13" s="709" t="s">
        <v>561</v>
      </c>
      <c r="B13" s="710" t="s">
        <v>2277</v>
      </c>
      <c r="C13" s="711">
        <v>31.374099999999999</v>
      </c>
      <c r="D13" s="711">
        <v>24.2225</v>
      </c>
      <c r="E13" s="711"/>
      <c r="F13" s="711">
        <v>30.8247</v>
      </c>
      <c r="G13" s="711">
        <v>30.000000976562504</v>
      </c>
      <c r="H13" s="711">
        <v>0.82469902343749624</v>
      </c>
      <c r="I13" s="712">
        <v>1.0274899665530608</v>
      </c>
      <c r="J13" s="713" t="s">
        <v>1</v>
      </c>
    </row>
    <row r="14" spans="1:10" ht="14.4" customHeight="1" x14ac:dyDescent="0.3">
      <c r="A14" s="709" t="s">
        <v>561</v>
      </c>
      <c r="B14" s="710" t="s">
        <v>2278</v>
      </c>
      <c r="C14" s="711">
        <v>35.782739999999997</v>
      </c>
      <c r="D14" s="711">
        <v>6.2577600000000002</v>
      </c>
      <c r="E14" s="711"/>
      <c r="F14" s="711">
        <v>27.249120000000001</v>
      </c>
      <c r="G14" s="711">
        <v>30</v>
      </c>
      <c r="H14" s="711">
        <v>-2.7508799999999987</v>
      </c>
      <c r="I14" s="712">
        <v>0.908304</v>
      </c>
      <c r="J14" s="713" t="s">
        <v>1</v>
      </c>
    </row>
    <row r="15" spans="1:10" ht="14.4" customHeight="1" x14ac:dyDescent="0.3">
      <c r="A15" s="709" t="s">
        <v>561</v>
      </c>
      <c r="B15" s="710" t="s">
        <v>2279</v>
      </c>
      <c r="C15" s="711">
        <v>4.4788000000000006</v>
      </c>
      <c r="D15" s="711">
        <v>5.0185300000000002</v>
      </c>
      <c r="E15" s="711"/>
      <c r="F15" s="711">
        <v>3.3740000000000001</v>
      </c>
      <c r="G15" s="711">
        <v>6.6666667480468753</v>
      </c>
      <c r="H15" s="711">
        <v>-3.2926667480468752</v>
      </c>
      <c r="I15" s="712">
        <v>0.50609999382202153</v>
      </c>
      <c r="J15" s="713" t="s">
        <v>1</v>
      </c>
    </row>
    <row r="16" spans="1:10" ht="14.4" customHeight="1" x14ac:dyDescent="0.3">
      <c r="A16" s="709" t="s">
        <v>561</v>
      </c>
      <c r="B16" s="710" t="s">
        <v>2280</v>
      </c>
      <c r="C16" s="711">
        <v>26.125400000000003</v>
      </c>
      <c r="D16" s="711">
        <v>30.863299999999995</v>
      </c>
      <c r="E16" s="711"/>
      <c r="F16" s="711">
        <v>28.042570000000001</v>
      </c>
      <c r="G16" s="711">
        <v>31.666666992187498</v>
      </c>
      <c r="H16" s="711">
        <v>-3.6240969921874964</v>
      </c>
      <c r="I16" s="712">
        <v>0.88555483300210913</v>
      </c>
      <c r="J16" s="713" t="s">
        <v>1</v>
      </c>
    </row>
    <row r="17" spans="1:10" ht="14.4" customHeight="1" x14ac:dyDescent="0.3">
      <c r="A17" s="709" t="s">
        <v>561</v>
      </c>
      <c r="B17" s="710" t="s">
        <v>2281</v>
      </c>
      <c r="C17" s="711">
        <v>8.0335000000000001</v>
      </c>
      <c r="D17" s="711">
        <v>12.45748</v>
      </c>
      <c r="E17" s="711"/>
      <c r="F17" s="711">
        <v>2.6779000000000002</v>
      </c>
      <c r="G17" s="711">
        <v>13.333332763671876</v>
      </c>
      <c r="H17" s="711">
        <v>-10.655432763671875</v>
      </c>
      <c r="I17" s="712">
        <v>0.20084250858091771</v>
      </c>
      <c r="J17" s="713" t="s">
        <v>1</v>
      </c>
    </row>
    <row r="18" spans="1:10" ht="14.4" customHeight="1" x14ac:dyDescent="0.3">
      <c r="A18" s="709" t="s">
        <v>561</v>
      </c>
      <c r="B18" s="710" t="s">
        <v>2282</v>
      </c>
      <c r="C18" s="711">
        <v>0.98250000000000004</v>
      </c>
      <c r="D18" s="711">
        <v>1.4088000000000001</v>
      </c>
      <c r="E18" s="711"/>
      <c r="F18" s="711">
        <v>5.3519100000000002</v>
      </c>
      <c r="G18" s="711">
        <v>3.3333333740234377</v>
      </c>
      <c r="H18" s="711">
        <v>2.0185766259765625</v>
      </c>
      <c r="I18" s="712">
        <v>1.6055729804007204</v>
      </c>
      <c r="J18" s="713" t="s">
        <v>1</v>
      </c>
    </row>
    <row r="19" spans="1:10" ht="14.4" customHeight="1" x14ac:dyDescent="0.3">
      <c r="A19" s="709" t="s">
        <v>561</v>
      </c>
      <c r="B19" s="710" t="s">
        <v>2283</v>
      </c>
      <c r="C19" s="711">
        <v>113.10475</v>
      </c>
      <c r="D19" s="711">
        <v>47.535910000000015</v>
      </c>
      <c r="E19" s="711"/>
      <c r="F19" s="711">
        <v>129.79348999999999</v>
      </c>
      <c r="G19" s="711">
        <v>66.666664062500004</v>
      </c>
      <c r="H19" s="711">
        <v>63.126825937499987</v>
      </c>
      <c r="I19" s="712">
        <v>1.9469024260508758</v>
      </c>
      <c r="J19" s="713" t="s">
        <v>1</v>
      </c>
    </row>
    <row r="20" spans="1:10" ht="14.4" customHeight="1" x14ac:dyDescent="0.3">
      <c r="A20" s="709" t="s">
        <v>561</v>
      </c>
      <c r="B20" s="710" t="s">
        <v>572</v>
      </c>
      <c r="C20" s="711">
        <v>4715.2095800000006</v>
      </c>
      <c r="D20" s="711">
        <v>5147.1545299999971</v>
      </c>
      <c r="E20" s="711"/>
      <c r="F20" s="711">
        <v>5022.2398100000009</v>
      </c>
      <c r="G20" s="711">
        <v>5347.3333008422851</v>
      </c>
      <c r="H20" s="711">
        <v>-325.09349084228415</v>
      </c>
      <c r="I20" s="712">
        <v>0.93920455813160608</v>
      </c>
      <c r="J20" s="713" t="s">
        <v>573</v>
      </c>
    </row>
    <row r="22" spans="1:10" ht="14.4" customHeight="1" x14ac:dyDescent="0.3">
      <c r="A22" s="709" t="s">
        <v>561</v>
      </c>
      <c r="B22" s="710" t="s">
        <v>562</v>
      </c>
      <c r="C22" s="711" t="s">
        <v>563</v>
      </c>
      <c r="D22" s="711" t="s">
        <v>563</v>
      </c>
      <c r="E22" s="711"/>
      <c r="F22" s="711" t="s">
        <v>563</v>
      </c>
      <c r="G22" s="711" t="s">
        <v>563</v>
      </c>
      <c r="H22" s="711" t="s">
        <v>563</v>
      </c>
      <c r="I22" s="712" t="s">
        <v>563</v>
      </c>
      <c r="J22" s="713" t="s">
        <v>74</v>
      </c>
    </row>
    <row r="23" spans="1:10" ht="14.4" customHeight="1" x14ac:dyDescent="0.3">
      <c r="A23" s="709" t="s">
        <v>574</v>
      </c>
      <c r="B23" s="710" t="s">
        <v>575</v>
      </c>
      <c r="C23" s="711" t="s">
        <v>563</v>
      </c>
      <c r="D23" s="711" t="s">
        <v>563</v>
      </c>
      <c r="E23" s="711"/>
      <c r="F23" s="711" t="s">
        <v>563</v>
      </c>
      <c r="G23" s="711" t="s">
        <v>563</v>
      </c>
      <c r="H23" s="711" t="s">
        <v>563</v>
      </c>
      <c r="I23" s="712" t="s">
        <v>563</v>
      </c>
      <c r="J23" s="713" t="s">
        <v>0</v>
      </c>
    </row>
    <row r="24" spans="1:10" ht="14.4" customHeight="1" x14ac:dyDescent="0.3">
      <c r="A24" s="709" t="s">
        <v>574</v>
      </c>
      <c r="B24" s="710" t="s">
        <v>2273</v>
      </c>
      <c r="C24" s="711">
        <v>0.98909000000000002</v>
      </c>
      <c r="D24" s="711">
        <v>1.6799500000000001</v>
      </c>
      <c r="E24" s="711"/>
      <c r="F24" s="711">
        <v>0</v>
      </c>
      <c r="G24" s="711">
        <v>1</v>
      </c>
      <c r="H24" s="711">
        <v>-1</v>
      </c>
      <c r="I24" s="712">
        <v>0</v>
      </c>
      <c r="J24" s="713" t="s">
        <v>1</v>
      </c>
    </row>
    <row r="25" spans="1:10" ht="14.4" customHeight="1" x14ac:dyDescent="0.3">
      <c r="A25" s="709" t="s">
        <v>574</v>
      </c>
      <c r="B25" s="710" t="s">
        <v>2275</v>
      </c>
      <c r="C25" s="711">
        <v>166.04424000000003</v>
      </c>
      <c r="D25" s="711">
        <v>115.37542000000002</v>
      </c>
      <c r="E25" s="711"/>
      <c r="F25" s="711">
        <v>129.97254999999998</v>
      </c>
      <c r="G25" s="711">
        <v>160</v>
      </c>
      <c r="H25" s="711">
        <v>-30.027450000000016</v>
      </c>
      <c r="I25" s="712">
        <v>0.81232843749999994</v>
      </c>
      <c r="J25" s="713" t="s">
        <v>1</v>
      </c>
    </row>
    <row r="26" spans="1:10" ht="14.4" customHeight="1" x14ac:dyDescent="0.3">
      <c r="A26" s="709" t="s">
        <v>574</v>
      </c>
      <c r="B26" s="710" t="s">
        <v>2276</v>
      </c>
      <c r="C26" s="711">
        <v>43.137250000000002</v>
      </c>
      <c r="D26" s="711">
        <v>41.002300000000005</v>
      </c>
      <c r="E26" s="711"/>
      <c r="F26" s="711">
        <v>37.307220000000001</v>
      </c>
      <c r="G26" s="711">
        <v>46</v>
      </c>
      <c r="H26" s="711">
        <v>-8.6927799999999991</v>
      </c>
      <c r="I26" s="712">
        <v>0.81102652173913048</v>
      </c>
      <c r="J26" s="713" t="s">
        <v>1</v>
      </c>
    </row>
    <row r="27" spans="1:10" ht="14.4" customHeight="1" x14ac:dyDescent="0.3">
      <c r="A27" s="709" t="s">
        <v>574</v>
      </c>
      <c r="B27" s="710" t="s">
        <v>2277</v>
      </c>
      <c r="C27" s="711">
        <v>14.9163</v>
      </c>
      <c r="D27" s="711">
        <v>15.0555</v>
      </c>
      <c r="E27" s="711"/>
      <c r="F27" s="711">
        <v>16.410499999999999</v>
      </c>
      <c r="G27" s="711">
        <v>18</v>
      </c>
      <c r="H27" s="711">
        <v>-1.589500000000001</v>
      </c>
      <c r="I27" s="712">
        <v>0.91169444444444436</v>
      </c>
      <c r="J27" s="713" t="s">
        <v>1</v>
      </c>
    </row>
    <row r="28" spans="1:10" ht="14.4" customHeight="1" x14ac:dyDescent="0.3">
      <c r="A28" s="709" t="s">
        <v>574</v>
      </c>
      <c r="B28" s="710" t="s">
        <v>2279</v>
      </c>
      <c r="C28" s="711">
        <v>2.5630000000000002</v>
      </c>
      <c r="D28" s="711">
        <v>2.472</v>
      </c>
      <c r="E28" s="711"/>
      <c r="F28" s="711">
        <v>2.294</v>
      </c>
      <c r="G28" s="711">
        <v>4</v>
      </c>
      <c r="H28" s="711">
        <v>-1.706</v>
      </c>
      <c r="I28" s="712">
        <v>0.57350000000000001</v>
      </c>
      <c r="J28" s="713" t="s">
        <v>1</v>
      </c>
    </row>
    <row r="29" spans="1:10" ht="14.4" customHeight="1" x14ac:dyDescent="0.3">
      <c r="A29" s="709" t="s">
        <v>574</v>
      </c>
      <c r="B29" s="710" t="s">
        <v>2280</v>
      </c>
      <c r="C29" s="711">
        <v>9.3209999999999997</v>
      </c>
      <c r="D29" s="711">
        <v>12.9971</v>
      </c>
      <c r="E29" s="711"/>
      <c r="F29" s="711">
        <v>10.901999999999999</v>
      </c>
      <c r="G29" s="711">
        <v>11</v>
      </c>
      <c r="H29" s="711">
        <v>-9.8000000000000753E-2</v>
      </c>
      <c r="I29" s="712">
        <v>0.99109090909090902</v>
      </c>
      <c r="J29" s="713" t="s">
        <v>1</v>
      </c>
    </row>
    <row r="30" spans="1:10" ht="14.4" customHeight="1" x14ac:dyDescent="0.3">
      <c r="A30" s="709" t="s">
        <v>574</v>
      </c>
      <c r="B30" s="710" t="s">
        <v>2281</v>
      </c>
      <c r="C30" s="711">
        <v>0</v>
      </c>
      <c r="D30" s="711">
        <v>0</v>
      </c>
      <c r="E30" s="711"/>
      <c r="F30" s="711">
        <v>0</v>
      </c>
      <c r="G30" s="711">
        <v>3</v>
      </c>
      <c r="H30" s="711">
        <v>-3</v>
      </c>
      <c r="I30" s="712">
        <v>0</v>
      </c>
      <c r="J30" s="713" t="s">
        <v>1</v>
      </c>
    </row>
    <row r="31" spans="1:10" ht="14.4" customHeight="1" x14ac:dyDescent="0.3">
      <c r="A31" s="709" t="s">
        <v>574</v>
      </c>
      <c r="B31" s="710" t="s">
        <v>2282</v>
      </c>
      <c r="C31" s="711">
        <v>0.70410000000000006</v>
      </c>
      <c r="D31" s="711">
        <v>0.70440000000000003</v>
      </c>
      <c r="E31" s="711"/>
      <c r="F31" s="711">
        <v>1.4082000000000001</v>
      </c>
      <c r="G31" s="711">
        <v>2</v>
      </c>
      <c r="H31" s="711">
        <v>-0.59179999999999988</v>
      </c>
      <c r="I31" s="712">
        <v>0.70410000000000006</v>
      </c>
      <c r="J31" s="713" t="s">
        <v>1</v>
      </c>
    </row>
    <row r="32" spans="1:10" ht="14.4" customHeight="1" x14ac:dyDescent="0.3">
      <c r="A32" s="709" t="s">
        <v>574</v>
      </c>
      <c r="B32" s="710" t="s">
        <v>576</v>
      </c>
      <c r="C32" s="711">
        <v>237.67498000000003</v>
      </c>
      <c r="D32" s="711">
        <v>189.28667000000002</v>
      </c>
      <c r="E32" s="711"/>
      <c r="F32" s="711">
        <v>198.29446999999999</v>
      </c>
      <c r="G32" s="711">
        <v>245</v>
      </c>
      <c r="H32" s="711">
        <v>-46.70553000000001</v>
      </c>
      <c r="I32" s="712">
        <v>0.80936518367346932</v>
      </c>
      <c r="J32" s="713" t="s">
        <v>577</v>
      </c>
    </row>
    <row r="33" spans="1:10" ht="14.4" customHeight="1" x14ac:dyDescent="0.3">
      <c r="A33" s="709" t="s">
        <v>563</v>
      </c>
      <c r="B33" s="710" t="s">
        <v>563</v>
      </c>
      <c r="C33" s="711" t="s">
        <v>563</v>
      </c>
      <c r="D33" s="711" t="s">
        <v>563</v>
      </c>
      <c r="E33" s="711"/>
      <c r="F33" s="711" t="s">
        <v>563</v>
      </c>
      <c r="G33" s="711" t="s">
        <v>563</v>
      </c>
      <c r="H33" s="711" t="s">
        <v>563</v>
      </c>
      <c r="I33" s="712" t="s">
        <v>563</v>
      </c>
      <c r="J33" s="713" t="s">
        <v>578</v>
      </c>
    </row>
    <row r="34" spans="1:10" ht="14.4" customHeight="1" x14ac:dyDescent="0.3">
      <c r="A34" s="709" t="s">
        <v>579</v>
      </c>
      <c r="B34" s="710" t="s">
        <v>580</v>
      </c>
      <c r="C34" s="711" t="s">
        <v>563</v>
      </c>
      <c r="D34" s="711" t="s">
        <v>563</v>
      </c>
      <c r="E34" s="711"/>
      <c r="F34" s="711" t="s">
        <v>563</v>
      </c>
      <c r="G34" s="711" t="s">
        <v>563</v>
      </c>
      <c r="H34" s="711" t="s">
        <v>563</v>
      </c>
      <c r="I34" s="712" t="s">
        <v>563</v>
      </c>
      <c r="J34" s="713" t="s">
        <v>0</v>
      </c>
    </row>
    <row r="35" spans="1:10" ht="14.4" customHeight="1" x14ac:dyDescent="0.3">
      <c r="A35" s="709" t="s">
        <v>579</v>
      </c>
      <c r="B35" s="710" t="s">
        <v>2275</v>
      </c>
      <c r="C35" s="711">
        <v>69.594740000000002</v>
      </c>
      <c r="D35" s="711">
        <v>53.450619999999986</v>
      </c>
      <c r="E35" s="711"/>
      <c r="F35" s="711">
        <v>74.933370000000011</v>
      </c>
      <c r="G35" s="711">
        <v>76</v>
      </c>
      <c r="H35" s="711">
        <v>-1.0666299999999893</v>
      </c>
      <c r="I35" s="712">
        <v>0.98596539473684219</v>
      </c>
      <c r="J35" s="713" t="s">
        <v>1</v>
      </c>
    </row>
    <row r="36" spans="1:10" ht="14.4" customHeight="1" x14ac:dyDescent="0.3">
      <c r="A36" s="709" t="s">
        <v>579</v>
      </c>
      <c r="B36" s="710" t="s">
        <v>2276</v>
      </c>
      <c r="C36" s="711">
        <v>23.416599999999999</v>
      </c>
      <c r="D36" s="711">
        <v>7.9590999999999994</v>
      </c>
      <c r="E36" s="711"/>
      <c r="F36" s="711">
        <v>6.3206000000000007</v>
      </c>
      <c r="G36" s="711">
        <v>12</v>
      </c>
      <c r="H36" s="711">
        <v>-5.6793999999999993</v>
      </c>
      <c r="I36" s="712">
        <v>0.52671666666666672</v>
      </c>
      <c r="J36" s="713" t="s">
        <v>1</v>
      </c>
    </row>
    <row r="37" spans="1:10" ht="14.4" customHeight="1" x14ac:dyDescent="0.3">
      <c r="A37" s="709" t="s">
        <v>579</v>
      </c>
      <c r="B37" s="710" t="s">
        <v>2278</v>
      </c>
      <c r="C37" s="711">
        <v>6.5710100000000002</v>
      </c>
      <c r="D37" s="711">
        <v>6.2577600000000002</v>
      </c>
      <c r="E37" s="711"/>
      <c r="F37" s="711">
        <v>4.3090999999999999</v>
      </c>
      <c r="G37" s="711">
        <v>8</v>
      </c>
      <c r="H37" s="711">
        <v>-3.6909000000000001</v>
      </c>
      <c r="I37" s="712">
        <v>0.53863749999999999</v>
      </c>
      <c r="J37" s="713" t="s">
        <v>1</v>
      </c>
    </row>
    <row r="38" spans="1:10" ht="14.4" customHeight="1" x14ac:dyDescent="0.3">
      <c r="A38" s="709" t="s">
        <v>579</v>
      </c>
      <c r="B38" s="710" t="s">
        <v>2279</v>
      </c>
      <c r="C38" s="711">
        <v>0.32300000000000001</v>
      </c>
      <c r="D38" s="711">
        <v>1.25553</v>
      </c>
      <c r="E38" s="711"/>
      <c r="F38" s="711">
        <v>0</v>
      </c>
      <c r="G38" s="711">
        <v>1</v>
      </c>
      <c r="H38" s="711">
        <v>-1</v>
      </c>
      <c r="I38" s="712">
        <v>0</v>
      </c>
      <c r="J38" s="713" t="s">
        <v>1</v>
      </c>
    </row>
    <row r="39" spans="1:10" ht="14.4" customHeight="1" x14ac:dyDescent="0.3">
      <c r="A39" s="709" t="s">
        <v>579</v>
      </c>
      <c r="B39" s="710" t="s">
        <v>2280</v>
      </c>
      <c r="C39" s="711">
        <v>9.5624000000000002</v>
      </c>
      <c r="D39" s="711">
        <v>8.6684000000000001</v>
      </c>
      <c r="E39" s="711"/>
      <c r="F39" s="711">
        <v>7.7625699999999993</v>
      </c>
      <c r="G39" s="711">
        <v>11</v>
      </c>
      <c r="H39" s="711">
        <v>-3.2374300000000007</v>
      </c>
      <c r="I39" s="712">
        <v>0.70568818181818171</v>
      </c>
      <c r="J39" s="713" t="s">
        <v>1</v>
      </c>
    </row>
    <row r="40" spans="1:10" ht="14.4" customHeight="1" x14ac:dyDescent="0.3">
      <c r="A40" s="709" t="s">
        <v>579</v>
      </c>
      <c r="B40" s="710" t="s">
        <v>581</v>
      </c>
      <c r="C40" s="711">
        <v>109.46775</v>
      </c>
      <c r="D40" s="711">
        <v>77.591409999999982</v>
      </c>
      <c r="E40" s="711"/>
      <c r="F40" s="711">
        <v>93.325640000000007</v>
      </c>
      <c r="G40" s="711">
        <v>108</v>
      </c>
      <c r="H40" s="711">
        <v>-14.674359999999993</v>
      </c>
      <c r="I40" s="712">
        <v>0.86412629629629634</v>
      </c>
      <c r="J40" s="713" t="s">
        <v>577</v>
      </c>
    </row>
    <row r="41" spans="1:10" ht="14.4" customHeight="1" x14ac:dyDescent="0.3">
      <c r="A41" s="709" t="s">
        <v>563</v>
      </c>
      <c r="B41" s="710" t="s">
        <v>563</v>
      </c>
      <c r="C41" s="711" t="s">
        <v>563</v>
      </c>
      <c r="D41" s="711" t="s">
        <v>563</v>
      </c>
      <c r="E41" s="711"/>
      <c r="F41" s="711" t="s">
        <v>563</v>
      </c>
      <c r="G41" s="711" t="s">
        <v>563</v>
      </c>
      <c r="H41" s="711" t="s">
        <v>563</v>
      </c>
      <c r="I41" s="712" t="s">
        <v>563</v>
      </c>
      <c r="J41" s="713" t="s">
        <v>578</v>
      </c>
    </row>
    <row r="42" spans="1:10" ht="14.4" customHeight="1" x14ac:dyDescent="0.3">
      <c r="A42" s="709" t="s">
        <v>582</v>
      </c>
      <c r="B42" s="710" t="s">
        <v>583</v>
      </c>
      <c r="C42" s="711" t="s">
        <v>563</v>
      </c>
      <c r="D42" s="711" t="s">
        <v>563</v>
      </c>
      <c r="E42" s="711"/>
      <c r="F42" s="711" t="s">
        <v>563</v>
      </c>
      <c r="G42" s="711" t="s">
        <v>563</v>
      </c>
      <c r="H42" s="711" t="s">
        <v>563</v>
      </c>
      <c r="I42" s="712" t="s">
        <v>563</v>
      </c>
      <c r="J42" s="713" t="s">
        <v>0</v>
      </c>
    </row>
    <row r="43" spans="1:10" ht="14.4" customHeight="1" x14ac:dyDescent="0.3">
      <c r="A43" s="709" t="s">
        <v>582</v>
      </c>
      <c r="B43" s="710" t="s">
        <v>2273</v>
      </c>
      <c r="C43" s="711">
        <v>1.44648</v>
      </c>
      <c r="D43" s="711">
        <v>1.8427799999999999</v>
      </c>
      <c r="E43" s="711"/>
      <c r="F43" s="711">
        <v>3.8245900000000002</v>
      </c>
      <c r="G43" s="711">
        <v>2</v>
      </c>
      <c r="H43" s="711">
        <v>1.8245900000000002</v>
      </c>
      <c r="I43" s="712">
        <v>1.9122950000000001</v>
      </c>
      <c r="J43" s="713" t="s">
        <v>1</v>
      </c>
    </row>
    <row r="44" spans="1:10" ht="14.4" customHeight="1" x14ac:dyDescent="0.3">
      <c r="A44" s="709" t="s">
        <v>582</v>
      </c>
      <c r="B44" s="710" t="s">
        <v>2274</v>
      </c>
      <c r="C44" s="711">
        <v>0</v>
      </c>
      <c r="D44" s="711">
        <v>0.94799999999999995</v>
      </c>
      <c r="E44" s="711"/>
      <c r="F44" s="711">
        <v>0.19638999999999998</v>
      </c>
      <c r="G44" s="711">
        <v>1</v>
      </c>
      <c r="H44" s="711">
        <v>-0.80361000000000005</v>
      </c>
      <c r="I44" s="712">
        <v>0.19638999999999998</v>
      </c>
      <c r="J44" s="713" t="s">
        <v>1</v>
      </c>
    </row>
    <row r="45" spans="1:10" ht="14.4" customHeight="1" x14ac:dyDescent="0.3">
      <c r="A45" s="709" t="s">
        <v>582</v>
      </c>
      <c r="B45" s="710" t="s">
        <v>2275</v>
      </c>
      <c r="C45" s="711">
        <v>51.403740000000006</v>
      </c>
      <c r="D45" s="711">
        <v>20.841929999999998</v>
      </c>
      <c r="E45" s="711"/>
      <c r="F45" s="711">
        <v>24.323029999999999</v>
      </c>
      <c r="G45" s="711">
        <v>42</v>
      </c>
      <c r="H45" s="711">
        <v>-17.676970000000001</v>
      </c>
      <c r="I45" s="712">
        <v>0.57911976190476189</v>
      </c>
      <c r="J45" s="713" t="s">
        <v>1</v>
      </c>
    </row>
    <row r="46" spans="1:10" ht="14.4" customHeight="1" x14ac:dyDescent="0.3">
      <c r="A46" s="709" t="s">
        <v>582</v>
      </c>
      <c r="B46" s="710" t="s">
        <v>2276</v>
      </c>
      <c r="C46" s="711">
        <v>41.526019999999995</v>
      </c>
      <c r="D46" s="711">
        <v>41.183320000000002</v>
      </c>
      <c r="E46" s="711"/>
      <c r="F46" s="711">
        <v>44.306839999999994</v>
      </c>
      <c r="G46" s="711">
        <v>45</v>
      </c>
      <c r="H46" s="711">
        <v>-0.69316000000000599</v>
      </c>
      <c r="I46" s="712">
        <v>0.98459644444444427</v>
      </c>
      <c r="J46" s="713" t="s">
        <v>1</v>
      </c>
    </row>
    <row r="47" spans="1:10" ht="14.4" customHeight="1" x14ac:dyDescent="0.3">
      <c r="A47" s="709" t="s">
        <v>582</v>
      </c>
      <c r="B47" s="710" t="s">
        <v>2277</v>
      </c>
      <c r="C47" s="711">
        <v>14.1709</v>
      </c>
      <c r="D47" s="711">
        <v>9.1669999999999998</v>
      </c>
      <c r="E47" s="711"/>
      <c r="F47" s="711">
        <v>14.414200000000001</v>
      </c>
      <c r="G47" s="711">
        <v>12</v>
      </c>
      <c r="H47" s="711">
        <v>2.414200000000001</v>
      </c>
      <c r="I47" s="712">
        <v>1.2011833333333335</v>
      </c>
      <c r="J47" s="713" t="s">
        <v>1</v>
      </c>
    </row>
    <row r="48" spans="1:10" ht="14.4" customHeight="1" x14ac:dyDescent="0.3">
      <c r="A48" s="709" t="s">
        <v>582</v>
      </c>
      <c r="B48" s="710" t="s">
        <v>2278</v>
      </c>
      <c r="C48" s="711">
        <v>1.2821600000000002</v>
      </c>
      <c r="D48" s="711">
        <v>0</v>
      </c>
      <c r="E48" s="711"/>
      <c r="F48" s="711">
        <v>0</v>
      </c>
      <c r="G48" s="711">
        <v>0</v>
      </c>
      <c r="H48" s="711">
        <v>0</v>
      </c>
      <c r="I48" s="712" t="s">
        <v>563</v>
      </c>
      <c r="J48" s="713" t="s">
        <v>1</v>
      </c>
    </row>
    <row r="49" spans="1:10" ht="14.4" customHeight="1" x14ac:dyDescent="0.3">
      <c r="A49" s="709" t="s">
        <v>582</v>
      </c>
      <c r="B49" s="710" t="s">
        <v>2279</v>
      </c>
      <c r="C49" s="711">
        <v>1.5928</v>
      </c>
      <c r="D49" s="711">
        <v>1.2909999999999999</v>
      </c>
      <c r="E49" s="711"/>
      <c r="F49" s="711">
        <v>1.08</v>
      </c>
      <c r="G49" s="711">
        <v>2</v>
      </c>
      <c r="H49" s="711">
        <v>-0.91999999999999993</v>
      </c>
      <c r="I49" s="712">
        <v>0.54</v>
      </c>
      <c r="J49" s="713" t="s">
        <v>1</v>
      </c>
    </row>
    <row r="50" spans="1:10" ht="14.4" customHeight="1" x14ac:dyDescent="0.3">
      <c r="A50" s="709" t="s">
        <v>582</v>
      </c>
      <c r="B50" s="710" t="s">
        <v>2280</v>
      </c>
      <c r="C50" s="711">
        <v>7.242</v>
      </c>
      <c r="D50" s="711">
        <v>9.1977999999999991</v>
      </c>
      <c r="E50" s="711"/>
      <c r="F50" s="711">
        <v>9.3780000000000001</v>
      </c>
      <c r="G50" s="711">
        <v>10</v>
      </c>
      <c r="H50" s="711">
        <v>-0.62199999999999989</v>
      </c>
      <c r="I50" s="712">
        <v>0.93779999999999997</v>
      </c>
      <c r="J50" s="713" t="s">
        <v>1</v>
      </c>
    </row>
    <row r="51" spans="1:10" ht="14.4" customHeight="1" x14ac:dyDescent="0.3">
      <c r="A51" s="709" t="s">
        <v>582</v>
      </c>
      <c r="B51" s="710" t="s">
        <v>2281</v>
      </c>
      <c r="C51" s="711">
        <v>8.0335000000000001</v>
      </c>
      <c r="D51" s="711">
        <v>12.45748</v>
      </c>
      <c r="E51" s="711"/>
      <c r="F51" s="711">
        <v>2.6779000000000002</v>
      </c>
      <c r="G51" s="711">
        <v>11</v>
      </c>
      <c r="H51" s="711">
        <v>-8.3220999999999989</v>
      </c>
      <c r="I51" s="712">
        <v>0.24344545454545455</v>
      </c>
      <c r="J51" s="713" t="s">
        <v>1</v>
      </c>
    </row>
    <row r="52" spans="1:10" ht="14.4" customHeight="1" x14ac:dyDescent="0.3">
      <c r="A52" s="709" t="s">
        <v>582</v>
      </c>
      <c r="B52" s="710" t="s">
        <v>2282</v>
      </c>
      <c r="C52" s="711">
        <v>0.27839999999999998</v>
      </c>
      <c r="D52" s="711">
        <v>0.70440000000000003</v>
      </c>
      <c r="E52" s="711"/>
      <c r="F52" s="711">
        <v>3.9437099999999998</v>
      </c>
      <c r="G52" s="711">
        <v>2</v>
      </c>
      <c r="H52" s="711">
        <v>1.9437099999999998</v>
      </c>
      <c r="I52" s="712">
        <v>1.9718549999999999</v>
      </c>
      <c r="J52" s="713" t="s">
        <v>1</v>
      </c>
    </row>
    <row r="53" spans="1:10" ht="14.4" customHeight="1" x14ac:dyDescent="0.3">
      <c r="A53" s="709" t="s">
        <v>582</v>
      </c>
      <c r="B53" s="710" t="s">
        <v>584</v>
      </c>
      <c r="C53" s="711">
        <v>126.97600000000001</v>
      </c>
      <c r="D53" s="711">
        <v>97.633710000000008</v>
      </c>
      <c r="E53" s="711"/>
      <c r="F53" s="711">
        <v>104.14465999999997</v>
      </c>
      <c r="G53" s="711">
        <v>126</v>
      </c>
      <c r="H53" s="711">
        <v>-21.855340000000027</v>
      </c>
      <c r="I53" s="712">
        <v>0.82654492063492047</v>
      </c>
      <c r="J53" s="713" t="s">
        <v>577</v>
      </c>
    </row>
    <row r="54" spans="1:10" ht="14.4" customHeight="1" x14ac:dyDescent="0.3">
      <c r="A54" s="709" t="s">
        <v>563</v>
      </c>
      <c r="B54" s="710" t="s">
        <v>563</v>
      </c>
      <c r="C54" s="711" t="s">
        <v>563</v>
      </c>
      <c r="D54" s="711" t="s">
        <v>563</v>
      </c>
      <c r="E54" s="711"/>
      <c r="F54" s="711" t="s">
        <v>563</v>
      </c>
      <c r="G54" s="711" t="s">
        <v>563</v>
      </c>
      <c r="H54" s="711" t="s">
        <v>563</v>
      </c>
      <c r="I54" s="712" t="s">
        <v>563</v>
      </c>
      <c r="J54" s="713" t="s">
        <v>578</v>
      </c>
    </row>
    <row r="55" spans="1:10" ht="14.4" customHeight="1" x14ac:dyDescent="0.3">
      <c r="A55" s="709" t="s">
        <v>2284</v>
      </c>
      <c r="B55" s="710" t="s">
        <v>2285</v>
      </c>
      <c r="C55" s="711" t="s">
        <v>563</v>
      </c>
      <c r="D55" s="711" t="s">
        <v>563</v>
      </c>
      <c r="E55" s="711"/>
      <c r="F55" s="711" t="s">
        <v>563</v>
      </c>
      <c r="G55" s="711" t="s">
        <v>563</v>
      </c>
      <c r="H55" s="711" t="s">
        <v>563</v>
      </c>
      <c r="I55" s="712" t="s">
        <v>563</v>
      </c>
      <c r="J55" s="713" t="s">
        <v>0</v>
      </c>
    </row>
    <row r="56" spans="1:10" ht="14.4" customHeight="1" x14ac:dyDescent="0.3">
      <c r="A56" s="709" t="s">
        <v>2284</v>
      </c>
      <c r="B56" s="710" t="s">
        <v>2270</v>
      </c>
      <c r="C56" s="711">
        <v>0</v>
      </c>
      <c r="D56" s="711">
        <v>-64.174600000000041</v>
      </c>
      <c r="E56" s="711"/>
      <c r="F56" s="711">
        <v>-105.7149</v>
      </c>
      <c r="G56" s="711">
        <v>67</v>
      </c>
      <c r="H56" s="711">
        <v>-172.7149</v>
      </c>
      <c r="I56" s="712">
        <v>-1.577834328358209</v>
      </c>
      <c r="J56" s="713" t="s">
        <v>1</v>
      </c>
    </row>
    <row r="57" spans="1:10" ht="14.4" customHeight="1" x14ac:dyDescent="0.3">
      <c r="A57" s="709" t="s">
        <v>2284</v>
      </c>
      <c r="B57" s="710" t="s">
        <v>2271</v>
      </c>
      <c r="C57" s="711">
        <v>3602.630990000001</v>
      </c>
      <c r="D57" s="711">
        <v>4315.9660499999964</v>
      </c>
      <c r="E57" s="711"/>
      <c r="F57" s="711">
        <v>4076.201880000001</v>
      </c>
      <c r="G57" s="711">
        <v>4300</v>
      </c>
      <c r="H57" s="711">
        <v>-223.79811999999902</v>
      </c>
      <c r="I57" s="712">
        <v>0.94795392558139557</v>
      </c>
      <c r="J57" s="713" t="s">
        <v>1</v>
      </c>
    </row>
    <row r="58" spans="1:10" ht="14.4" customHeight="1" x14ac:dyDescent="0.3">
      <c r="A58" s="709" t="s">
        <v>2284</v>
      </c>
      <c r="B58" s="710" t="s">
        <v>2272</v>
      </c>
      <c r="C58" s="711">
        <v>194.84405000000001</v>
      </c>
      <c r="D58" s="711">
        <v>96.029340000000005</v>
      </c>
      <c r="E58" s="711"/>
      <c r="F58" s="711">
        <v>102.97549000000001</v>
      </c>
      <c r="G58" s="711">
        <v>70</v>
      </c>
      <c r="H58" s="711">
        <v>32.975490000000008</v>
      </c>
      <c r="I58" s="712">
        <v>1.4710784285714287</v>
      </c>
      <c r="J58" s="713" t="s">
        <v>1</v>
      </c>
    </row>
    <row r="59" spans="1:10" ht="14.4" customHeight="1" x14ac:dyDescent="0.3">
      <c r="A59" s="709" t="s">
        <v>2284</v>
      </c>
      <c r="B59" s="710" t="s">
        <v>2275</v>
      </c>
      <c r="C59" s="711">
        <v>0</v>
      </c>
      <c r="D59" s="711">
        <v>0</v>
      </c>
      <c r="E59" s="711"/>
      <c r="F59" s="711">
        <v>0</v>
      </c>
      <c r="G59" s="711">
        <v>0</v>
      </c>
      <c r="H59" s="711">
        <v>0</v>
      </c>
      <c r="I59" s="712" t="s">
        <v>563</v>
      </c>
      <c r="J59" s="713" t="s">
        <v>1</v>
      </c>
    </row>
    <row r="60" spans="1:10" ht="14.4" customHeight="1" x14ac:dyDescent="0.3">
      <c r="A60" s="709" t="s">
        <v>2284</v>
      </c>
      <c r="B60" s="710" t="s">
        <v>2276</v>
      </c>
      <c r="C60" s="711">
        <v>300.29459000000003</v>
      </c>
      <c r="D60" s="711">
        <v>387.28604000000013</v>
      </c>
      <c r="E60" s="711"/>
      <c r="F60" s="711">
        <v>400.2790599999999</v>
      </c>
      <c r="G60" s="711">
        <v>344</v>
      </c>
      <c r="H60" s="711">
        <v>56.279059999999902</v>
      </c>
      <c r="I60" s="712">
        <v>1.1636019186046509</v>
      </c>
      <c r="J60" s="713" t="s">
        <v>1</v>
      </c>
    </row>
    <row r="61" spans="1:10" ht="14.4" customHeight="1" x14ac:dyDescent="0.3">
      <c r="A61" s="709" t="s">
        <v>2284</v>
      </c>
      <c r="B61" s="710" t="s">
        <v>2277</v>
      </c>
      <c r="C61" s="711">
        <v>2.2869000000000002</v>
      </c>
      <c r="D61" s="711">
        <v>0</v>
      </c>
      <c r="E61" s="711"/>
      <c r="F61" s="711">
        <v>0</v>
      </c>
      <c r="G61" s="711">
        <v>0</v>
      </c>
      <c r="H61" s="711">
        <v>0</v>
      </c>
      <c r="I61" s="712" t="s">
        <v>563</v>
      </c>
      <c r="J61" s="713" t="s">
        <v>1</v>
      </c>
    </row>
    <row r="62" spans="1:10" ht="14.4" customHeight="1" x14ac:dyDescent="0.3">
      <c r="A62" s="709" t="s">
        <v>2284</v>
      </c>
      <c r="B62" s="710" t="s">
        <v>2278</v>
      </c>
      <c r="C62" s="711">
        <v>27.929569999999998</v>
      </c>
      <c r="D62" s="711">
        <v>0</v>
      </c>
      <c r="E62" s="711"/>
      <c r="F62" s="711">
        <v>22.940020000000001</v>
      </c>
      <c r="G62" s="711">
        <v>22</v>
      </c>
      <c r="H62" s="711">
        <v>0.94002000000000052</v>
      </c>
      <c r="I62" s="712">
        <v>1.0427281818181819</v>
      </c>
      <c r="J62" s="713" t="s">
        <v>1</v>
      </c>
    </row>
    <row r="63" spans="1:10" ht="14.4" customHeight="1" x14ac:dyDescent="0.3">
      <c r="A63" s="709" t="s">
        <v>2284</v>
      </c>
      <c r="B63" s="710" t="s">
        <v>2279</v>
      </c>
      <c r="C63" s="711">
        <v>0</v>
      </c>
      <c r="D63" s="711">
        <v>0</v>
      </c>
      <c r="E63" s="711"/>
      <c r="F63" s="711">
        <v>0</v>
      </c>
      <c r="G63" s="711">
        <v>0</v>
      </c>
      <c r="H63" s="711">
        <v>0</v>
      </c>
      <c r="I63" s="712" t="s">
        <v>563</v>
      </c>
      <c r="J63" s="713" t="s">
        <v>1</v>
      </c>
    </row>
    <row r="64" spans="1:10" ht="14.4" customHeight="1" x14ac:dyDescent="0.3">
      <c r="A64" s="709" t="s">
        <v>2284</v>
      </c>
      <c r="B64" s="710" t="s">
        <v>2283</v>
      </c>
      <c r="C64" s="711">
        <v>113.10475</v>
      </c>
      <c r="D64" s="711">
        <v>47.535910000000015</v>
      </c>
      <c r="E64" s="711"/>
      <c r="F64" s="711">
        <v>129.79348999999999</v>
      </c>
      <c r="G64" s="711">
        <v>67</v>
      </c>
      <c r="H64" s="711">
        <v>62.793489999999991</v>
      </c>
      <c r="I64" s="712">
        <v>1.9372162686567163</v>
      </c>
      <c r="J64" s="713" t="s">
        <v>1</v>
      </c>
    </row>
    <row r="65" spans="1:10" ht="14.4" customHeight="1" x14ac:dyDescent="0.3">
      <c r="A65" s="709" t="s">
        <v>2284</v>
      </c>
      <c r="B65" s="710" t="s">
        <v>2286</v>
      </c>
      <c r="C65" s="711">
        <v>4241.0908500000023</v>
      </c>
      <c r="D65" s="711">
        <v>4782.6427399999957</v>
      </c>
      <c r="E65" s="711"/>
      <c r="F65" s="711">
        <v>4626.4750400000012</v>
      </c>
      <c r="G65" s="711">
        <v>4869</v>
      </c>
      <c r="H65" s="711">
        <v>-242.52495999999883</v>
      </c>
      <c r="I65" s="712">
        <v>0.95018998562333157</v>
      </c>
      <c r="J65" s="713" t="s">
        <v>577</v>
      </c>
    </row>
    <row r="66" spans="1:10" ht="14.4" customHeight="1" x14ac:dyDescent="0.3">
      <c r="A66" s="709" t="s">
        <v>563</v>
      </c>
      <c r="B66" s="710" t="s">
        <v>563</v>
      </c>
      <c r="C66" s="711" t="s">
        <v>563</v>
      </c>
      <c r="D66" s="711" t="s">
        <v>563</v>
      </c>
      <c r="E66" s="711"/>
      <c r="F66" s="711" t="s">
        <v>563</v>
      </c>
      <c r="G66" s="711" t="s">
        <v>563</v>
      </c>
      <c r="H66" s="711" t="s">
        <v>563</v>
      </c>
      <c r="I66" s="712" t="s">
        <v>563</v>
      </c>
      <c r="J66" s="713" t="s">
        <v>578</v>
      </c>
    </row>
    <row r="67" spans="1:10" ht="14.4" customHeight="1" x14ac:dyDescent="0.3">
      <c r="A67" s="709" t="s">
        <v>561</v>
      </c>
      <c r="B67" s="710" t="s">
        <v>572</v>
      </c>
      <c r="C67" s="711">
        <v>4715.2095800000025</v>
      </c>
      <c r="D67" s="711">
        <v>5147.1545299999962</v>
      </c>
      <c r="E67" s="711"/>
      <c r="F67" s="711">
        <v>5022.2398100000009</v>
      </c>
      <c r="G67" s="711">
        <v>5347</v>
      </c>
      <c r="H67" s="711">
        <v>-324.76018999999906</v>
      </c>
      <c r="I67" s="712">
        <v>0.93926310267439705</v>
      </c>
      <c r="J67" s="713" t="s">
        <v>573</v>
      </c>
    </row>
  </sheetData>
  <mergeCells count="3">
    <mergeCell ref="A1:I1"/>
    <mergeCell ref="F3:I3"/>
    <mergeCell ref="C4:D4"/>
  </mergeCells>
  <conditionalFormatting sqref="F21 F68:F65537">
    <cfRule type="cellIs" dxfId="46" priority="18" stopIfTrue="1" operator="greaterThan">
      <formula>1</formula>
    </cfRule>
  </conditionalFormatting>
  <conditionalFormatting sqref="H5:H20">
    <cfRule type="expression" dxfId="45" priority="14">
      <formula>$H5&gt;0</formula>
    </cfRule>
  </conditionalFormatting>
  <conditionalFormatting sqref="I5:I20">
    <cfRule type="expression" dxfId="44" priority="15">
      <formula>$I5&gt;1</formula>
    </cfRule>
  </conditionalFormatting>
  <conditionalFormatting sqref="B5:B20">
    <cfRule type="expression" dxfId="43" priority="11">
      <formula>OR($J5="NS",$J5="SumaNS",$J5="Účet")</formula>
    </cfRule>
  </conditionalFormatting>
  <conditionalFormatting sqref="F5:I20 B5:D20">
    <cfRule type="expression" dxfId="42" priority="17">
      <formula>AND($J5&lt;&gt;"",$J5&lt;&gt;"mezeraKL")</formula>
    </cfRule>
  </conditionalFormatting>
  <conditionalFormatting sqref="B5:D20 F5:I20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40" priority="13">
      <formula>OR($J5="SumaNS",$J5="NS")</formula>
    </cfRule>
  </conditionalFormatting>
  <conditionalFormatting sqref="A5:A20">
    <cfRule type="expression" dxfId="39" priority="9">
      <formula>AND($J5&lt;&gt;"mezeraKL",$J5&lt;&gt;"")</formula>
    </cfRule>
  </conditionalFormatting>
  <conditionalFormatting sqref="A5:A20">
    <cfRule type="expression" dxfId="38" priority="10">
      <formula>AND($J5&lt;&gt;"",$J5&lt;&gt;"mezeraKL")</formula>
    </cfRule>
  </conditionalFormatting>
  <conditionalFormatting sqref="H22:H67">
    <cfRule type="expression" dxfId="37" priority="6">
      <formula>$H22&gt;0</formula>
    </cfRule>
  </conditionalFormatting>
  <conditionalFormatting sqref="A22:A67">
    <cfRule type="expression" dxfId="36" priority="5">
      <formula>AND($J22&lt;&gt;"mezeraKL",$J22&lt;&gt;"")</formula>
    </cfRule>
  </conditionalFormatting>
  <conditionalFormatting sqref="I22:I67">
    <cfRule type="expression" dxfId="35" priority="7">
      <formula>$I22&gt;1</formula>
    </cfRule>
  </conditionalFormatting>
  <conditionalFormatting sqref="B22:B67">
    <cfRule type="expression" dxfId="34" priority="4">
      <formula>OR($J22="NS",$J22="SumaNS",$J22="Účet")</formula>
    </cfRule>
  </conditionalFormatting>
  <conditionalFormatting sqref="A22:D67 F22:I67">
    <cfRule type="expression" dxfId="33" priority="8">
      <formula>AND($J22&lt;&gt;"",$J22&lt;&gt;"mezeraKL")</formula>
    </cfRule>
  </conditionalFormatting>
  <conditionalFormatting sqref="B22:D67 F22:I67">
    <cfRule type="expression" dxfId="32" priority="1">
      <formula>OR($J22="KL",$J22="SumaKL")</formula>
    </cfRule>
    <cfRule type="expression" priority="3" stopIfTrue="1">
      <formula>OR($J22="mezeraNS",$J22="mezeraKL")</formula>
    </cfRule>
  </conditionalFormatting>
  <conditionalFormatting sqref="B22:D67 F22:I67">
    <cfRule type="expression" dxfId="31" priority="2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00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63" t="s">
        <v>4165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</row>
    <row r="2" spans="1:11" ht="14.4" customHeight="1" thickBot="1" x14ac:dyDescent="0.35">
      <c r="A2" s="374" t="s">
        <v>320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59"/>
      <c r="D3" s="560"/>
      <c r="E3" s="560"/>
      <c r="F3" s="560"/>
      <c r="G3" s="560"/>
      <c r="H3" s="260" t="s">
        <v>159</v>
      </c>
      <c r="I3" s="203">
        <f>IF(J3&lt;&gt;0,K3/J3,0)</f>
        <v>52.605494200509774</v>
      </c>
      <c r="J3" s="203">
        <f>SUBTOTAL(9,J5:J1048576)</f>
        <v>99908.050000000745</v>
      </c>
      <c r="K3" s="204">
        <f>SUBTOTAL(9,K5:K1048576)</f>
        <v>5255712.3448592797</v>
      </c>
    </row>
    <row r="4" spans="1:11" s="330" customFormat="1" ht="14.4" customHeight="1" thickBot="1" x14ac:dyDescent="0.35">
      <c r="A4" s="821" t="s">
        <v>4</v>
      </c>
      <c r="B4" s="822" t="s">
        <v>5</v>
      </c>
      <c r="C4" s="822" t="s">
        <v>0</v>
      </c>
      <c r="D4" s="822" t="s">
        <v>6</v>
      </c>
      <c r="E4" s="822" t="s">
        <v>7</v>
      </c>
      <c r="F4" s="822" t="s">
        <v>1</v>
      </c>
      <c r="G4" s="822" t="s">
        <v>90</v>
      </c>
      <c r="H4" s="717" t="s">
        <v>11</v>
      </c>
      <c r="I4" s="718" t="s">
        <v>184</v>
      </c>
      <c r="J4" s="718" t="s">
        <v>13</v>
      </c>
      <c r="K4" s="719" t="s">
        <v>201</v>
      </c>
    </row>
    <row r="5" spans="1:11" ht="14.4" customHeight="1" x14ac:dyDescent="0.3">
      <c r="A5" s="804" t="s">
        <v>561</v>
      </c>
      <c r="B5" s="805" t="s">
        <v>562</v>
      </c>
      <c r="C5" s="808" t="s">
        <v>574</v>
      </c>
      <c r="D5" s="823" t="s">
        <v>575</v>
      </c>
      <c r="E5" s="808" t="s">
        <v>2287</v>
      </c>
      <c r="F5" s="823" t="s">
        <v>2288</v>
      </c>
      <c r="G5" s="808" t="s">
        <v>2289</v>
      </c>
      <c r="H5" s="808" t="s">
        <v>2290</v>
      </c>
      <c r="I5" s="225">
        <v>713.56832885742187</v>
      </c>
      <c r="J5" s="225">
        <v>21</v>
      </c>
      <c r="K5" s="818">
        <v>14984.97998046875</v>
      </c>
    </row>
    <row r="6" spans="1:11" ht="14.4" customHeight="1" x14ac:dyDescent="0.3">
      <c r="A6" s="727" t="s">
        <v>561</v>
      </c>
      <c r="B6" s="728" t="s">
        <v>562</v>
      </c>
      <c r="C6" s="729" t="s">
        <v>574</v>
      </c>
      <c r="D6" s="730" t="s">
        <v>575</v>
      </c>
      <c r="E6" s="729" t="s">
        <v>2287</v>
      </c>
      <c r="F6" s="730" t="s">
        <v>2288</v>
      </c>
      <c r="G6" s="729" t="s">
        <v>2291</v>
      </c>
      <c r="H6" s="729" t="s">
        <v>2292</v>
      </c>
      <c r="I6" s="732">
        <v>6.244999885559082</v>
      </c>
      <c r="J6" s="732">
        <v>200</v>
      </c>
      <c r="K6" s="733">
        <v>1249</v>
      </c>
    </row>
    <row r="7" spans="1:11" ht="14.4" customHeight="1" x14ac:dyDescent="0.3">
      <c r="A7" s="727" t="s">
        <v>561</v>
      </c>
      <c r="B7" s="728" t="s">
        <v>562</v>
      </c>
      <c r="C7" s="729" t="s">
        <v>574</v>
      </c>
      <c r="D7" s="730" t="s">
        <v>575</v>
      </c>
      <c r="E7" s="729" t="s">
        <v>2287</v>
      </c>
      <c r="F7" s="730" t="s">
        <v>2288</v>
      </c>
      <c r="G7" s="729" t="s">
        <v>2293</v>
      </c>
      <c r="H7" s="729" t="s">
        <v>2294</v>
      </c>
      <c r="I7" s="732">
        <v>9.0100002288818359</v>
      </c>
      <c r="J7" s="732">
        <v>280</v>
      </c>
      <c r="K7" s="733">
        <v>2522.800048828125</v>
      </c>
    </row>
    <row r="8" spans="1:11" ht="14.4" customHeight="1" x14ac:dyDescent="0.3">
      <c r="A8" s="727" t="s">
        <v>561</v>
      </c>
      <c r="B8" s="728" t="s">
        <v>562</v>
      </c>
      <c r="C8" s="729" t="s">
        <v>574</v>
      </c>
      <c r="D8" s="730" t="s">
        <v>575</v>
      </c>
      <c r="E8" s="729" t="s">
        <v>2287</v>
      </c>
      <c r="F8" s="730" t="s">
        <v>2288</v>
      </c>
      <c r="G8" s="729" t="s">
        <v>2295</v>
      </c>
      <c r="H8" s="729" t="s">
        <v>2296</v>
      </c>
      <c r="I8" s="732">
        <v>8.5900001525878906</v>
      </c>
      <c r="J8" s="732">
        <v>100</v>
      </c>
      <c r="K8" s="733">
        <v>859</v>
      </c>
    </row>
    <row r="9" spans="1:11" ht="14.4" customHeight="1" x14ac:dyDescent="0.3">
      <c r="A9" s="727" t="s">
        <v>561</v>
      </c>
      <c r="B9" s="728" t="s">
        <v>562</v>
      </c>
      <c r="C9" s="729" t="s">
        <v>574</v>
      </c>
      <c r="D9" s="730" t="s">
        <v>575</v>
      </c>
      <c r="E9" s="729" t="s">
        <v>2287</v>
      </c>
      <c r="F9" s="730" t="s">
        <v>2288</v>
      </c>
      <c r="G9" s="729" t="s">
        <v>2297</v>
      </c>
      <c r="H9" s="729" t="s">
        <v>2298</v>
      </c>
      <c r="I9" s="732">
        <v>0.87999999523162842</v>
      </c>
      <c r="J9" s="732">
        <v>1400</v>
      </c>
      <c r="K9" s="733">
        <v>1232</v>
      </c>
    </row>
    <row r="10" spans="1:11" ht="14.4" customHeight="1" x14ac:dyDescent="0.3">
      <c r="A10" s="727" t="s">
        <v>561</v>
      </c>
      <c r="B10" s="728" t="s">
        <v>562</v>
      </c>
      <c r="C10" s="729" t="s">
        <v>574</v>
      </c>
      <c r="D10" s="730" t="s">
        <v>575</v>
      </c>
      <c r="E10" s="729" t="s">
        <v>2287</v>
      </c>
      <c r="F10" s="730" t="s">
        <v>2288</v>
      </c>
      <c r="G10" s="729" t="s">
        <v>2299</v>
      </c>
      <c r="H10" s="729" t="s">
        <v>2300</v>
      </c>
      <c r="I10" s="732">
        <v>3.0174999833106995</v>
      </c>
      <c r="J10" s="732">
        <v>3400</v>
      </c>
      <c r="K10" s="733">
        <v>10258</v>
      </c>
    </row>
    <row r="11" spans="1:11" ht="14.4" customHeight="1" x14ac:dyDescent="0.3">
      <c r="A11" s="727" t="s">
        <v>561</v>
      </c>
      <c r="B11" s="728" t="s">
        <v>562</v>
      </c>
      <c r="C11" s="729" t="s">
        <v>574</v>
      </c>
      <c r="D11" s="730" t="s">
        <v>575</v>
      </c>
      <c r="E11" s="729" t="s">
        <v>2287</v>
      </c>
      <c r="F11" s="730" t="s">
        <v>2288</v>
      </c>
      <c r="G11" s="729" t="s">
        <v>2301</v>
      </c>
      <c r="H11" s="729" t="s">
        <v>2302</v>
      </c>
      <c r="I11" s="732">
        <v>1.1733332872390747</v>
      </c>
      <c r="J11" s="732">
        <v>1300</v>
      </c>
      <c r="K11" s="733">
        <v>1525</v>
      </c>
    </row>
    <row r="12" spans="1:11" ht="14.4" customHeight="1" x14ac:dyDescent="0.3">
      <c r="A12" s="727" t="s">
        <v>561</v>
      </c>
      <c r="B12" s="728" t="s">
        <v>562</v>
      </c>
      <c r="C12" s="729" t="s">
        <v>574</v>
      </c>
      <c r="D12" s="730" t="s">
        <v>575</v>
      </c>
      <c r="E12" s="729" t="s">
        <v>2287</v>
      </c>
      <c r="F12" s="730" t="s">
        <v>2288</v>
      </c>
      <c r="G12" s="729" t="s">
        <v>2303</v>
      </c>
      <c r="H12" s="729" t="s">
        <v>2304</v>
      </c>
      <c r="I12" s="732">
        <v>22.147499561309814</v>
      </c>
      <c r="J12" s="732">
        <v>200</v>
      </c>
      <c r="K12" s="733">
        <v>4429.5</v>
      </c>
    </row>
    <row r="13" spans="1:11" ht="14.4" customHeight="1" x14ac:dyDescent="0.3">
      <c r="A13" s="727" t="s">
        <v>561</v>
      </c>
      <c r="B13" s="728" t="s">
        <v>562</v>
      </c>
      <c r="C13" s="729" t="s">
        <v>574</v>
      </c>
      <c r="D13" s="730" t="s">
        <v>575</v>
      </c>
      <c r="E13" s="729" t="s">
        <v>2287</v>
      </c>
      <c r="F13" s="730" t="s">
        <v>2288</v>
      </c>
      <c r="G13" s="729" t="s">
        <v>2305</v>
      </c>
      <c r="H13" s="729" t="s">
        <v>2306</v>
      </c>
      <c r="I13" s="732">
        <v>30.170000076293945</v>
      </c>
      <c r="J13" s="732">
        <v>200</v>
      </c>
      <c r="K13" s="733">
        <v>6034</v>
      </c>
    </row>
    <row r="14" spans="1:11" ht="14.4" customHeight="1" x14ac:dyDescent="0.3">
      <c r="A14" s="727" t="s">
        <v>561</v>
      </c>
      <c r="B14" s="728" t="s">
        <v>562</v>
      </c>
      <c r="C14" s="729" t="s">
        <v>574</v>
      </c>
      <c r="D14" s="730" t="s">
        <v>575</v>
      </c>
      <c r="E14" s="729" t="s">
        <v>2287</v>
      </c>
      <c r="F14" s="730" t="s">
        <v>2288</v>
      </c>
      <c r="G14" s="729" t="s">
        <v>2307</v>
      </c>
      <c r="H14" s="729" t="s">
        <v>2308</v>
      </c>
      <c r="I14" s="732">
        <v>5.2800002098083496</v>
      </c>
      <c r="J14" s="732">
        <v>30</v>
      </c>
      <c r="K14" s="733">
        <v>158.39999389648437</v>
      </c>
    </row>
    <row r="15" spans="1:11" ht="14.4" customHeight="1" x14ac:dyDescent="0.3">
      <c r="A15" s="727" t="s">
        <v>561</v>
      </c>
      <c r="B15" s="728" t="s">
        <v>562</v>
      </c>
      <c r="C15" s="729" t="s">
        <v>574</v>
      </c>
      <c r="D15" s="730" t="s">
        <v>575</v>
      </c>
      <c r="E15" s="729" t="s">
        <v>2287</v>
      </c>
      <c r="F15" s="730" t="s">
        <v>2288</v>
      </c>
      <c r="G15" s="729" t="s">
        <v>2309</v>
      </c>
      <c r="H15" s="729" t="s">
        <v>2310</v>
      </c>
      <c r="I15" s="732">
        <v>233.80000305175781</v>
      </c>
      <c r="J15" s="732">
        <v>10</v>
      </c>
      <c r="K15" s="733">
        <v>2337.9599609375</v>
      </c>
    </row>
    <row r="16" spans="1:11" ht="14.4" customHeight="1" x14ac:dyDescent="0.3">
      <c r="A16" s="727" t="s">
        <v>561</v>
      </c>
      <c r="B16" s="728" t="s">
        <v>562</v>
      </c>
      <c r="C16" s="729" t="s">
        <v>574</v>
      </c>
      <c r="D16" s="730" t="s">
        <v>575</v>
      </c>
      <c r="E16" s="729" t="s">
        <v>2287</v>
      </c>
      <c r="F16" s="730" t="s">
        <v>2288</v>
      </c>
      <c r="G16" s="729" t="s">
        <v>2311</v>
      </c>
      <c r="H16" s="729" t="s">
        <v>2312</v>
      </c>
      <c r="I16" s="732">
        <v>257.04998779296875</v>
      </c>
      <c r="J16" s="732">
        <v>5</v>
      </c>
      <c r="K16" s="733">
        <v>1285.239990234375</v>
      </c>
    </row>
    <row r="17" spans="1:11" ht="14.4" customHeight="1" x14ac:dyDescent="0.3">
      <c r="A17" s="727" t="s">
        <v>561</v>
      </c>
      <c r="B17" s="728" t="s">
        <v>562</v>
      </c>
      <c r="C17" s="729" t="s">
        <v>574</v>
      </c>
      <c r="D17" s="730" t="s">
        <v>575</v>
      </c>
      <c r="E17" s="729" t="s">
        <v>2287</v>
      </c>
      <c r="F17" s="730" t="s">
        <v>2288</v>
      </c>
      <c r="G17" s="729" t="s">
        <v>2313</v>
      </c>
      <c r="H17" s="729" t="s">
        <v>2314</v>
      </c>
      <c r="I17" s="732">
        <v>124.41000366210937</v>
      </c>
      <c r="J17" s="732">
        <v>10</v>
      </c>
      <c r="K17" s="733">
        <v>1244.0799560546875</v>
      </c>
    </row>
    <row r="18" spans="1:11" ht="14.4" customHeight="1" x14ac:dyDescent="0.3">
      <c r="A18" s="727" t="s">
        <v>561</v>
      </c>
      <c r="B18" s="728" t="s">
        <v>562</v>
      </c>
      <c r="C18" s="729" t="s">
        <v>574</v>
      </c>
      <c r="D18" s="730" t="s">
        <v>575</v>
      </c>
      <c r="E18" s="729" t="s">
        <v>2287</v>
      </c>
      <c r="F18" s="730" t="s">
        <v>2288</v>
      </c>
      <c r="G18" s="729" t="s">
        <v>2315</v>
      </c>
      <c r="H18" s="729" t="s">
        <v>2316</v>
      </c>
      <c r="I18" s="732">
        <v>156.88666788736978</v>
      </c>
      <c r="J18" s="732">
        <v>40</v>
      </c>
      <c r="K18" s="733">
        <v>6358.0999755859375</v>
      </c>
    </row>
    <row r="19" spans="1:11" ht="14.4" customHeight="1" x14ac:dyDescent="0.3">
      <c r="A19" s="727" t="s">
        <v>561</v>
      </c>
      <c r="B19" s="728" t="s">
        <v>562</v>
      </c>
      <c r="C19" s="729" t="s">
        <v>574</v>
      </c>
      <c r="D19" s="730" t="s">
        <v>575</v>
      </c>
      <c r="E19" s="729" t="s">
        <v>2287</v>
      </c>
      <c r="F19" s="730" t="s">
        <v>2288</v>
      </c>
      <c r="G19" s="729" t="s">
        <v>2317</v>
      </c>
      <c r="H19" s="729" t="s">
        <v>2318</v>
      </c>
      <c r="I19" s="732">
        <v>1.3799999952316284</v>
      </c>
      <c r="J19" s="732">
        <v>400</v>
      </c>
      <c r="K19" s="733">
        <v>552</v>
      </c>
    </row>
    <row r="20" spans="1:11" ht="14.4" customHeight="1" x14ac:dyDescent="0.3">
      <c r="A20" s="727" t="s">
        <v>561</v>
      </c>
      <c r="B20" s="728" t="s">
        <v>562</v>
      </c>
      <c r="C20" s="729" t="s">
        <v>574</v>
      </c>
      <c r="D20" s="730" t="s">
        <v>575</v>
      </c>
      <c r="E20" s="729" t="s">
        <v>2287</v>
      </c>
      <c r="F20" s="730" t="s">
        <v>2288</v>
      </c>
      <c r="G20" s="729" t="s">
        <v>2319</v>
      </c>
      <c r="H20" s="729" t="s">
        <v>2320</v>
      </c>
      <c r="I20" s="732">
        <v>0.8566666841506958</v>
      </c>
      <c r="J20" s="732">
        <v>500</v>
      </c>
      <c r="K20" s="733">
        <v>429</v>
      </c>
    </row>
    <row r="21" spans="1:11" ht="14.4" customHeight="1" x14ac:dyDescent="0.3">
      <c r="A21" s="727" t="s">
        <v>561</v>
      </c>
      <c r="B21" s="728" t="s">
        <v>562</v>
      </c>
      <c r="C21" s="729" t="s">
        <v>574</v>
      </c>
      <c r="D21" s="730" t="s">
        <v>575</v>
      </c>
      <c r="E21" s="729" t="s">
        <v>2287</v>
      </c>
      <c r="F21" s="730" t="s">
        <v>2288</v>
      </c>
      <c r="G21" s="729" t="s">
        <v>2321</v>
      </c>
      <c r="H21" s="729" t="s">
        <v>2322</v>
      </c>
      <c r="I21" s="732">
        <v>1.5199999809265137</v>
      </c>
      <c r="J21" s="732">
        <v>500</v>
      </c>
      <c r="K21" s="733">
        <v>760</v>
      </c>
    </row>
    <row r="22" spans="1:11" ht="14.4" customHeight="1" x14ac:dyDescent="0.3">
      <c r="A22" s="727" t="s">
        <v>561</v>
      </c>
      <c r="B22" s="728" t="s">
        <v>562</v>
      </c>
      <c r="C22" s="729" t="s">
        <v>574</v>
      </c>
      <c r="D22" s="730" t="s">
        <v>575</v>
      </c>
      <c r="E22" s="729" t="s">
        <v>2287</v>
      </c>
      <c r="F22" s="730" t="s">
        <v>2288</v>
      </c>
      <c r="G22" s="729" t="s">
        <v>2323</v>
      </c>
      <c r="H22" s="729" t="s">
        <v>2324</v>
      </c>
      <c r="I22" s="732">
        <v>3.3633332252502441</v>
      </c>
      <c r="J22" s="732">
        <v>250</v>
      </c>
      <c r="K22" s="733">
        <v>840.5</v>
      </c>
    </row>
    <row r="23" spans="1:11" ht="14.4" customHeight="1" x14ac:dyDescent="0.3">
      <c r="A23" s="727" t="s">
        <v>561</v>
      </c>
      <c r="B23" s="728" t="s">
        <v>562</v>
      </c>
      <c r="C23" s="729" t="s">
        <v>574</v>
      </c>
      <c r="D23" s="730" t="s">
        <v>575</v>
      </c>
      <c r="E23" s="729" t="s">
        <v>2287</v>
      </c>
      <c r="F23" s="730" t="s">
        <v>2288</v>
      </c>
      <c r="G23" s="729" t="s">
        <v>2325</v>
      </c>
      <c r="H23" s="729" t="s">
        <v>2326</v>
      </c>
      <c r="I23" s="732">
        <v>7.5100002288818359</v>
      </c>
      <c r="J23" s="732">
        <v>12</v>
      </c>
      <c r="K23" s="733">
        <v>90.120002746582031</v>
      </c>
    </row>
    <row r="24" spans="1:11" ht="14.4" customHeight="1" x14ac:dyDescent="0.3">
      <c r="A24" s="727" t="s">
        <v>561</v>
      </c>
      <c r="B24" s="728" t="s">
        <v>562</v>
      </c>
      <c r="C24" s="729" t="s">
        <v>574</v>
      </c>
      <c r="D24" s="730" t="s">
        <v>575</v>
      </c>
      <c r="E24" s="729" t="s">
        <v>2287</v>
      </c>
      <c r="F24" s="730" t="s">
        <v>2288</v>
      </c>
      <c r="G24" s="729" t="s">
        <v>2327</v>
      </c>
      <c r="H24" s="729" t="s">
        <v>2328</v>
      </c>
      <c r="I24" s="732">
        <v>0.37999999523162842</v>
      </c>
      <c r="J24" s="732">
        <v>100</v>
      </c>
      <c r="K24" s="733">
        <v>38</v>
      </c>
    </row>
    <row r="25" spans="1:11" ht="14.4" customHeight="1" x14ac:dyDescent="0.3">
      <c r="A25" s="727" t="s">
        <v>561</v>
      </c>
      <c r="B25" s="728" t="s">
        <v>562</v>
      </c>
      <c r="C25" s="729" t="s">
        <v>574</v>
      </c>
      <c r="D25" s="730" t="s">
        <v>575</v>
      </c>
      <c r="E25" s="729" t="s">
        <v>2287</v>
      </c>
      <c r="F25" s="730" t="s">
        <v>2288</v>
      </c>
      <c r="G25" s="729" t="s">
        <v>2329</v>
      </c>
      <c r="H25" s="729" t="s">
        <v>2330</v>
      </c>
      <c r="I25" s="732">
        <v>8.5799999237060547</v>
      </c>
      <c r="J25" s="732">
        <v>204</v>
      </c>
      <c r="K25" s="733">
        <v>1750.3199768066406</v>
      </c>
    </row>
    <row r="26" spans="1:11" ht="14.4" customHeight="1" x14ac:dyDescent="0.3">
      <c r="A26" s="727" t="s">
        <v>561</v>
      </c>
      <c r="B26" s="728" t="s">
        <v>562</v>
      </c>
      <c r="C26" s="729" t="s">
        <v>574</v>
      </c>
      <c r="D26" s="730" t="s">
        <v>575</v>
      </c>
      <c r="E26" s="729" t="s">
        <v>2287</v>
      </c>
      <c r="F26" s="730" t="s">
        <v>2288</v>
      </c>
      <c r="G26" s="729" t="s">
        <v>2331</v>
      </c>
      <c r="H26" s="729" t="s">
        <v>2332</v>
      </c>
      <c r="I26" s="732">
        <v>2.5099999904632568</v>
      </c>
      <c r="J26" s="732">
        <v>100</v>
      </c>
      <c r="K26" s="733">
        <v>251</v>
      </c>
    </row>
    <row r="27" spans="1:11" ht="14.4" customHeight="1" x14ac:dyDescent="0.3">
      <c r="A27" s="727" t="s">
        <v>561</v>
      </c>
      <c r="B27" s="728" t="s">
        <v>562</v>
      </c>
      <c r="C27" s="729" t="s">
        <v>574</v>
      </c>
      <c r="D27" s="730" t="s">
        <v>575</v>
      </c>
      <c r="E27" s="729" t="s">
        <v>2287</v>
      </c>
      <c r="F27" s="730" t="s">
        <v>2288</v>
      </c>
      <c r="G27" s="729" t="s">
        <v>2333</v>
      </c>
      <c r="H27" s="729" t="s">
        <v>2334</v>
      </c>
      <c r="I27" s="732">
        <v>3.2666666507720947</v>
      </c>
      <c r="J27" s="732">
        <v>300</v>
      </c>
      <c r="K27" s="733">
        <v>980</v>
      </c>
    </row>
    <row r="28" spans="1:11" ht="14.4" customHeight="1" x14ac:dyDescent="0.3">
      <c r="A28" s="727" t="s">
        <v>561</v>
      </c>
      <c r="B28" s="728" t="s">
        <v>562</v>
      </c>
      <c r="C28" s="729" t="s">
        <v>574</v>
      </c>
      <c r="D28" s="730" t="s">
        <v>575</v>
      </c>
      <c r="E28" s="729" t="s">
        <v>2287</v>
      </c>
      <c r="F28" s="730" t="s">
        <v>2288</v>
      </c>
      <c r="G28" s="729" t="s">
        <v>2335</v>
      </c>
      <c r="H28" s="729" t="s">
        <v>2336</v>
      </c>
      <c r="I28" s="732">
        <v>3.9600000381469727</v>
      </c>
      <c r="J28" s="732">
        <v>300</v>
      </c>
      <c r="K28" s="733">
        <v>1188</v>
      </c>
    </row>
    <row r="29" spans="1:11" ht="14.4" customHeight="1" x14ac:dyDescent="0.3">
      <c r="A29" s="727" t="s">
        <v>561</v>
      </c>
      <c r="B29" s="728" t="s">
        <v>562</v>
      </c>
      <c r="C29" s="729" t="s">
        <v>574</v>
      </c>
      <c r="D29" s="730" t="s">
        <v>575</v>
      </c>
      <c r="E29" s="729" t="s">
        <v>2287</v>
      </c>
      <c r="F29" s="730" t="s">
        <v>2288</v>
      </c>
      <c r="G29" s="729" t="s">
        <v>2337</v>
      </c>
      <c r="H29" s="729" t="s">
        <v>2338</v>
      </c>
      <c r="I29" s="732">
        <v>4.4800000190734863</v>
      </c>
      <c r="J29" s="732">
        <v>200</v>
      </c>
      <c r="K29" s="733">
        <v>896</v>
      </c>
    </row>
    <row r="30" spans="1:11" ht="14.4" customHeight="1" x14ac:dyDescent="0.3">
      <c r="A30" s="727" t="s">
        <v>561</v>
      </c>
      <c r="B30" s="728" t="s">
        <v>562</v>
      </c>
      <c r="C30" s="729" t="s">
        <v>574</v>
      </c>
      <c r="D30" s="730" t="s">
        <v>575</v>
      </c>
      <c r="E30" s="729" t="s">
        <v>2287</v>
      </c>
      <c r="F30" s="730" t="s">
        <v>2288</v>
      </c>
      <c r="G30" s="729" t="s">
        <v>2339</v>
      </c>
      <c r="H30" s="729" t="s">
        <v>2340</v>
      </c>
      <c r="I30" s="732">
        <v>685.05284772600442</v>
      </c>
      <c r="J30" s="732">
        <v>58</v>
      </c>
      <c r="K30" s="733">
        <v>39733.009521484375</v>
      </c>
    </row>
    <row r="31" spans="1:11" ht="14.4" customHeight="1" x14ac:dyDescent="0.3">
      <c r="A31" s="727" t="s">
        <v>561</v>
      </c>
      <c r="B31" s="728" t="s">
        <v>562</v>
      </c>
      <c r="C31" s="729" t="s">
        <v>574</v>
      </c>
      <c r="D31" s="730" t="s">
        <v>575</v>
      </c>
      <c r="E31" s="729" t="s">
        <v>2287</v>
      </c>
      <c r="F31" s="730" t="s">
        <v>2288</v>
      </c>
      <c r="G31" s="729" t="s">
        <v>2341</v>
      </c>
      <c r="H31" s="729" t="s">
        <v>2342</v>
      </c>
      <c r="I31" s="732">
        <v>899.84002685546875</v>
      </c>
      <c r="J31" s="732">
        <v>9</v>
      </c>
      <c r="K31" s="733">
        <v>8098.560302734375</v>
      </c>
    </row>
    <row r="32" spans="1:11" ht="14.4" customHeight="1" x14ac:dyDescent="0.3">
      <c r="A32" s="727" t="s">
        <v>561</v>
      </c>
      <c r="B32" s="728" t="s">
        <v>562</v>
      </c>
      <c r="C32" s="729" t="s">
        <v>574</v>
      </c>
      <c r="D32" s="730" t="s">
        <v>575</v>
      </c>
      <c r="E32" s="729" t="s">
        <v>2287</v>
      </c>
      <c r="F32" s="730" t="s">
        <v>2288</v>
      </c>
      <c r="G32" s="729" t="s">
        <v>2343</v>
      </c>
      <c r="H32" s="729" t="s">
        <v>2344</v>
      </c>
      <c r="I32" s="732">
        <v>1083.8800048828125</v>
      </c>
      <c r="J32" s="732">
        <v>4</v>
      </c>
      <c r="K32" s="733">
        <v>4335.52001953125</v>
      </c>
    </row>
    <row r="33" spans="1:11" ht="14.4" customHeight="1" x14ac:dyDescent="0.3">
      <c r="A33" s="727" t="s">
        <v>561</v>
      </c>
      <c r="B33" s="728" t="s">
        <v>562</v>
      </c>
      <c r="C33" s="729" t="s">
        <v>574</v>
      </c>
      <c r="D33" s="730" t="s">
        <v>575</v>
      </c>
      <c r="E33" s="729" t="s">
        <v>2287</v>
      </c>
      <c r="F33" s="730" t="s">
        <v>2288</v>
      </c>
      <c r="G33" s="729" t="s">
        <v>2345</v>
      </c>
      <c r="H33" s="729" t="s">
        <v>2346</v>
      </c>
      <c r="I33" s="732">
        <v>39.099998474121094</v>
      </c>
      <c r="J33" s="732">
        <v>40</v>
      </c>
      <c r="K33" s="733">
        <v>1564</v>
      </c>
    </row>
    <row r="34" spans="1:11" ht="14.4" customHeight="1" x14ac:dyDescent="0.3">
      <c r="A34" s="727" t="s">
        <v>561</v>
      </c>
      <c r="B34" s="728" t="s">
        <v>562</v>
      </c>
      <c r="C34" s="729" t="s">
        <v>574</v>
      </c>
      <c r="D34" s="730" t="s">
        <v>575</v>
      </c>
      <c r="E34" s="729" t="s">
        <v>2287</v>
      </c>
      <c r="F34" s="730" t="s">
        <v>2288</v>
      </c>
      <c r="G34" s="729" t="s">
        <v>2347</v>
      </c>
      <c r="H34" s="729" t="s">
        <v>2348</v>
      </c>
      <c r="I34" s="732">
        <v>591.69000244140625</v>
      </c>
      <c r="J34" s="732">
        <v>14</v>
      </c>
      <c r="K34" s="733">
        <v>8283.659912109375</v>
      </c>
    </row>
    <row r="35" spans="1:11" ht="14.4" customHeight="1" x14ac:dyDescent="0.3">
      <c r="A35" s="727" t="s">
        <v>561</v>
      </c>
      <c r="B35" s="728" t="s">
        <v>562</v>
      </c>
      <c r="C35" s="729" t="s">
        <v>574</v>
      </c>
      <c r="D35" s="730" t="s">
        <v>575</v>
      </c>
      <c r="E35" s="729" t="s">
        <v>2287</v>
      </c>
      <c r="F35" s="730" t="s">
        <v>2288</v>
      </c>
      <c r="G35" s="729" t="s">
        <v>2349</v>
      </c>
      <c r="H35" s="729" t="s">
        <v>2350</v>
      </c>
      <c r="I35" s="732">
        <v>10.119999885559082</v>
      </c>
      <c r="J35" s="732">
        <v>110</v>
      </c>
      <c r="K35" s="733">
        <v>1113.1999816894531</v>
      </c>
    </row>
    <row r="36" spans="1:11" ht="14.4" customHeight="1" x14ac:dyDescent="0.3">
      <c r="A36" s="727" t="s">
        <v>561</v>
      </c>
      <c r="B36" s="728" t="s">
        <v>562</v>
      </c>
      <c r="C36" s="729" t="s">
        <v>574</v>
      </c>
      <c r="D36" s="730" t="s">
        <v>575</v>
      </c>
      <c r="E36" s="729" t="s">
        <v>2287</v>
      </c>
      <c r="F36" s="730" t="s">
        <v>2288</v>
      </c>
      <c r="G36" s="729" t="s">
        <v>2351</v>
      </c>
      <c r="H36" s="729" t="s">
        <v>2352</v>
      </c>
      <c r="I36" s="732">
        <v>0.67000001668930054</v>
      </c>
      <c r="J36" s="732">
        <v>1000</v>
      </c>
      <c r="K36" s="733">
        <v>670</v>
      </c>
    </row>
    <row r="37" spans="1:11" ht="14.4" customHeight="1" x14ac:dyDescent="0.3">
      <c r="A37" s="727" t="s">
        <v>561</v>
      </c>
      <c r="B37" s="728" t="s">
        <v>562</v>
      </c>
      <c r="C37" s="729" t="s">
        <v>574</v>
      </c>
      <c r="D37" s="730" t="s">
        <v>575</v>
      </c>
      <c r="E37" s="729" t="s">
        <v>2287</v>
      </c>
      <c r="F37" s="730" t="s">
        <v>2288</v>
      </c>
      <c r="G37" s="729" t="s">
        <v>2353</v>
      </c>
      <c r="H37" s="729" t="s">
        <v>2354</v>
      </c>
      <c r="I37" s="732">
        <v>0.14000000059604645</v>
      </c>
      <c r="J37" s="732">
        <v>100</v>
      </c>
      <c r="K37" s="733">
        <v>14</v>
      </c>
    </row>
    <row r="38" spans="1:11" ht="14.4" customHeight="1" x14ac:dyDescent="0.3">
      <c r="A38" s="727" t="s">
        <v>561</v>
      </c>
      <c r="B38" s="728" t="s">
        <v>562</v>
      </c>
      <c r="C38" s="729" t="s">
        <v>574</v>
      </c>
      <c r="D38" s="730" t="s">
        <v>575</v>
      </c>
      <c r="E38" s="729" t="s">
        <v>2287</v>
      </c>
      <c r="F38" s="730" t="s">
        <v>2288</v>
      </c>
      <c r="G38" s="729" t="s">
        <v>2355</v>
      </c>
      <c r="H38" s="729" t="s">
        <v>2356</v>
      </c>
      <c r="I38" s="732">
        <v>27.876666386922199</v>
      </c>
      <c r="J38" s="732">
        <v>12</v>
      </c>
      <c r="K38" s="733">
        <v>334.51000213623047</v>
      </c>
    </row>
    <row r="39" spans="1:11" ht="14.4" customHeight="1" x14ac:dyDescent="0.3">
      <c r="A39" s="727" t="s">
        <v>561</v>
      </c>
      <c r="B39" s="728" t="s">
        <v>562</v>
      </c>
      <c r="C39" s="729" t="s">
        <v>574</v>
      </c>
      <c r="D39" s="730" t="s">
        <v>575</v>
      </c>
      <c r="E39" s="729" t="s">
        <v>2287</v>
      </c>
      <c r="F39" s="730" t="s">
        <v>2288</v>
      </c>
      <c r="G39" s="729" t="s">
        <v>2357</v>
      </c>
      <c r="H39" s="729" t="s">
        <v>2358</v>
      </c>
      <c r="I39" s="732">
        <v>28.739999771118164</v>
      </c>
      <c r="J39" s="732">
        <v>124</v>
      </c>
      <c r="K39" s="733">
        <v>3563.7599487304687</v>
      </c>
    </row>
    <row r="40" spans="1:11" ht="14.4" customHeight="1" x14ac:dyDescent="0.3">
      <c r="A40" s="727" t="s">
        <v>561</v>
      </c>
      <c r="B40" s="728" t="s">
        <v>562</v>
      </c>
      <c r="C40" s="729" t="s">
        <v>574</v>
      </c>
      <c r="D40" s="730" t="s">
        <v>575</v>
      </c>
      <c r="E40" s="729" t="s">
        <v>2287</v>
      </c>
      <c r="F40" s="730" t="s">
        <v>2288</v>
      </c>
      <c r="G40" s="729" t="s">
        <v>2359</v>
      </c>
      <c r="H40" s="729" t="s">
        <v>2360</v>
      </c>
      <c r="I40" s="732">
        <v>9.3299999237060547</v>
      </c>
      <c r="J40" s="732">
        <v>1</v>
      </c>
      <c r="K40" s="733">
        <v>9.3299999237060547</v>
      </c>
    </row>
    <row r="41" spans="1:11" ht="14.4" customHeight="1" x14ac:dyDescent="0.3">
      <c r="A41" s="727" t="s">
        <v>561</v>
      </c>
      <c r="B41" s="728" t="s">
        <v>562</v>
      </c>
      <c r="C41" s="729" t="s">
        <v>574</v>
      </c>
      <c r="D41" s="730" t="s">
        <v>575</v>
      </c>
      <c r="E41" s="729" t="s">
        <v>2361</v>
      </c>
      <c r="F41" s="730" t="s">
        <v>2362</v>
      </c>
      <c r="G41" s="729" t="s">
        <v>2363</v>
      </c>
      <c r="H41" s="729" t="s">
        <v>2364</v>
      </c>
      <c r="I41" s="732">
        <v>47.189998626708984</v>
      </c>
      <c r="J41" s="732">
        <v>40</v>
      </c>
      <c r="K41" s="733">
        <v>1887.5999755859375</v>
      </c>
    </row>
    <row r="42" spans="1:11" ht="14.4" customHeight="1" x14ac:dyDescent="0.3">
      <c r="A42" s="727" t="s">
        <v>561</v>
      </c>
      <c r="B42" s="728" t="s">
        <v>562</v>
      </c>
      <c r="C42" s="729" t="s">
        <v>574</v>
      </c>
      <c r="D42" s="730" t="s">
        <v>575</v>
      </c>
      <c r="E42" s="729" t="s">
        <v>2361</v>
      </c>
      <c r="F42" s="730" t="s">
        <v>2362</v>
      </c>
      <c r="G42" s="729" t="s">
        <v>2365</v>
      </c>
      <c r="H42" s="729" t="s">
        <v>2366</v>
      </c>
      <c r="I42" s="732">
        <v>9.9999997764825821E-3</v>
      </c>
      <c r="J42" s="732">
        <v>100</v>
      </c>
      <c r="K42" s="733">
        <v>1.0000000298023224</v>
      </c>
    </row>
    <row r="43" spans="1:11" ht="14.4" customHeight="1" x14ac:dyDescent="0.3">
      <c r="A43" s="727" t="s">
        <v>561</v>
      </c>
      <c r="B43" s="728" t="s">
        <v>562</v>
      </c>
      <c r="C43" s="729" t="s">
        <v>574</v>
      </c>
      <c r="D43" s="730" t="s">
        <v>575</v>
      </c>
      <c r="E43" s="729" t="s">
        <v>2361</v>
      </c>
      <c r="F43" s="730" t="s">
        <v>2362</v>
      </c>
      <c r="G43" s="729" t="s">
        <v>2367</v>
      </c>
      <c r="H43" s="729" t="s">
        <v>2368</v>
      </c>
      <c r="I43" s="732">
        <v>11.149999618530273</v>
      </c>
      <c r="J43" s="732">
        <v>50</v>
      </c>
      <c r="K43" s="733">
        <v>557.5</v>
      </c>
    </row>
    <row r="44" spans="1:11" ht="14.4" customHeight="1" x14ac:dyDescent="0.3">
      <c r="A44" s="727" t="s">
        <v>561</v>
      </c>
      <c r="B44" s="728" t="s">
        <v>562</v>
      </c>
      <c r="C44" s="729" t="s">
        <v>574</v>
      </c>
      <c r="D44" s="730" t="s">
        <v>575</v>
      </c>
      <c r="E44" s="729" t="s">
        <v>2361</v>
      </c>
      <c r="F44" s="730" t="s">
        <v>2362</v>
      </c>
      <c r="G44" s="729" t="s">
        <v>2369</v>
      </c>
      <c r="H44" s="729" t="s">
        <v>2370</v>
      </c>
      <c r="I44" s="732">
        <v>6.1399998664855957</v>
      </c>
      <c r="J44" s="732">
        <v>40</v>
      </c>
      <c r="K44" s="733">
        <v>245.60000610351562</v>
      </c>
    </row>
    <row r="45" spans="1:11" ht="14.4" customHeight="1" x14ac:dyDescent="0.3">
      <c r="A45" s="727" t="s">
        <v>561</v>
      </c>
      <c r="B45" s="728" t="s">
        <v>562</v>
      </c>
      <c r="C45" s="729" t="s">
        <v>574</v>
      </c>
      <c r="D45" s="730" t="s">
        <v>575</v>
      </c>
      <c r="E45" s="729" t="s">
        <v>2361</v>
      </c>
      <c r="F45" s="730" t="s">
        <v>2362</v>
      </c>
      <c r="G45" s="729" t="s">
        <v>2371</v>
      </c>
      <c r="H45" s="729" t="s">
        <v>2372</v>
      </c>
      <c r="I45" s="732">
        <v>3.4466667175292969</v>
      </c>
      <c r="J45" s="732">
        <v>480</v>
      </c>
      <c r="K45" s="733">
        <v>1649.5999755859375</v>
      </c>
    </row>
    <row r="46" spans="1:11" ht="14.4" customHeight="1" x14ac:dyDescent="0.3">
      <c r="A46" s="727" t="s">
        <v>561</v>
      </c>
      <c r="B46" s="728" t="s">
        <v>562</v>
      </c>
      <c r="C46" s="729" t="s">
        <v>574</v>
      </c>
      <c r="D46" s="730" t="s">
        <v>575</v>
      </c>
      <c r="E46" s="729" t="s">
        <v>2361</v>
      </c>
      <c r="F46" s="730" t="s">
        <v>2362</v>
      </c>
      <c r="G46" s="729" t="s">
        <v>2373</v>
      </c>
      <c r="H46" s="729" t="s">
        <v>2374</v>
      </c>
      <c r="I46" s="732">
        <v>17.982499599456787</v>
      </c>
      <c r="J46" s="732">
        <v>350</v>
      </c>
      <c r="K46" s="733">
        <v>6293.1898803710937</v>
      </c>
    </row>
    <row r="47" spans="1:11" ht="14.4" customHeight="1" x14ac:dyDescent="0.3">
      <c r="A47" s="727" t="s">
        <v>561</v>
      </c>
      <c r="B47" s="728" t="s">
        <v>562</v>
      </c>
      <c r="C47" s="729" t="s">
        <v>574</v>
      </c>
      <c r="D47" s="730" t="s">
        <v>575</v>
      </c>
      <c r="E47" s="729" t="s">
        <v>2361</v>
      </c>
      <c r="F47" s="730" t="s">
        <v>2362</v>
      </c>
      <c r="G47" s="729" t="s">
        <v>2375</v>
      </c>
      <c r="H47" s="729" t="s">
        <v>2376</v>
      </c>
      <c r="I47" s="732">
        <v>17.979999542236328</v>
      </c>
      <c r="J47" s="732">
        <v>100</v>
      </c>
      <c r="K47" s="733">
        <v>1798</v>
      </c>
    </row>
    <row r="48" spans="1:11" ht="14.4" customHeight="1" x14ac:dyDescent="0.3">
      <c r="A48" s="727" t="s">
        <v>561</v>
      </c>
      <c r="B48" s="728" t="s">
        <v>562</v>
      </c>
      <c r="C48" s="729" t="s">
        <v>574</v>
      </c>
      <c r="D48" s="730" t="s">
        <v>575</v>
      </c>
      <c r="E48" s="729" t="s">
        <v>2361</v>
      </c>
      <c r="F48" s="730" t="s">
        <v>2362</v>
      </c>
      <c r="G48" s="729" t="s">
        <v>2377</v>
      </c>
      <c r="H48" s="729" t="s">
        <v>2378</v>
      </c>
      <c r="I48" s="732">
        <v>13.199999809265137</v>
      </c>
      <c r="J48" s="732">
        <v>10</v>
      </c>
      <c r="K48" s="733">
        <v>132</v>
      </c>
    </row>
    <row r="49" spans="1:11" ht="14.4" customHeight="1" x14ac:dyDescent="0.3">
      <c r="A49" s="727" t="s">
        <v>561</v>
      </c>
      <c r="B49" s="728" t="s">
        <v>562</v>
      </c>
      <c r="C49" s="729" t="s">
        <v>574</v>
      </c>
      <c r="D49" s="730" t="s">
        <v>575</v>
      </c>
      <c r="E49" s="729" t="s">
        <v>2361</v>
      </c>
      <c r="F49" s="730" t="s">
        <v>2362</v>
      </c>
      <c r="G49" s="729" t="s">
        <v>2379</v>
      </c>
      <c r="H49" s="729" t="s">
        <v>2380</v>
      </c>
      <c r="I49" s="732">
        <v>13.199999809265137</v>
      </c>
      <c r="J49" s="732">
        <v>10</v>
      </c>
      <c r="K49" s="733">
        <v>132</v>
      </c>
    </row>
    <row r="50" spans="1:11" ht="14.4" customHeight="1" x14ac:dyDescent="0.3">
      <c r="A50" s="727" t="s">
        <v>561</v>
      </c>
      <c r="B50" s="728" t="s">
        <v>562</v>
      </c>
      <c r="C50" s="729" t="s">
        <v>574</v>
      </c>
      <c r="D50" s="730" t="s">
        <v>575</v>
      </c>
      <c r="E50" s="729" t="s">
        <v>2361</v>
      </c>
      <c r="F50" s="730" t="s">
        <v>2362</v>
      </c>
      <c r="G50" s="729" t="s">
        <v>2381</v>
      </c>
      <c r="H50" s="729" t="s">
        <v>2382</v>
      </c>
      <c r="I50" s="732">
        <v>13.206666628519693</v>
      </c>
      <c r="J50" s="732">
        <v>30</v>
      </c>
      <c r="K50" s="733">
        <v>396.20001220703125</v>
      </c>
    </row>
    <row r="51" spans="1:11" ht="14.4" customHeight="1" x14ac:dyDescent="0.3">
      <c r="A51" s="727" t="s">
        <v>561</v>
      </c>
      <c r="B51" s="728" t="s">
        <v>562</v>
      </c>
      <c r="C51" s="729" t="s">
        <v>574</v>
      </c>
      <c r="D51" s="730" t="s">
        <v>575</v>
      </c>
      <c r="E51" s="729" t="s">
        <v>2361</v>
      </c>
      <c r="F51" s="730" t="s">
        <v>2362</v>
      </c>
      <c r="G51" s="729" t="s">
        <v>2383</v>
      </c>
      <c r="H51" s="729" t="s">
        <v>2384</v>
      </c>
      <c r="I51" s="732">
        <v>13.199999809265137</v>
      </c>
      <c r="J51" s="732">
        <v>20</v>
      </c>
      <c r="K51" s="733">
        <v>264</v>
      </c>
    </row>
    <row r="52" spans="1:11" ht="14.4" customHeight="1" x14ac:dyDescent="0.3">
      <c r="A52" s="727" t="s">
        <v>561</v>
      </c>
      <c r="B52" s="728" t="s">
        <v>562</v>
      </c>
      <c r="C52" s="729" t="s">
        <v>574</v>
      </c>
      <c r="D52" s="730" t="s">
        <v>575</v>
      </c>
      <c r="E52" s="729" t="s">
        <v>2361</v>
      </c>
      <c r="F52" s="730" t="s">
        <v>2362</v>
      </c>
      <c r="G52" s="729" t="s">
        <v>2385</v>
      </c>
      <c r="H52" s="729" t="s">
        <v>2386</v>
      </c>
      <c r="I52" s="732">
        <v>4.0300002098083496</v>
      </c>
      <c r="J52" s="732">
        <v>50</v>
      </c>
      <c r="K52" s="733">
        <v>201.5</v>
      </c>
    </row>
    <row r="53" spans="1:11" ht="14.4" customHeight="1" x14ac:dyDescent="0.3">
      <c r="A53" s="727" t="s">
        <v>561</v>
      </c>
      <c r="B53" s="728" t="s">
        <v>562</v>
      </c>
      <c r="C53" s="729" t="s">
        <v>574</v>
      </c>
      <c r="D53" s="730" t="s">
        <v>575</v>
      </c>
      <c r="E53" s="729" t="s">
        <v>2361</v>
      </c>
      <c r="F53" s="730" t="s">
        <v>2362</v>
      </c>
      <c r="G53" s="729" t="s">
        <v>2387</v>
      </c>
      <c r="H53" s="729" t="s">
        <v>2388</v>
      </c>
      <c r="I53" s="732">
        <v>4.619999885559082</v>
      </c>
      <c r="J53" s="732">
        <v>10</v>
      </c>
      <c r="K53" s="733">
        <v>46.200000762939453</v>
      </c>
    </row>
    <row r="54" spans="1:11" ht="14.4" customHeight="1" x14ac:dyDescent="0.3">
      <c r="A54" s="727" t="s">
        <v>561</v>
      </c>
      <c r="B54" s="728" t="s">
        <v>562</v>
      </c>
      <c r="C54" s="729" t="s">
        <v>574</v>
      </c>
      <c r="D54" s="730" t="s">
        <v>575</v>
      </c>
      <c r="E54" s="729" t="s">
        <v>2361</v>
      </c>
      <c r="F54" s="730" t="s">
        <v>2362</v>
      </c>
      <c r="G54" s="729" t="s">
        <v>2389</v>
      </c>
      <c r="H54" s="729" t="s">
        <v>2390</v>
      </c>
      <c r="I54" s="732">
        <v>3.1400001049041748</v>
      </c>
      <c r="J54" s="732">
        <v>15</v>
      </c>
      <c r="K54" s="733">
        <v>47.099998474121094</v>
      </c>
    </row>
    <row r="55" spans="1:11" ht="14.4" customHeight="1" x14ac:dyDescent="0.3">
      <c r="A55" s="727" t="s">
        <v>561</v>
      </c>
      <c r="B55" s="728" t="s">
        <v>562</v>
      </c>
      <c r="C55" s="729" t="s">
        <v>574</v>
      </c>
      <c r="D55" s="730" t="s">
        <v>575</v>
      </c>
      <c r="E55" s="729" t="s">
        <v>2361</v>
      </c>
      <c r="F55" s="730" t="s">
        <v>2362</v>
      </c>
      <c r="G55" s="729" t="s">
        <v>2391</v>
      </c>
      <c r="H55" s="729" t="s">
        <v>2392</v>
      </c>
      <c r="I55" s="732">
        <v>81.739997863769531</v>
      </c>
      <c r="J55" s="732">
        <v>45</v>
      </c>
      <c r="K55" s="733">
        <v>3678.300048828125</v>
      </c>
    </row>
    <row r="56" spans="1:11" ht="14.4" customHeight="1" x14ac:dyDescent="0.3">
      <c r="A56" s="727" t="s">
        <v>561</v>
      </c>
      <c r="B56" s="728" t="s">
        <v>562</v>
      </c>
      <c r="C56" s="729" t="s">
        <v>574</v>
      </c>
      <c r="D56" s="730" t="s">
        <v>575</v>
      </c>
      <c r="E56" s="729" t="s">
        <v>2361</v>
      </c>
      <c r="F56" s="730" t="s">
        <v>2362</v>
      </c>
      <c r="G56" s="729" t="s">
        <v>2393</v>
      </c>
      <c r="H56" s="729" t="s">
        <v>2394</v>
      </c>
      <c r="I56" s="732">
        <v>0.25</v>
      </c>
      <c r="J56" s="732">
        <v>200</v>
      </c>
      <c r="K56" s="733">
        <v>50</v>
      </c>
    </row>
    <row r="57" spans="1:11" ht="14.4" customHeight="1" x14ac:dyDescent="0.3">
      <c r="A57" s="727" t="s">
        <v>561</v>
      </c>
      <c r="B57" s="728" t="s">
        <v>562</v>
      </c>
      <c r="C57" s="729" t="s">
        <v>574</v>
      </c>
      <c r="D57" s="730" t="s">
        <v>575</v>
      </c>
      <c r="E57" s="729" t="s">
        <v>2361</v>
      </c>
      <c r="F57" s="730" t="s">
        <v>2362</v>
      </c>
      <c r="G57" s="729" t="s">
        <v>2395</v>
      </c>
      <c r="H57" s="729" t="s">
        <v>2396</v>
      </c>
      <c r="I57" s="732">
        <v>542.08001708984375</v>
      </c>
      <c r="J57" s="732">
        <v>1</v>
      </c>
      <c r="K57" s="733">
        <v>542.08001708984375</v>
      </c>
    </row>
    <row r="58" spans="1:11" ht="14.4" customHeight="1" x14ac:dyDescent="0.3">
      <c r="A58" s="727" t="s">
        <v>561</v>
      </c>
      <c r="B58" s="728" t="s">
        <v>562</v>
      </c>
      <c r="C58" s="729" t="s">
        <v>574</v>
      </c>
      <c r="D58" s="730" t="s">
        <v>575</v>
      </c>
      <c r="E58" s="729" t="s">
        <v>2361</v>
      </c>
      <c r="F58" s="730" t="s">
        <v>2362</v>
      </c>
      <c r="G58" s="729" t="s">
        <v>2397</v>
      </c>
      <c r="H58" s="729" t="s">
        <v>2398</v>
      </c>
      <c r="I58" s="732">
        <v>13.310000419616699</v>
      </c>
      <c r="J58" s="732">
        <v>80</v>
      </c>
      <c r="K58" s="733">
        <v>1064.8000183105469</v>
      </c>
    </row>
    <row r="59" spans="1:11" ht="14.4" customHeight="1" x14ac:dyDescent="0.3">
      <c r="A59" s="727" t="s">
        <v>561</v>
      </c>
      <c r="B59" s="728" t="s">
        <v>562</v>
      </c>
      <c r="C59" s="729" t="s">
        <v>574</v>
      </c>
      <c r="D59" s="730" t="s">
        <v>575</v>
      </c>
      <c r="E59" s="729" t="s">
        <v>2361</v>
      </c>
      <c r="F59" s="730" t="s">
        <v>2362</v>
      </c>
      <c r="G59" s="729" t="s">
        <v>2399</v>
      </c>
      <c r="H59" s="729" t="s">
        <v>2400</v>
      </c>
      <c r="I59" s="732">
        <v>2.2899999618530273</v>
      </c>
      <c r="J59" s="732">
        <v>50</v>
      </c>
      <c r="K59" s="733">
        <v>114.5</v>
      </c>
    </row>
    <row r="60" spans="1:11" ht="14.4" customHeight="1" x14ac:dyDescent="0.3">
      <c r="A60" s="727" t="s">
        <v>561</v>
      </c>
      <c r="B60" s="728" t="s">
        <v>562</v>
      </c>
      <c r="C60" s="729" t="s">
        <v>574</v>
      </c>
      <c r="D60" s="730" t="s">
        <v>575</v>
      </c>
      <c r="E60" s="729" t="s">
        <v>2361</v>
      </c>
      <c r="F60" s="730" t="s">
        <v>2362</v>
      </c>
      <c r="G60" s="729" t="s">
        <v>2401</v>
      </c>
      <c r="H60" s="729" t="s">
        <v>2402</v>
      </c>
      <c r="I60" s="732">
        <v>24.299999237060547</v>
      </c>
      <c r="J60" s="732">
        <v>4</v>
      </c>
      <c r="K60" s="733">
        <v>97.199996948242188</v>
      </c>
    </row>
    <row r="61" spans="1:11" ht="14.4" customHeight="1" x14ac:dyDescent="0.3">
      <c r="A61" s="727" t="s">
        <v>561</v>
      </c>
      <c r="B61" s="728" t="s">
        <v>562</v>
      </c>
      <c r="C61" s="729" t="s">
        <v>574</v>
      </c>
      <c r="D61" s="730" t="s">
        <v>575</v>
      </c>
      <c r="E61" s="729" t="s">
        <v>2361</v>
      </c>
      <c r="F61" s="730" t="s">
        <v>2362</v>
      </c>
      <c r="G61" s="729" t="s">
        <v>2403</v>
      </c>
      <c r="H61" s="729" t="s">
        <v>2404</v>
      </c>
      <c r="I61" s="732">
        <v>9.1999998092651367</v>
      </c>
      <c r="J61" s="732">
        <v>400</v>
      </c>
      <c r="K61" s="733">
        <v>3680</v>
      </c>
    </row>
    <row r="62" spans="1:11" ht="14.4" customHeight="1" x14ac:dyDescent="0.3">
      <c r="A62" s="727" t="s">
        <v>561</v>
      </c>
      <c r="B62" s="728" t="s">
        <v>562</v>
      </c>
      <c r="C62" s="729" t="s">
        <v>574</v>
      </c>
      <c r="D62" s="730" t="s">
        <v>575</v>
      </c>
      <c r="E62" s="729" t="s">
        <v>2361</v>
      </c>
      <c r="F62" s="730" t="s">
        <v>2362</v>
      </c>
      <c r="G62" s="729" t="s">
        <v>2405</v>
      </c>
      <c r="H62" s="729" t="s">
        <v>2406</v>
      </c>
      <c r="I62" s="732">
        <v>90.989997863769531</v>
      </c>
      <c r="J62" s="732">
        <v>50</v>
      </c>
      <c r="K62" s="733">
        <v>4549.5</v>
      </c>
    </row>
    <row r="63" spans="1:11" ht="14.4" customHeight="1" x14ac:dyDescent="0.3">
      <c r="A63" s="727" t="s">
        <v>561</v>
      </c>
      <c r="B63" s="728" t="s">
        <v>562</v>
      </c>
      <c r="C63" s="729" t="s">
        <v>574</v>
      </c>
      <c r="D63" s="730" t="s">
        <v>575</v>
      </c>
      <c r="E63" s="729" t="s">
        <v>2361</v>
      </c>
      <c r="F63" s="730" t="s">
        <v>2362</v>
      </c>
      <c r="G63" s="729" t="s">
        <v>2407</v>
      </c>
      <c r="H63" s="729" t="s">
        <v>2408</v>
      </c>
      <c r="I63" s="732">
        <v>6.1700000762939453</v>
      </c>
      <c r="J63" s="732">
        <v>70</v>
      </c>
      <c r="K63" s="733">
        <v>431.90000915527344</v>
      </c>
    </row>
    <row r="64" spans="1:11" ht="14.4" customHeight="1" x14ac:dyDescent="0.3">
      <c r="A64" s="727" t="s">
        <v>561</v>
      </c>
      <c r="B64" s="728" t="s">
        <v>562</v>
      </c>
      <c r="C64" s="729" t="s">
        <v>574</v>
      </c>
      <c r="D64" s="730" t="s">
        <v>575</v>
      </c>
      <c r="E64" s="729" t="s">
        <v>2361</v>
      </c>
      <c r="F64" s="730" t="s">
        <v>2362</v>
      </c>
      <c r="G64" s="729" t="s">
        <v>2409</v>
      </c>
      <c r="H64" s="729" t="s">
        <v>2410</v>
      </c>
      <c r="I64" s="732">
        <v>1.0900000333786011</v>
      </c>
      <c r="J64" s="732">
        <v>1400</v>
      </c>
      <c r="K64" s="733">
        <v>1526</v>
      </c>
    </row>
    <row r="65" spans="1:11" ht="14.4" customHeight="1" x14ac:dyDescent="0.3">
      <c r="A65" s="727" t="s">
        <v>561</v>
      </c>
      <c r="B65" s="728" t="s">
        <v>562</v>
      </c>
      <c r="C65" s="729" t="s">
        <v>574</v>
      </c>
      <c r="D65" s="730" t="s">
        <v>575</v>
      </c>
      <c r="E65" s="729" t="s">
        <v>2361</v>
      </c>
      <c r="F65" s="730" t="s">
        <v>2362</v>
      </c>
      <c r="G65" s="729" t="s">
        <v>2411</v>
      </c>
      <c r="H65" s="729" t="s">
        <v>2412</v>
      </c>
      <c r="I65" s="732">
        <v>0.47999998927116394</v>
      </c>
      <c r="J65" s="732">
        <v>400</v>
      </c>
      <c r="K65" s="733">
        <v>192</v>
      </c>
    </row>
    <row r="66" spans="1:11" ht="14.4" customHeight="1" x14ac:dyDescent="0.3">
      <c r="A66" s="727" t="s">
        <v>561</v>
      </c>
      <c r="B66" s="728" t="s">
        <v>562</v>
      </c>
      <c r="C66" s="729" t="s">
        <v>574</v>
      </c>
      <c r="D66" s="730" t="s">
        <v>575</v>
      </c>
      <c r="E66" s="729" t="s">
        <v>2361</v>
      </c>
      <c r="F66" s="730" t="s">
        <v>2362</v>
      </c>
      <c r="G66" s="729" t="s">
        <v>2413</v>
      </c>
      <c r="H66" s="729" t="s">
        <v>2414</v>
      </c>
      <c r="I66" s="732">
        <v>1.6733332872390747</v>
      </c>
      <c r="J66" s="732">
        <v>1100</v>
      </c>
      <c r="K66" s="733">
        <v>1842</v>
      </c>
    </row>
    <row r="67" spans="1:11" ht="14.4" customHeight="1" x14ac:dyDescent="0.3">
      <c r="A67" s="727" t="s">
        <v>561</v>
      </c>
      <c r="B67" s="728" t="s">
        <v>562</v>
      </c>
      <c r="C67" s="729" t="s">
        <v>574</v>
      </c>
      <c r="D67" s="730" t="s">
        <v>575</v>
      </c>
      <c r="E67" s="729" t="s">
        <v>2361</v>
      </c>
      <c r="F67" s="730" t="s">
        <v>2362</v>
      </c>
      <c r="G67" s="729" t="s">
        <v>2415</v>
      </c>
      <c r="H67" s="729" t="s">
        <v>2416</v>
      </c>
      <c r="I67" s="732">
        <v>0.67000001668930054</v>
      </c>
      <c r="J67" s="732">
        <v>2600</v>
      </c>
      <c r="K67" s="733">
        <v>1742</v>
      </c>
    </row>
    <row r="68" spans="1:11" ht="14.4" customHeight="1" x14ac:dyDescent="0.3">
      <c r="A68" s="727" t="s">
        <v>561</v>
      </c>
      <c r="B68" s="728" t="s">
        <v>562</v>
      </c>
      <c r="C68" s="729" t="s">
        <v>574</v>
      </c>
      <c r="D68" s="730" t="s">
        <v>575</v>
      </c>
      <c r="E68" s="729" t="s">
        <v>2361</v>
      </c>
      <c r="F68" s="730" t="s">
        <v>2362</v>
      </c>
      <c r="G68" s="729" t="s">
        <v>2417</v>
      </c>
      <c r="H68" s="729" t="s">
        <v>2418</v>
      </c>
      <c r="I68" s="732">
        <v>2.75</v>
      </c>
      <c r="J68" s="732">
        <v>400</v>
      </c>
      <c r="K68" s="733">
        <v>1100</v>
      </c>
    </row>
    <row r="69" spans="1:11" ht="14.4" customHeight="1" x14ac:dyDescent="0.3">
      <c r="A69" s="727" t="s">
        <v>561</v>
      </c>
      <c r="B69" s="728" t="s">
        <v>562</v>
      </c>
      <c r="C69" s="729" t="s">
        <v>574</v>
      </c>
      <c r="D69" s="730" t="s">
        <v>575</v>
      </c>
      <c r="E69" s="729" t="s">
        <v>2361</v>
      </c>
      <c r="F69" s="730" t="s">
        <v>2362</v>
      </c>
      <c r="G69" s="729" t="s">
        <v>2419</v>
      </c>
      <c r="H69" s="729" t="s">
        <v>2420</v>
      </c>
      <c r="I69" s="732">
        <v>5.1999998092651367</v>
      </c>
      <c r="J69" s="732">
        <v>30</v>
      </c>
      <c r="K69" s="733">
        <v>156</v>
      </c>
    </row>
    <row r="70" spans="1:11" ht="14.4" customHeight="1" x14ac:dyDescent="0.3">
      <c r="A70" s="727" t="s">
        <v>561</v>
      </c>
      <c r="B70" s="728" t="s">
        <v>562</v>
      </c>
      <c r="C70" s="729" t="s">
        <v>574</v>
      </c>
      <c r="D70" s="730" t="s">
        <v>575</v>
      </c>
      <c r="E70" s="729" t="s">
        <v>2361</v>
      </c>
      <c r="F70" s="730" t="s">
        <v>2362</v>
      </c>
      <c r="G70" s="729" t="s">
        <v>2421</v>
      </c>
      <c r="H70" s="729" t="s">
        <v>2422</v>
      </c>
      <c r="I70" s="732">
        <v>2.1700000762939453</v>
      </c>
      <c r="J70" s="732">
        <v>50</v>
      </c>
      <c r="K70" s="733">
        <v>108.5</v>
      </c>
    </row>
    <row r="71" spans="1:11" ht="14.4" customHeight="1" x14ac:dyDescent="0.3">
      <c r="A71" s="727" t="s">
        <v>561</v>
      </c>
      <c r="B71" s="728" t="s">
        <v>562</v>
      </c>
      <c r="C71" s="729" t="s">
        <v>574</v>
      </c>
      <c r="D71" s="730" t="s">
        <v>575</v>
      </c>
      <c r="E71" s="729" t="s">
        <v>2361</v>
      </c>
      <c r="F71" s="730" t="s">
        <v>2362</v>
      </c>
      <c r="G71" s="729" t="s">
        <v>2423</v>
      </c>
      <c r="H71" s="729" t="s">
        <v>2424</v>
      </c>
      <c r="I71" s="732">
        <v>1.2699999809265137</v>
      </c>
      <c r="J71" s="732">
        <v>75</v>
      </c>
      <c r="K71" s="733">
        <v>95.25</v>
      </c>
    </row>
    <row r="72" spans="1:11" ht="14.4" customHeight="1" x14ac:dyDescent="0.3">
      <c r="A72" s="727" t="s">
        <v>561</v>
      </c>
      <c r="B72" s="728" t="s">
        <v>562</v>
      </c>
      <c r="C72" s="729" t="s">
        <v>574</v>
      </c>
      <c r="D72" s="730" t="s">
        <v>575</v>
      </c>
      <c r="E72" s="729" t="s">
        <v>2361</v>
      </c>
      <c r="F72" s="730" t="s">
        <v>2362</v>
      </c>
      <c r="G72" s="729" t="s">
        <v>2425</v>
      </c>
      <c r="H72" s="729" t="s">
        <v>2426</v>
      </c>
      <c r="I72" s="732">
        <v>3.130000114440918</v>
      </c>
      <c r="J72" s="732">
        <v>50</v>
      </c>
      <c r="K72" s="733">
        <v>156.5</v>
      </c>
    </row>
    <row r="73" spans="1:11" ht="14.4" customHeight="1" x14ac:dyDescent="0.3">
      <c r="A73" s="727" t="s">
        <v>561</v>
      </c>
      <c r="B73" s="728" t="s">
        <v>562</v>
      </c>
      <c r="C73" s="729" t="s">
        <v>574</v>
      </c>
      <c r="D73" s="730" t="s">
        <v>575</v>
      </c>
      <c r="E73" s="729" t="s">
        <v>2361</v>
      </c>
      <c r="F73" s="730" t="s">
        <v>2362</v>
      </c>
      <c r="G73" s="729" t="s">
        <v>2427</v>
      </c>
      <c r="H73" s="729" t="s">
        <v>2428</v>
      </c>
      <c r="I73" s="732">
        <v>0.47749999165534973</v>
      </c>
      <c r="J73" s="732">
        <v>1400</v>
      </c>
      <c r="K73" s="733">
        <v>670</v>
      </c>
    </row>
    <row r="74" spans="1:11" ht="14.4" customHeight="1" x14ac:dyDescent="0.3">
      <c r="A74" s="727" t="s">
        <v>561</v>
      </c>
      <c r="B74" s="728" t="s">
        <v>562</v>
      </c>
      <c r="C74" s="729" t="s">
        <v>574</v>
      </c>
      <c r="D74" s="730" t="s">
        <v>575</v>
      </c>
      <c r="E74" s="729" t="s">
        <v>2361</v>
      </c>
      <c r="F74" s="730" t="s">
        <v>2362</v>
      </c>
      <c r="G74" s="729" t="s">
        <v>2429</v>
      </c>
      <c r="H74" s="729" t="s">
        <v>2430</v>
      </c>
      <c r="I74" s="732">
        <v>2.0799999237060547</v>
      </c>
      <c r="J74" s="732">
        <v>20</v>
      </c>
      <c r="K74" s="733">
        <v>41.599998474121094</v>
      </c>
    </row>
    <row r="75" spans="1:11" ht="14.4" customHeight="1" x14ac:dyDescent="0.3">
      <c r="A75" s="727" t="s">
        <v>561</v>
      </c>
      <c r="B75" s="728" t="s">
        <v>562</v>
      </c>
      <c r="C75" s="729" t="s">
        <v>574</v>
      </c>
      <c r="D75" s="730" t="s">
        <v>575</v>
      </c>
      <c r="E75" s="729" t="s">
        <v>2361</v>
      </c>
      <c r="F75" s="730" t="s">
        <v>2362</v>
      </c>
      <c r="G75" s="729" t="s">
        <v>2431</v>
      </c>
      <c r="H75" s="729" t="s">
        <v>2432</v>
      </c>
      <c r="I75" s="732">
        <v>1.9833333492279053</v>
      </c>
      <c r="J75" s="732">
        <v>200</v>
      </c>
      <c r="K75" s="733">
        <v>397</v>
      </c>
    </row>
    <row r="76" spans="1:11" ht="14.4" customHeight="1" x14ac:dyDescent="0.3">
      <c r="A76" s="727" t="s">
        <v>561</v>
      </c>
      <c r="B76" s="728" t="s">
        <v>562</v>
      </c>
      <c r="C76" s="729" t="s">
        <v>574</v>
      </c>
      <c r="D76" s="730" t="s">
        <v>575</v>
      </c>
      <c r="E76" s="729" t="s">
        <v>2361</v>
      </c>
      <c r="F76" s="730" t="s">
        <v>2362</v>
      </c>
      <c r="G76" s="729" t="s">
        <v>2433</v>
      </c>
      <c r="H76" s="729" t="s">
        <v>2434</v>
      </c>
      <c r="I76" s="732">
        <v>2.0499999523162842</v>
      </c>
      <c r="J76" s="732">
        <v>50</v>
      </c>
      <c r="K76" s="733">
        <v>102.5</v>
      </c>
    </row>
    <row r="77" spans="1:11" ht="14.4" customHeight="1" x14ac:dyDescent="0.3">
      <c r="A77" s="727" t="s">
        <v>561</v>
      </c>
      <c r="B77" s="728" t="s">
        <v>562</v>
      </c>
      <c r="C77" s="729" t="s">
        <v>574</v>
      </c>
      <c r="D77" s="730" t="s">
        <v>575</v>
      </c>
      <c r="E77" s="729" t="s">
        <v>2361</v>
      </c>
      <c r="F77" s="730" t="s">
        <v>2362</v>
      </c>
      <c r="G77" s="729" t="s">
        <v>2435</v>
      </c>
      <c r="H77" s="729" t="s">
        <v>2436</v>
      </c>
      <c r="I77" s="732">
        <v>3.0699999332427979</v>
      </c>
      <c r="J77" s="732">
        <v>100</v>
      </c>
      <c r="K77" s="733">
        <v>307</v>
      </c>
    </row>
    <row r="78" spans="1:11" ht="14.4" customHeight="1" x14ac:dyDescent="0.3">
      <c r="A78" s="727" t="s">
        <v>561</v>
      </c>
      <c r="B78" s="728" t="s">
        <v>562</v>
      </c>
      <c r="C78" s="729" t="s">
        <v>574</v>
      </c>
      <c r="D78" s="730" t="s">
        <v>575</v>
      </c>
      <c r="E78" s="729" t="s">
        <v>2361</v>
      </c>
      <c r="F78" s="730" t="s">
        <v>2362</v>
      </c>
      <c r="G78" s="729" t="s">
        <v>2437</v>
      </c>
      <c r="H78" s="729" t="s">
        <v>2438</v>
      </c>
      <c r="I78" s="732">
        <v>2.1700000762939453</v>
      </c>
      <c r="J78" s="732">
        <v>100</v>
      </c>
      <c r="K78" s="733">
        <v>217</v>
      </c>
    </row>
    <row r="79" spans="1:11" ht="14.4" customHeight="1" x14ac:dyDescent="0.3">
      <c r="A79" s="727" t="s">
        <v>561</v>
      </c>
      <c r="B79" s="728" t="s">
        <v>562</v>
      </c>
      <c r="C79" s="729" t="s">
        <v>574</v>
      </c>
      <c r="D79" s="730" t="s">
        <v>575</v>
      </c>
      <c r="E79" s="729" t="s">
        <v>2361</v>
      </c>
      <c r="F79" s="730" t="s">
        <v>2362</v>
      </c>
      <c r="G79" s="729" t="s">
        <v>2439</v>
      </c>
      <c r="H79" s="729" t="s">
        <v>2440</v>
      </c>
      <c r="I79" s="732">
        <v>5</v>
      </c>
      <c r="J79" s="732">
        <v>70</v>
      </c>
      <c r="K79" s="733">
        <v>350</v>
      </c>
    </row>
    <row r="80" spans="1:11" ht="14.4" customHeight="1" x14ac:dyDescent="0.3">
      <c r="A80" s="727" t="s">
        <v>561</v>
      </c>
      <c r="B80" s="728" t="s">
        <v>562</v>
      </c>
      <c r="C80" s="729" t="s">
        <v>574</v>
      </c>
      <c r="D80" s="730" t="s">
        <v>575</v>
      </c>
      <c r="E80" s="729" t="s">
        <v>2361</v>
      </c>
      <c r="F80" s="730" t="s">
        <v>2362</v>
      </c>
      <c r="G80" s="729" t="s">
        <v>2441</v>
      </c>
      <c r="H80" s="729" t="s">
        <v>2442</v>
      </c>
      <c r="I80" s="732">
        <v>2.5099999904632568</v>
      </c>
      <c r="J80" s="732">
        <v>50</v>
      </c>
      <c r="K80" s="733">
        <v>125.5</v>
      </c>
    </row>
    <row r="81" spans="1:11" ht="14.4" customHeight="1" x14ac:dyDescent="0.3">
      <c r="A81" s="727" t="s">
        <v>561</v>
      </c>
      <c r="B81" s="728" t="s">
        <v>562</v>
      </c>
      <c r="C81" s="729" t="s">
        <v>574</v>
      </c>
      <c r="D81" s="730" t="s">
        <v>575</v>
      </c>
      <c r="E81" s="729" t="s">
        <v>2361</v>
      </c>
      <c r="F81" s="730" t="s">
        <v>2362</v>
      </c>
      <c r="G81" s="729" t="s">
        <v>2443</v>
      </c>
      <c r="H81" s="729" t="s">
        <v>2444</v>
      </c>
      <c r="I81" s="732">
        <v>21.239999771118164</v>
      </c>
      <c r="J81" s="732">
        <v>15</v>
      </c>
      <c r="K81" s="733">
        <v>318.60000610351562</v>
      </c>
    </row>
    <row r="82" spans="1:11" ht="14.4" customHeight="1" x14ac:dyDescent="0.3">
      <c r="A82" s="727" t="s">
        <v>561</v>
      </c>
      <c r="B82" s="728" t="s">
        <v>562</v>
      </c>
      <c r="C82" s="729" t="s">
        <v>574</v>
      </c>
      <c r="D82" s="730" t="s">
        <v>575</v>
      </c>
      <c r="E82" s="729" t="s">
        <v>2445</v>
      </c>
      <c r="F82" s="730" t="s">
        <v>2446</v>
      </c>
      <c r="G82" s="729" t="s">
        <v>2447</v>
      </c>
      <c r="H82" s="729" t="s">
        <v>2448</v>
      </c>
      <c r="I82" s="732">
        <v>9.5275001525878906</v>
      </c>
      <c r="J82" s="732">
        <v>1700</v>
      </c>
      <c r="K82" s="733">
        <v>16060</v>
      </c>
    </row>
    <row r="83" spans="1:11" ht="14.4" customHeight="1" x14ac:dyDescent="0.3">
      <c r="A83" s="727" t="s">
        <v>561</v>
      </c>
      <c r="B83" s="728" t="s">
        <v>562</v>
      </c>
      <c r="C83" s="729" t="s">
        <v>574</v>
      </c>
      <c r="D83" s="730" t="s">
        <v>575</v>
      </c>
      <c r="E83" s="729" t="s">
        <v>2445</v>
      </c>
      <c r="F83" s="730" t="s">
        <v>2446</v>
      </c>
      <c r="G83" s="729" t="s">
        <v>2449</v>
      </c>
      <c r="H83" s="729" t="s">
        <v>2450</v>
      </c>
      <c r="I83" s="732">
        <v>7.0100002288818359</v>
      </c>
      <c r="J83" s="732">
        <v>50</v>
      </c>
      <c r="K83" s="733">
        <v>350.5</v>
      </c>
    </row>
    <row r="84" spans="1:11" ht="14.4" customHeight="1" x14ac:dyDescent="0.3">
      <c r="A84" s="727" t="s">
        <v>561</v>
      </c>
      <c r="B84" s="728" t="s">
        <v>562</v>
      </c>
      <c r="C84" s="729" t="s">
        <v>574</v>
      </c>
      <c r="D84" s="730" t="s">
        <v>575</v>
      </c>
      <c r="E84" s="729" t="s">
        <v>2451</v>
      </c>
      <c r="F84" s="730" t="s">
        <v>2452</v>
      </c>
      <c r="G84" s="729" t="s">
        <v>2453</v>
      </c>
      <c r="H84" s="729" t="s">
        <v>2454</v>
      </c>
      <c r="I84" s="732">
        <v>0.47999998927116394</v>
      </c>
      <c r="J84" s="732">
        <v>700</v>
      </c>
      <c r="K84" s="733">
        <v>336</v>
      </c>
    </row>
    <row r="85" spans="1:11" ht="14.4" customHeight="1" x14ac:dyDescent="0.3">
      <c r="A85" s="727" t="s">
        <v>561</v>
      </c>
      <c r="B85" s="728" t="s">
        <v>562</v>
      </c>
      <c r="C85" s="729" t="s">
        <v>574</v>
      </c>
      <c r="D85" s="730" t="s">
        <v>575</v>
      </c>
      <c r="E85" s="729" t="s">
        <v>2451</v>
      </c>
      <c r="F85" s="730" t="s">
        <v>2452</v>
      </c>
      <c r="G85" s="729" t="s">
        <v>2455</v>
      </c>
      <c r="H85" s="729" t="s">
        <v>2456</v>
      </c>
      <c r="I85" s="732">
        <v>0.30000001192092896</v>
      </c>
      <c r="J85" s="732">
        <v>200</v>
      </c>
      <c r="K85" s="733">
        <v>60</v>
      </c>
    </row>
    <row r="86" spans="1:11" ht="14.4" customHeight="1" x14ac:dyDescent="0.3">
      <c r="A86" s="727" t="s">
        <v>561</v>
      </c>
      <c r="B86" s="728" t="s">
        <v>562</v>
      </c>
      <c r="C86" s="729" t="s">
        <v>574</v>
      </c>
      <c r="D86" s="730" t="s">
        <v>575</v>
      </c>
      <c r="E86" s="729" t="s">
        <v>2451</v>
      </c>
      <c r="F86" s="730" t="s">
        <v>2452</v>
      </c>
      <c r="G86" s="729" t="s">
        <v>2457</v>
      </c>
      <c r="H86" s="729" t="s">
        <v>2458</v>
      </c>
      <c r="I86" s="732">
        <v>0.51800000667572021</v>
      </c>
      <c r="J86" s="732">
        <v>3300</v>
      </c>
      <c r="K86" s="733">
        <v>1718</v>
      </c>
    </row>
    <row r="87" spans="1:11" ht="14.4" customHeight="1" x14ac:dyDescent="0.3">
      <c r="A87" s="727" t="s">
        <v>561</v>
      </c>
      <c r="B87" s="728" t="s">
        <v>562</v>
      </c>
      <c r="C87" s="729" t="s">
        <v>574</v>
      </c>
      <c r="D87" s="730" t="s">
        <v>575</v>
      </c>
      <c r="E87" s="729" t="s">
        <v>2451</v>
      </c>
      <c r="F87" s="730" t="s">
        <v>2452</v>
      </c>
      <c r="G87" s="729" t="s">
        <v>2459</v>
      </c>
      <c r="H87" s="729" t="s">
        <v>2460</v>
      </c>
      <c r="I87" s="732">
        <v>1.7999999523162842</v>
      </c>
      <c r="J87" s="732">
        <v>100</v>
      </c>
      <c r="K87" s="733">
        <v>180</v>
      </c>
    </row>
    <row r="88" spans="1:11" ht="14.4" customHeight="1" x14ac:dyDescent="0.3">
      <c r="A88" s="727" t="s">
        <v>561</v>
      </c>
      <c r="B88" s="728" t="s">
        <v>562</v>
      </c>
      <c r="C88" s="729" t="s">
        <v>574</v>
      </c>
      <c r="D88" s="730" t="s">
        <v>575</v>
      </c>
      <c r="E88" s="729" t="s">
        <v>2461</v>
      </c>
      <c r="F88" s="730" t="s">
        <v>2462</v>
      </c>
      <c r="G88" s="729" t="s">
        <v>2463</v>
      </c>
      <c r="H88" s="729" t="s">
        <v>2464</v>
      </c>
      <c r="I88" s="732">
        <v>0.68999999761581421</v>
      </c>
      <c r="J88" s="732">
        <v>15800</v>
      </c>
      <c r="K88" s="733">
        <v>10902</v>
      </c>
    </row>
    <row r="89" spans="1:11" ht="14.4" customHeight="1" x14ac:dyDescent="0.3">
      <c r="A89" s="727" t="s">
        <v>561</v>
      </c>
      <c r="B89" s="728" t="s">
        <v>562</v>
      </c>
      <c r="C89" s="729" t="s">
        <v>574</v>
      </c>
      <c r="D89" s="730" t="s">
        <v>575</v>
      </c>
      <c r="E89" s="729" t="s">
        <v>2465</v>
      </c>
      <c r="F89" s="730" t="s">
        <v>2466</v>
      </c>
      <c r="G89" s="729" t="s">
        <v>2467</v>
      </c>
      <c r="H89" s="729" t="s">
        <v>2468</v>
      </c>
      <c r="I89" s="732">
        <v>23.469999313354492</v>
      </c>
      <c r="J89" s="732">
        <v>60</v>
      </c>
      <c r="K89" s="733">
        <v>1408.199951171875</v>
      </c>
    </row>
    <row r="90" spans="1:11" ht="14.4" customHeight="1" x14ac:dyDescent="0.3">
      <c r="A90" s="727" t="s">
        <v>561</v>
      </c>
      <c r="B90" s="728" t="s">
        <v>562</v>
      </c>
      <c r="C90" s="729" t="s">
        <v>579</v>
      </c>
      <c r="D90" s="730" t="s">
        <v>580</v>
      </c>
      <c r="E90" s="729" t="s">
        <v>2287</v>
      </c>
      <c r="F90" s="730" t="s">
        <v>2288</v>
      </c>
      <c r="G90" s="729" t="s">
        <v>2469</v>
      </c>
      <c r="H90" s="729" t="s">
        <v>2470</v>
      </c>
      <c r="I90" s="732">
        <v>153.11000061035156</v>
      </c>
      <c r="J90" s="732">
        <v>1</v>
      </c>
      <c r="K90" s="733">
        <v>153.11000061035156</v>
      </c>
    </row>
    <row r="91" spans="1:11" ht="14.4" customHeight="1" x14ac:dyDescent="0.3">
      <c r="A91" s="727" t="s">
        <v>561</v>
      </c>
      <c r="B91" s="728" t="s">
        <v>562</v>
      </c>
      <c r="C91" s="729" t="s">
        <v>579</v>
      </c>
      <c r="D91" s="730" t="s">
        <v>580</v>
      </c>
      <c r="E91" s="729" t="s">
        <v>2287</v>
      </c>
      <c r="F91" s="730" t="s">
        <v>2288</v>
      </c>
      <c r="G91" s="729" t="s">
        <v>2293</v>
      </c>
      <c r="H91" s="729" t="s">
        <v>2294</v>
      </c>
      <c r="I91" s="732">
        <v>9.0200004577636719</v>
      </c>
      <c r="J91" s="732">
        <v>140</v>
      </c>
      <c r="K91" s="733">
        <v>1262.800048828125</v>
      </c>
    </row>
    <row r="92" spans="1:11" ht="14.4" customHeight="1" x14ac:dyDescent="0.3">
      <c r="A92" s="727" t="s">
        <v>561</v>
      </c>
      <c r="B92" s="728" t="s">
        <v>562</v>
      </c>
      <c r="C92" s="729" t="s">
        <v>579</v>
      </c>
      <c r="D92" s="730" t="s">
        <v>580</v>
      </c>
      <c r="E92" s="729" t="s">
        <v>2287</v>
      </c>
      <c r="F92" s="730" t="s">
        <v>2288</v>
      </c>
      <c r="G92" s="729" t="s">
        <v>2471</v>
      </c>
      <c r="H92" s="729" t="s">
        <v>2472</v>
      </c>
      <c r="I92" s="732">
        <v>13.039999961853027</v>
      </c>
      <c r="J92" s="732">
        <v>50</v>
      </c>
      <c r="K92" s="733">
        <v>652</v>
      </c>
    </row>
    <row r="93" spans="1:11" ht="14.4" customHeight="1" x14ac:dyDescent="0.3">
      <c r="A93" s="727" t="s">
        <v>561</v>
      </c>
      <c r="B93" s="728" t="s">
        <v>562</v>
      </c>
      <c r="C93" s="729" t="s">
        <v>579</v>
      </c>
      <c r="D93" s="730" t="s">
        <v>580</v>
      </c>
      <c r="E93" s="729" t="s">
        <v>2287</v>
      </c>
      <c r="F93" s="730" t="s">
        <v>2288</v>
      </c>
      <c r="G93" s="729" t="s">
        <v>2473</v>
      </c>
      <c r="H93" s="729" t="s">
        <v>2474</v>
      </c>
      <c r="I93" s="732">
        <v>0.9725000262260437</v>
      </c>
      <c r="J93" s="732">
        <v>2000</v>
      </c>
      <c r="K93" s="733">
        <v>1945</v>
      </c>
    </row>
    <row r="94" spans="1:11" ht="14.4" customHeight="1" x14ac:dyDescent="0.3">
      <c r="A94" s="727" t="s">
        <v>561</v>
      </c>
      <c r="B94" s="728" t="s">
        <v>562</v>
      </c>
      <c r="C94" s="729" t="s">
        <v>579</v>
      </c>
      <c r="D94" s="730" t="s">
        <v>580</v>
      </c>
      <c r="E94" s="729" t="s">
        <v>2287</v>
      </c>
      <c r="F94" s="730" t="s">
        <v>2288</v>
      </c>
      <c r="G94" s="729" t="s">
        <v>2475</v>
      </c>
      <c r="H94" s="729" t="s">
        <v>2476</v>
      </c>
      <c r="I94" s="732">
        <v>1.4950000047683716</v>
      </c>
      <c r="J94" s="732">
        <v>2000</v>
      </c>
      <c r="K94" s="733">
        <v>2990</v>
      </c>
    </row>
    <row r="95" spans="1:11" ht="14.4" customHeight="1" x14ac:dyDescent="0.3">
      <c r="A95" s="727" t="s">
        <v>561</v>
      </c>
      <c r="B95" s="728" t="s">
        <v>562</v>
      </c>
      <c r="C95" s="729" t="s">
        <v>579</v>
      </c>
      <c r="D95" s="730" t="s">
        <v>580</v>
      </c>
      <c r="E95" s="729" t="s">
        <v>2287</v>
      </c>
      <c r="F95" s="730" t="s">
        <v>2288</v>
      </c>
      <c r="G95" s="729" t="s">
        <v>2477</v>
      </c>
      <c r="H95" s="729" t="s">
        <v>2478</v>
      </c>
      <c r="I95" s="732">
        <v>0.5899999737739563</v>
      </c>
      <c r="J95" s="732">
        <v>2000</v>
      </c>
      <c r="K95" s="733">
        <v>1180</v>
      </c>
    </row>
    <row r="96" spans="1:11" ht="14.4" customHeight="1" x14ac:dyDescent="0.3">
      <c r="A96" s="727" t="s">
        <v>561</v>
      </c>
      <c r="B96" s="728" t="s">
        <v>562</v>
      </c>
      <c r="C96" s="729" t="s">
        <v>579</v>
      </c>
      <c r="D96" s="730" t="s">
        <v>580</v>
      </c>
      <c r="E96" s="729" t="s">
        <v>2287</v>
      </c>
      <c r="F96" s="730" t="s">
        <v>2288</v>
      </c>
      <c r="G96" s="729" t="s">
        <v>2297</v>
      </c>
      <c r="H96" s="729" t="s">
        <v>2298</v>
      </c>
      <c r="I96" s="732">
        <v>0.87999999523162842</v>
      </c>
      <c r="J96" s="732">
        <v>600</v>
      </c>
      <c r="K96" s="733">
        <v>528</v>
      </c>
    </row>
    <row r="97" spans="1:11" ht="14.4" customHeight="1" x14ac:dyDescent="0.3">
      <c r="A97" s="727" t="s">
        <v>561</v>
      </c>
      <c r="B97" s="728" t="s">
        <v>562</v>
      </c>
      <c r="C97" s="729" t="s">
        <v>579</v>
      </c>
      <c r="D97" s="730" t="s">
        <v>580</v>
      </c>
      <c r="E97" s="729" t="s">
        <v>2287</v>
      </c>
      <c r="F97" s="730" t="s">
        <v>2288</v>
      </c>
      <c r="G97" s="729" t="s">
        <v>2301</v>
      </c>
      <c r="H97" s="729" t="s">
        <v>2302</v>
      </c>
      <c r="I97" s="732">
        <v>1.1766666173934937</v>
      </c>
      <c r="J97" s="732">
        <v>1000</v>
      </c>
      <c r="K97" s="733">
        <v>1177</v>
      </c>
    </row>
    <row r="98" spans="1:11" ht="14.4" customHeight="1" x14ac:dyDescent="0.3">
      <c r="A98" s="727" t="s">
        <v>561</v>
      </c>
      <c r="B98" s="728" t="s">
        <v>562</v>
      </c>
      <c r="C98" s="729" t="s">
        <v>579</v>
      </c>
      <c r="D98" s="730" t="s">
        <v>580</v>
      </c>
      <c r="E98" s="729" t="s">
        <v>2287</v>
      </c>
      <c r="F98" s="730" t="s">
        <v>2288</v>
      </c>
      <c r="G98" s="729" t="s">
        <v>2479</v>
      </c>
      <c r="H98" s="729" t="s">
        <v>2480</v>
      </c>
      <c r="I98" s="732">
        <v>305.66000366210937</v>
      </c>
      <c r="J98" s="732">
        <v>1</v>
      </c>
      <c r="K98" s="733">
        <v>305.66000366210937</v>
      </c>
    </row>
    <row r="99" spans="1:11" ht="14.4" customHeight="1" x14ac:dyDescent="0.3">
      <c r="A99" s="727" t="s">
        <v>561</v>
      </c>
      <c r="B99" s="728" t="s">
        <v>562</v>
      </c>
      <c r="C99" s="729" t="s">
        <v>579</v>
      </c>
      <c r="D99" s="730" t="s">
        <v>580</v>
      </c>
      <c r="E99" s="729" t="s">
        <v>2287</v>
      </c>
      <c r="F99" s="730" t="s">
        <v>2288</v>
      </c>
      <c r="G99" s="729" t="s">
        <v>2303</v>
      </c>
      <c r="H99" s="729" t="s">
        <v>2304</v>
      </c>
      <c r="I99" s="732">
        <v>22.149999618530273</v>
      </c>
      <c r="J99" s="732">
        <v>75</v>
      </c>
      <c r="K99" s="733">
        <v>1661.25</v>
      </c>
    </row>
    <row r="100" spans="1:11" ht="14.4" customHeight="1" x14ac:dyDescent="0.3">
      <c r="A100" s="727" t="s">
        <v>561</v>
      </c>
      <c r="B100" s="728" t="s">
        <v>562</v>
      </c>
      <c r="C100" s="729" t="s">
        <v>579</v>
      </c>
      <c r="D100" s="730" t="s">
        <v>580</v>
      </c>
      <c r="E100" s="729" t="s">
        <v>2287</v>
      </c>
      <c r="F100" s="730" t="s">
        <v>2288</v>
      </c>
      <c r="G100" s="729" t="s">
        <v>2305</v>
      </c>
      <c r="H100" s="729" t="s">
        <v>2306</v>
      </c>
      <c r="I100" s="732">
        <v>30.180000305175781</v>
      </c>
      <c r="J100" s="732">
        <v>25</v>
      </c>
      <c r="K100" s="733">
        <v>754.5</v>
      </c>
    </row>
    <row r="101" spans="1:11" ht="14.4" customHeight="1" x14ac:dyDescent="0.3">
      <c r="A101" s="727" t="s">
        <v>561</v>
      </c>
      <c r="B101" s="728" t="s">
        <v>562</v>
      </c>
      <c r="C101" s="729" t="s">
        <v>579</v>
      </c>
      <c r="D101" s="730" t="s">
        <v>580</v>
      </c>
      <c r="E101" s="729" t="s">
        <v>2287</v>
      </c>
      <c r="F101" s="730" t="s">
        <v>2288</v>
      </c>
      <c r="G101" s="729" t="s">
        <v>2315</v>
      </c>
      <c r="H101" s="729" t="s">
        <v>2316</v>
      </c>
      <c r="I101" s="732">
        <v>150.03800048828126</v>
      </c>
      <c r="J101" s="732">
        <v>21</v>
      </c>
      <c r="K101" s="733">
        <v>3241.4700317382812</v>
      </c>
    </row>
    <row r="102" spans="1:11" ht="14.4" customHeight="1" x14ac:dyDescent="0.3">
      <c r="A102" s="727" t="s">
        <v>561</v>
      </c>
      <c r="B102" s="728" t="s">
        <v>562</v>
      </c>
      <c r="C102" s="729" t="s">
        <v>579</v>
      </c>
      <c r="D102" s="730" t="s">
        <v>580</v>
      </c>
      <c r="E102" s="729" t="s">
        <v>2287</v>
      </c>
      <c r="F102" s="730" t="s">
        <v>2288</v>
      </c>
      <c r="G102" s="729" t="s">
        <v>2481</v>
      </c>
      <c r="H102" s="729" t="s">
        <v>2482</v>
      </c>
      <c r="I102" s="732">
        <v>21.064999580383301</v>
      </c>
      <c r="J102" s="732">
        <v>40</v>
      </c>
      <c r="K102" s="733">
        <v>842.56997680664062</v>
      </c>
    </row>
    <row r="103" spans="1:11" ht="14.4" customHeight="1" x14ac:dyDescent="0.3">
      <c r="A103" s="727" t="s">
        <v>561</v>
      </c>
      <c r="B103" s="728" t="s">
        <v>562</v>
      </c>
      <c r="C103" s="729" t="s">
        <v>579</v>
      </c>
      <c r="D103" s="730" t="s">
        <v>580</v>
      </c>
      <c r="E103" s="729" t="s">
        <v>2287</v>
      </c>
      <c r="F103" s="730" t="s">
        <v>2288</v>
      </c>
      <c r="G103" s="729" t="s">
        <v>2319</v>
      </c>
      <c r="H103" s="729" t="s">
        <v>2320</v>
      </c>
      <c r="I103" s="732">
        <v>0.85250002145767212</v>
      </c>
      <c r="J103" s="732">
        <v>400</v>
      </c>
      <c r="K103" s="733">
        <v>341</v>
      </c>
    </row>
    <row r="104" spans="1:11" ht="14.4" customHeight="1" x14ac:dyDescent="0.3">
      <c r="A104" s="727" t="s">
        <v>561</v>
      </c>
      <c r="B104" s="728" t="s">
        <v>562</v>
      </c>
      <c r="C104" s="729" t="s">
        <v>579</v>
      </c>
      <c r="D104" s="730" t="s">
        <v>580</v>
      </c>
      <c r="E104" s="729" t="s">
        <v>2287</v>
      </c>
      <c r="F104" s="730" t="s">
        <v>2288</v>
      </c>
      <c r="G104" s="729" t="s">
        <v>2321</v>
      </c>
      <c r="H104" s="729" t="s">
        <v>2322</v>
      </c>
      <c r="I104" s="732">
        <v>1.5166666507720947</v>
      </c>
      <c r="J104" s="732">
        <v>250</v>
      </c>
      <c r="K104" s="733">
        <v>379.5</v>
      </c>
    </row>
    <row r="105" spans="1:11" ht="14.4" customHeight="1" x14ac:dyDescent="0.3">
      <c r="A105" s="727" t="s">
        <v>561</v>
      </c>
      <c r="B105" s="728" t="s">
        <v>562</v>
      </c>
      <c r="C105" s="729" t="s">
        <v>579</v>
      </c>
      <c r="D105" s="730" t="s">
        <v>580</v>
      </c>
      <c r="E105" s="729" t="s">
        <v>2287</v>
      </c>
      <c r="F105" s="730" t="s">
        <v>2288</v>
      </c>
      <c r="G105" s="729" t="s">
        <v>2483</v>
      </c>
      <c r="H105" s="729" t="s">
        <v>2484</v>
      </c>
      <c r="I105" s="732">
        <v>2.0649999380111694</v>
      </c>
      <c r="J105" s="732">
        <v>150</v>
      </c>
      <c r="K105" s="733">
        <v>309.5</v>
      </c>
    </row>
    <row r="106" spans="1:11" ht="14.4" customHeight="1" x14ac:dyDescent="0.3">
      <c r="A106" s="727" t="s">
        <v>561</v>
      </c>
      <c r="B106" s="728" t="s">
        <v>562</v>
      </c>
      <c r="C106" s="729" t="s">
        <v>579</v>
      </c>
      <c r="D106" s="730" t="s">
        <v>580</v>
      </c>
      <c r="E106" s="729" t="s">
        <v>2287</v>
      </c>
      <c r="F106" s="730" t="s">
        <v>2288</v>
      </c>
      <c r="G106" s="729" t="s">
        <v>2485</v>
      </c>
      <c r="H106" s="729" t="s">
        <v>2486</v>
      </c>
      <c r="I106" s="732">
        <v>61.209999084472656</v>
      </c>
      <c r="J106" s="732">
        <v>2</v>
      </c>
      <c r="K106" s="733">
        <v>122.41999816894531</v>
      </c>
    </row>
    <row r="107" spans="1:11" ht="14.4" customHeight="1" x14ac:dyDescent="0.3">
      <c r="A107" s="727" t="s">
        <v>561</v>
      </c>
      <c r="B107" s="728" t="s">
        <v>562</v>
      </c>
      <c r="C107" s="729" t="s">
        <v>579</v>
      </c>
      <c r="D107" s="730" t="s">
        <v>580</v>
      </c>
      <c r="E107" s="729" t="s">
        <v>2287</v>
      </c>
      <c r="F107" s="730" t="s">
        <v>2288</v>
      </c>
      <c r="G107" s="729" t="s">
        <v>2487</v>
      </c>
      <c r="H107" s="729" t="s">
        <v>2488</v>
      </c>
      <c r="I107" s="732">
        <v>15.020000457763672</v>
      </c>
      <c r="J107" s="732">
        <v>24</v>
      </c>
      <c r="K107" s="733">
        <v>360.48001098632812</v>
      </c>
    </row>
    <row r="108" spans="1:11" ht="14.4" customHeight="1" x14ac:dyDescent="0.3">
      <c r="A108" s="727" t="s">
        <v>561</v>
      </c>
      <c r="B108" s="728" t="s">
        <v>562</v>
      </c>
      <c r="C108" s="729" t="s">
        <v>579</v>
      </c>
      <c r="D108" s="730" t="s">
        <v>580</v>
      </c>
      <c r="E108" s="729" t="s">
        <v>2287</v>
      </c>
      <c r="F108" s="730" t="s">
        <v>2288</v>
      </c>
      <c r="G108" s="729" t="s">
        <v>2327</v>
      </c>
      <c r="H108" s="729" t="s">
        <v>2328</v>
      </c>
      <c r="I108" s="732">
        <v>0.37999999523162842</v>
      </c>
      <c r="J108" s="732">
        <v>125</v>
      </c>
      <c r="K108" s="733">
        <v>47.5</v>
      </c>
    </row>
    <row r="109" spans="1:11" ht="14.4" customHeight="1" x14ac:dyDescent="0.3">
      <c r="A109" s="727" t="s">
        <v>561</v>
      </c>
      <c r="B109" s="728" t="s">
        <v>562</v>
      </c>
      <c r="C109" s="729" t="s">
        <v>579</v>
      </c>
      <c r="D109" s="730" t="s">
        <v>580</v>
      </c>
      <c r="E109" s="729" t="s">
        <v>2287</v>
      </c>
      <c r="F109" s="730" t="s">
        <v>2288</v>
      </c>
      <c r="G109" s="729" t="s">
        <v>2329</v>
      </c>
      <c r="H109" s="729" t="s">
        <v>2330</v>
      </c>
      <c r="I109" s="732">
        <v>8.5799999237060547</v>
      </c>
      <c r="J109" s="732">
        <v>48</v>
      </c>
      <c r="K109" s="733">
        <v>411.83999633789062</v>
      </c>
    </row>
    <row r="110" spans="1:11" ht="14.4" customHeight="1" x14ac:dyDescent="0.3">
      <c r="A110" s="727" t="s">
        <v>561</v>
      </c>
      <c r="B110" s="728" t="s">
        <v>562</v>
      </c>
      <c r="C110" s="729" t="s">
        <v>579</v>
      </c>
      <c r="D110" s="730" t="s">
        <v>580</v>
      </c>
      <c r="E110" s="729" t="s">
        <v>2287</v>
      </c>
      <c r="F110" s="730" t="s">
        <v>2288</v>
      </c>
      <c r="G110" s="729" t="s">
        <v>2489</v>
      </c>
      <c r="H110" s="729" t="s">
        <v>2490</v>
      </c>
      <c r="I110" s="732">
        <v>7.5900001525878906</v>
      </c>
      <c r="J110" s="732">
        <v>10</v>
      </c>
      <c r="K110" s="733">
        <v>75.900001525878906</v>
      </c>
    </row>
    <row r="111" spans="1:11" ht="14.4" customHeight="1" x14ac:dyDescent="0.3">
      <c r="A111" s="727" t="s">
        <v>561</v>
      </c>
      <c r="B111" s="728" t="s">
        <v>562</v>
      </c>
      <c r="C111" s="729" t="s">
        <v>579</v>
      </c>
      <c r="D111" s="730" t="s">
        <v>580</v>
      </c>
      <c r="E111" s="729" t="s">
        <v>2287</v>
      </c>
      <c r="F111" s="730" t="s">
        <v>2288</v>
      </c>
      <c r="G111" s="729" t="s">
        <v>2491</v>
      </c>
      <c r="H111" s="729" t="s">
        <v>2492</v>
      </c>
      <c r="I111" s="732">
        <v>13.220000267028809</v>
      </c>
      <c r="J111" s="732">
        <v>30</v>
      </c>
      <c r="K111" s="733">
        <v>396.59999084472656</v>
      </c>
    </row>
    <row r="112" spans="1:11" ht="14.4" customHeight="1" x14ac:dyDescent="0.3">
      <c r="A112" s="727" t="s">
        <v>561</v>
      </c>
      <c r="B112" s="728" t="s">
        <v>562</v>
      </c>
      <c r="C112" s="729" t="s">
        <v>579</v>
      </c>
      <c r="D112" s="730" t="s">
        <v>580</v>
      </c>
      <c r="E112" s="729" t="s">
        <v>2287</v>
      </c>
      <c r="F112" s="730" t="s">
        <v>2288</v>
      </c>
      <c r="G112" s="729" t="s">
        <v>2331</v>
      </c>
      <c r="H112" s="729" t="s">
        <v>2332</v>
      </c>
      <c r="I112" s="732">
        <v>2.5049999952316284</v>
      </c>
      <c r="J112" s="732">
        <v>500</v>
      </c>
      <c r="K112" s="733">
        <v>1252</v>
      </c>
    </row>
    <row r="113" spans="1:11" ht="14.4" customHeight="1" x14ac:dyDescent="0.3">
      <c r="A113" s="727" t="s">
        <v>561</v>
      </c>
      <c r="B113" s="728" t="s">
        <v>562</v>
      </c>
      <c r="C113" s="729" t="s">
        <v>579</v>
      </c>
      <c r="D113" s="730" t="s">
        <v>580</v>
      </c>
      <c r="E113" s="729" t="s">
        <v>2287</v>
      </c>
      <c r="F113" s="730" t="s">
        <v>2288</v>
      </c>
      <c r="G113" s="729" t="s">
        <v>2333</v>
      </c>
      <c r="H113" s="729" t="s">
        <v>2334</v>
      </c>
      <c r="I113" s="732">
        <v>3.2649999856948853</v>
      </c>
      <c r="J113" s="732">
        <v>400</v>
      </c>
      <c r="K113" s="733">
        <v>1306</v>
      </c>
    </row>
    <row r="114" spans="1:11" ht="14.4" customHeight="1" x14ac:dyDescent="0.3">
      <c r="A114" s="727" t="s">
        <v>561</v>
      </c>
      <c r="B114" s="728" t="s">
        <v>562</v>
      </c>
      <c r="C114" s="729" t="s">
        <v>579</v>
      </c>
      <c r="D114" s="730" t="s">
        <v>580</v>
      </c>
      <c r="E114" s="729" t="s">
        <v>2287</v>
      </c>
      <c r="F114" s="730" t="s">
        <v>2288</v>
      </c>
      <c r="G114" s="729" t="s">
        <v>2335</v>
      </c>
      <c r="H114" s="729" t="s">
        <v>2336</v>
      </c>
      <c r="I114" s="732">
        <v>3.9700000286102295</v>
      </c>
      <c r="J114" s="732">
        <v>400</v>
      </c>
      <c r="K114" s="733">
        <v>1588</v>
      </c>
    </row>
    <row r="115" spans="1:11" ht="14.4" customHeight="1" x14ac:dyDescent="0.3">
      <c r="A115" s="727" t="s">
        <v>561</v>
      </c>
      <c r="B115" s="728" t="s">
        <v>562</v>
      </c>
      <c r="C115" s="729" t="s">
        <v>579</v>
      </c>
      <c r="D115" s="730" t="s">
        <v>580</v>
      </c>
      <c r="E115" s="729" t="s">
        <v>2287</v>
      </c>
      <c r="F115" s="730" t="s">
        <v>2288</v>
      </c>
      <c r="G115" s="729" t="s">
        <v>2337</v>
      </c>
      <c r="H115" s="729" t="s">
        <v>2338</v>
      </c>
      <c r="I115" s="732">
        <v>4.4824999570846558</v>
      </c>
      <c r="J115" s="732">
        <v>600</v>
      </c>
      <c r="K115" s="733">
        <v>2689</v>
      </c>
    </row>
    <row r="116" spans="1:11" ht="14.4" customHeight="1" x14ac:dyDescent="0.3">
      <c r="A116" s="727" t="s">
        <v>561</v>
      </c>
      <c r="B116" s="728" t="s">
        <v>562</v>
      </c>
      <c r="C116" s="729" t="s">
        <v>579</v>
      </c>
      <c r="D116" s="730" t="s">
        <v>580</v>
      </c>
      <c r="E116" s="729" t="s">
        <v>2287</v>
      </c>
      <c r="F116" s="730" t="s">
        <v>2288</v>
      </c>
      <c r="G116" s="729" t="s">
        <v>2493</v>
      </c>
      <c r="H116" s="729" t="s">
        <v>2494</v>
      </c>
      <c r="I116" s="732">
        <v>12.079999923706055</v>
      </c>
      <c r="J116" s="732">
        <v>100</v>
      </c>
      <c r="K116" s="733">
        <v>1208</v>
      </c>
    </row>
    <row r="117" spans="1:11" ht="14.4" customHeight="1" x14ac:dyDescent="0.3">
      <c r="A117" s="727" t="s">
        <v>561</v>
      </c>
      <c r="B117" s="728" t="s">
        <v>562</v>
      </c>
      <c r="C117" s="729" t="s">
        <v>579</v>
      </c>
      <c r="D117" s="730" t="s">
        <v>580</v>
      </c>
      <c r="E117" s="729" t="s">
        <v>2287</v>
      </c>
      <c r="F117" s="730" t="s">
        <v>2288</v>
      </c>
      <c r="G117" s="729" t="s">
        <v>2495</v>
      </c>
      <c r="H117" s="729" t="s">
        <v>2496</v>
      </c>
      <c r="I117" s="732">
        <v>12.619999885559082</v>
      </c>
      <c r="J117" s="732">
        <v>120</v>
      </c>
      <c r="K117" s="733">
        <v>1514.550048828125</v>
      </c>
    </row>
    <row r="118" spans="1:11" ht="14.4" customHeight="1" x14ac:dyDescent="0.3">
      <c r="A118" s="727" t="s">
        <v>561</v>
      </c>
      <c r="B118" s="728" t="s">
        <v>562</v>
      </c>
      <c r="C118" s="729" t="s">
        <v>579</v>
      </c>
      <c r="D118" s="730" t="s">
        <v>580</v>
      </c>
      <c r="E118" s="729" t="s">
        <v>2287</v>
      </c>
      <c r="F118" s="730" t="s">
        <v>2288</v>
      </c>
      <c r="G118" s="729" t="s">
        <v>2497</v>
      </c>
      <c r="H118" s="729" t="s">
        <v>2498</v>
      </c>
      <c r="I118" s="732">
        <v>13.800000190734863</v>
      </c>
      <c r="J118" s="732">
        <v>144</v>
      </c>
      <c r="K118" s="733">
        <v>1987.2000732421875</v>
      </c>
    </row>
    <row r="119" spans="1:11" ht="14.4" customHeight="1" x14ac:dyDescent="0.3">
      <c r="A119" s="727" t="s">
        <v>561</v>
      </c>
      <c r="B119" s="728" t="s">
        <v>562</v>
      </c>
      <c r="C119" s="729" t="s">
        <v>579</v>
      </c>
      <c r="D119" s="730" t="s">
        <v>580</v>
      </c>
      <c r="E119" s="729" t="s">
        <v>2287</v>
      </c>
      <c r="F119" s="730" t="s">
        <v>2288</v>
      </c>
      <c r="G119" s="729" t="s">
        <v>2499</v>
      </c>
      <c r="H119" s="729" t="s">
        <v>2500</v>
      </c>
      <c r="I119" s="732">
        <v>16.389999389648437</v>
      </c>
      <c r="J119" s="732">
        <v>240</v>
      </c>
      <c r="K119" s="733">
        <v>3933</v>
      </c>
    </row>
    <row r="120" spans="1:11" ht="14.4" customHeight="1" x14ac:dyDescent="0.3">
      <c r="A120" s="727" t="s">
        <v>561</v>
      </c>
      <c r="B120" s="728" t="s">
        <v>562</v>
      </c>
      <c r="C120" s="729" t="s">
        <v>579</v>
      </c>
      <c r="D120" s="730" t="s">
        <v>580</v>
      </c>
      <c r="E120" s="729" t="s">
        <v>2287</v>
      </c>
      <c r="F120" s="730" t="s">
        <v>2288</v>
      </c>
      <c r="G120" s="729" t="s">
        <v>2501</v>
      </c>
      <c r="H120" s="729" t="s">
        <v>2502</v>
      </c>
      <c r="I120" s="732">
        <v>9.7299995422363281</v>
      </c>
      <c r="J120" s="732">
        <v>840</v>
      </c>
      <c r="K120" s="733">
        <v>8172.9398193359375</v>
      </c>
    </row>
    <row r="121" spans="1:11" ht="14.4" customHeight="1" x14ac:dyDescent="0.3">
      <c r="A121" s="727" t="s">
        <v>561</v>
      </c>
      <c r="B121" s="728" t="s">
        <v>562</v>
      </c>
      <c r="C121" s="729" t="s">
        <v>579</v>
      </c>
      <c r="D121" s="730" t="s">
        <v>580</v>
      </c>
      <c r="E121" s="729" t="s">
        <v>2287</v>
      </c>
      <c r="F121" s="730" t="s">
        <v>2288</v>
      </c>
      <c r="G121" s="729" t="s">
        <v>2503</v>
      </c>
      <c r="H121" s="729" t="s">
        <v>2504</v>
      </c>
      <c r="I121" s="732">
        <v>11.260000228881836</v>
      </c>
      <c r="J121" s="732">
        <v>612</v>
      </c>
      <c r="K121" s="733">
        <v>6890.5799560546875</v>
      </c>
    </row>
    <row r="122" spans="1:11" ht="14.4" customHeight="1" x14ac:dyDescent="0.3">
      <c r="A122" s="727" t="s">
        <v>561</v>
      </c>
      <c r="B122" s="728" t="s">
        <v>562</v>
      </c>
      <c r="C122" s="729" t="s">
        <v>579</v>
      </c>
      <c r="D122" s="730" t="s">
        <v>580</v>
      </c>
      <c r="E122" s="729" t="s">
        <v>2287</v>
      </c>
      <c r="F122" s="730" t="s">
        <v>2288</v>
      </c>
      <c r="G122" s="729" t="s">
        <v>2505</v>
      </c>
      <c r="H122" s="729" t="s">
        <v>2506</v>
      </c>
      <c r="I122" s="732">
        <v>8.7399997711181641</v>
      </c>
      <c r="J122" s="732">
        <v>240</v>
      </c>
      <c r="K122" s="733">
        <v>2097.60009765625</v>
      </c>
    </row>
    <row r="123" spans="1:11" ht="14.4" customHeight="1" x14ac:dyDescent="0.3">
      <c r="A123" s="727" t="s">
        <v>561</v>
      </c>
      <c r="B123" s="728" t="s">
        <v>562</v>
      </c>
      <c r="C123" s="729" t="s">
        <v>579</v>
      </c>
      <c r="D123" s="730" t="s">
        <v>580</v>
      </c>
      <c r="E123" s="729" t="s">
        <v>2287</v>
      </c>
      <c r="F123" s="730" t="s">
        <v>2288</v>
      </c>
      <c r="G123" s="729" t="s">
        <v>2507</v>
      </c>
      <c r="H123" s="729" t="s">
        <v>2508</v>
      </c>
      <c r="I123" s="732">
        <v>7.125</v>
      </c>
      <c r="J123" s="732">
        <v>112</v>
      </c>
      <c r="K123" s="733">
        <v>797.8499755859375</v>
      </c>
    </row>
    <row r="124" spans="1:11" ht="14.4" customHeight="1" x14ac:dyDescent="0.3">
      <c r="A124" s="727" t="s">
        <v>561</v>
      </c>
      <c r="B124" s="728" t="s">
        <v>562</v>
      </c>
      <c r="C124" s="729" t="s">
        <v>579</v>
      </c>
      <c r="D124" s="730" t="s">
        <v>580</v>
      </c>
      <c r="E124" s="729" t="s">
        <v>2287</v>
      </c>
      <c r="F124" s="730" t="s">
        <v>2288</v>
      </c>
      <c r="G124" s="729" t="s">
        <v>2509</v>
      </c>
      <c r="H124" s="729" t="s">
        <v>2510</v>
      </c>
      <c r="I124" s="732">
        <v>11.326666514078775</v>
      </c>
      <c r="J124" s="732">
        <v>120</v>
      </c>
      <c r="K124" s="733">
        <v>1358.780029296875</v>
      </c>
    </row>
    <row r="125" spans="1:11" ht="14.4" customHeight="1" x14ac:dyDescent="0.3">
      <c r="A125" s="727" t="s">
        <v>561</v>
      </c>
      <c r="B125" s="728" t="s">
        <v>562</v>
      </c>
      <c r="C125" s="729" t="s">
        <v>579</v>
      </c>
      <c r="D125" s="730" t="s">
        <v>580</v>
      </c>
      <c r="E125" s="729" t="s">
        <v>2287</v>
      </c>
      <c r="F125" s="730" t="s">
        <v>2288</v>
      </c>
      <c r="G125" s="729" t="s">
        <v>2511</v>
      </c>
      <c r="H125" s="729" t="s">
        <v>2512</v>
      </c>
      <c r="I125" s="732">
        <v>13.873333295186361</v>
      </c>
      <c r="J125" s="732">
        <v>120</v>
      </c>
      <c r="K125" s="733">
        <v>1664.969970703125</v>
      </c>
    </row>
    <row r="126" spans="1:11" ht="14.4" customHeight="1" x14ac:dyDescent="0.3">
      <c r="A126" s="727" t="s">
        <v>561</v>
      </c>
      <c r="B126" s="728" t="s">
        <v>562</v>
      </c>
      <c r="C126" s="729" t="s">
        <v>579</v>
      </c>
      <c r="D126" s="730" t="s">
        <v>580</v>
      </c>
      <c r="E126" s="729" t="s">
        <v>2287</v>
      </c>
      <c r="F126" s="730" t="s">
        <v>2288</v>
      </c>
      <c r="G126" s="729" t="s">
        <v>2513</v>
      </c>
      <c r="H126" s="729" t="s">
        <v>2514</v>
      </c>
      <c r="I126" s="732">
        <v>15.479999542236328</v>
      </c>
      <c r="J126" s="732">
        <v>40</v>
      </c>
      <c r="K126" s="733">
        <v>619.3599853515625</v>
      </c>
    </row>
    <row r="127" spans="1:11" ht="14.4" customHeight="1" x14ac:dyDescent="0.3">
      <c r="A127" s="727" t="s">
        <v>561</v>
      </c>
      <c r="B127" s="728" t="s">
        <v>562</v>
      </c>
      <c r="C127" s="729" t="s">
        <v>579</v>
      </c>
      <c r="D127" s="730" t="s">
        <v>580</v>
      </c>
      <c r="E127" s="729" t="s">
        <v>2287</v>
      </c>
      <c r="F127" s="730" t="s">
        <v>2288</v>
      </c>
      <c r="G127" s="729" t="s">
        <v>2515</v>
      </c>
      <c r="H127" s="729" t="s">
        <v>2516</v>
      </c>
      <c r="I127" s="732">
        <v>17.56749963760376</v>
      </c>
      <c r="J127" s="732">
        <v>360</v>
      </c>
      <c r="K127" s="733">
        <v>6323.0301513671875</v>
      </c>
    </row>
    <row r="128" spans="1:11" ht="14.4" customHeight="1" x14ac:dyDescent="0.3">
      <c r="A128" s="727" t="s">
        <v>561</v>
      </c>
      <c r="B128" s="728" t="s">
        <v>562</v>
      </c>
      <c r="C128" s="729" t="s">
        <v>579</v>
      </c>
      <c r="D128" s="730" t="s">
        <v>580</v>
      </c>
      <c r="E128" s="729" t="s">
        <v>2287</v>
      </c>
      <c r="F128" s="730" t="s">
        <v>2288</v>
      </c>
      <c r="G128" s="729" t="s">
        <v>2517</v>
      </c>
      <c r="H128" s="729" t="s">
        <v>2518</v>
      </c>
      <c r="I128" s="732">
        <v>260.01998901367187</v>
      </c>
      <c r="J128" s="732">
        <v>5</v>
      </c>
      <c r="K128" s="733">
        <v>1300.0800476074219</v>
      </c>
    </row>
    <row r="129" spans="1:11" ht="14.4" customHeight="1" x14ac:dyDescent="0.3">
      <c r="A129" s="727" t="s">
        <v>561</v>
      </c>
      <c r="B129" s="728" t="s">
        <v>562</v>
      </c>
      <c r="C129" s="729" t="s">
        <v>579</v>
      </c>
      <c r="D129" s="730" t="s">
        <v>580</v>
      </c>
      <c r="E129" s="729" t="s">
        <v>2287</v>
      </c>
      <c r="F129" s="730" t="s">
        <v>2288</v>
      </c>
      <c r="G129" s="729" t="s">
        <v>2519</v>
      </c>
      <c r="H129" s="729" t="s">
        <v>2520</v>
      </c>
      <c r="I129" s="732">
        <v>290.010009765625</v>
      </c>
      <c r="J129" s="732">
        <v>1</v>
      </c>
      <c r="K129" s="733">
        <v>290.010009765625</v>
      </c>
    </row>
    <row r="130" spans="1:11" ht="14.4" customHeight="1" x14ac:dyDescent="0.3">
      <c r="A130" s="727" t="s">
        <v>561</v>
      </c>
      <c r="B130" s="728" t="s">
        <v>562</v>
      </c>
      <c r="C130" s="729" t="s">
        <v>579</v>
      </c>
      <c r="D130" s="730" t="s">
        <v>580</v>
      </c>
      <c r="E130" s="729" t="s">
        <v>2287</v>
      </c>
      <c r="F130" s="730" t="s">
        <v>2288</v>
      </c>
      <c r="G130" s="729" t="s">
        <v>2521</v>
      </c>
      <c r="H130" s="729" t="s">
        <v>2522</v>
      </c>
      <c r="I130" s="732">
        <v>42.630001068115234</v>
      </c>
      <c r="J130" s="732">
        <v>216</v>
      </c>
      <c r="K130" s="733">
        <v>9208.02001953125</v>
      </c>
    </row>
    <row r="131" spans="1:11" ht="14.4" customHeight="1" x14ac:dyDescent="0.3">
      <c r="A131" s="727" t="s">
        <v>561</v>
      </c>
      <c r="B131" s="728" t="s">
        <v>562</v>
      </c>
      <c r="C131" s="729" t="s">
        <v>579</v>
      </c>
      <c r="D131" s="730" t="s">
        <v>580</v>
      </c>
      <c r="E131" s="729" t="s">
        <v>2287</v>
      </c>
      <c r="F131" s="730" t="s">
        <v>2288</v>
      </c>
      <c r="G131" s="729" t="s">
        <v>2523</v>
      </c>
      <c r="H131" s="729" t="s">
        <v>2524</v>
      </c>
      <c r="I131" s="732">
        <v>2.9000000953674316</v>
      </c>
      <c r="J131" s="732">
        <v>50</v>
      </c>
      <c r="K131" s="733">
        <v>144.89999389648437</v>
      </c>
    </row>
    <row r="132" spans="1:11" ht="14.4" customHeight="1" x14ac:dyDescent="0.3">
      <c r="A132" s="727" t="s">
        <v>561</v>
      </c>
      <c r="B132" s="728" t="s">
        <v>562</v>
      </c>
      <c r="C132" s="729" t="s">
        <v>579</v>
      </c>
      <c r="D132" s="730" t="s">
        <v>580</v>
      </c>
      <c r="E132" s="729" t="s">
        <v>2287</v>
      </c>
      <c r="F132" s="730" t="s">
        <v>2288</v>
      </c>
      <c r="G132" s="729" t="s">
        <v>2349</v>
      </c>
      <c r="H132" s="729" t="s">
        <v>2350</v>
      </c>
      <c r="I132" s="732">
        <v>10.119999885559082</v>
      </c>
      <c r="J132" s="732">
        <v>72</v>
      </c>
      <c r="K132" s="733">
        <v>728.6400146484375</v>
      </c>
    </row>
    <row r="133" spans="1:11" ht="14.4" customHeight="1" x14ac:dyDescent="0.3">
      <c r="A133" s="727" t="s">
        <v>561</v>
      </c>
      <c r="B133" s="728" t="s">
        <v>562</v>
      </c>
      <c r="C133" s="729" t="s">
        <v>579</v>
      </c>
      <c r="D133" s="730" t="s">
        <v>580</v>
      </c>
      <c r="E133" s="729" t="s">
        <v>2287</v>
      </c>
      <c r="F133" s="730" t="s">
        <v>2288</v>
      </c>
      <c r="G133" s="729" t="s">
        <v>2351</v>
      </c>
      <c r="H133" s="729" t="s">
        <v>2352</v>
      </c>
      <c r="I133" s="732">
        <v>0.66500002145767212</v>
      </c>
      <c r="J133" s="732">
        <v>1000</v>
      </c>
      <c r="K133" s="733">
        <v>665</v>
      </c>
    </row>
    <row r="134" spans="1:11" ht="14.4" customHeight="1" x14ac:dyDescent="0.3">
      <c r="A134" s="727" t="s">
        <v>561</v>
      </c>
      <c r="B134" s="728" t="s">
        <v>562</v>
      </c>
      <c r="C134" s="729" t="s">
        <v>579</v>
      </c>
      <c r="D134" s="730" t="s">
        <v>580</v>
      </c>
      <c r="E134" s="729" t="s">
        <v>2287</v>
      </c>
      <c r="F134" s="730" t="s">
        <v>2288</v>
      </c>
      <c r="G134" s="729" t="s">
        <v>2355</v>
      </c>
      <c r="H134" s="729" t="s">
        <v>2356</v>
      </c>
      <c r="I134" s="732">
        <v>27.879999160766602</v>
      </c>
      <c r="J134" s="732">
        <v>2</v>
      </c>
      <c r="K134" s="733">
        <v>55.759998321533203</v>
      </c>
    </row>
    <row r="135" spans="1:11" ht="14.4" customHeight="1" x14ac:dyDescent="0.3">
      <c r="A135" s="727" t="s">
        <v>561</v>
      </c>
      <c r="B135" s="728" t="s">
        <v>562</v>
      </c>
      <c r="C135" s="729" t="s">
        <v>579</v>
      </c>
      <c r="D135" s="730" t="s">
        <v>580</v>
      </c>
      <c r="E135" s="729" t="s">
        <v>2361</v>
      </c>
      <c r="F135" s="730" t="s">
        <v>2362</v>
      </c>
      <c r="G135" s="729" t="s">
        <v>2525</v>
      </c>
      <c r="H135" s="729" t="s">
        <v>2526</v>
      </c>
      <c r="I135" s="732">
        <v>181.5</v>
      </c>
      <c r="J135" s="732">
        <v>10</v>
      </c>
      <c r="K135" s="733">
        <v>1815</v>
      </c>
    </row>
    <row r="136" spans="1:11" ht="14.4" customHeight="1" x14ac:dyDescent="0.3">
      <c r="A136" s="727" t="s">
        <v>561</v>
      </c>
      <c r="B136" s="728" t="s">
        <v>562</v>
      </c>
      <c r="C136" s="729" t="s">
        <v>579</v>
      </c>
      <c r="D136" s="730" t="s">
        <v>580</v>
      </c>
      <c r="E136" s="729" t="s">
        <v>2361</v>
      </c>
      <c r="F136" s="730" t="s">
        <v>2362</v>
      </c>
      <c r="G136" s="729" t="s">
        <v>2365</v>
      </c>
      <c r="H136" s="729" t="s">
        <v>2366</v>
      </c>
      <c r="I136" s="732">
        <v>9.9999997764825821E-3</v>
      </c>
      <c r="J136" s="732">
        <v>50</v>
      </c>
      <c r="K136" s="733">
        <v>0.5</v>
      </c>
    </row>
    <row r="137" spans="1:11" ht="14.4" customHeight="1" x14ac:dyDescent="0.3">
      <c r="A137" s="727" t="s">
        <v>561</v>
      </c>
      <c r="B137" s="728" t="s">
        <v>562</v>
      </c>
      <c r="C137" s="729" t="s">
        <v>579</v>
      </c>
      <c r="D137" s="730" t="s">
        <v>580</v>
      </c>
      <c r="E137" s="729" t="s">
        <v>2361</v>
      </c>
      <c r="F137" s="730" t="s">
        <v>2362</v>
      </c>
      <c r="G137" s="729" t="s">
        <v>2527</v>
      </c>
      <c r="H137" s="729" t="s">
        <v>2528</v>
      </c>
      <c r="I137" s="732">
        <v>11.739999771118164</v>
      </c>
      <c r="J137" s="732">
        <v>50</v>
      </c>
      <c r="K137" s="733">
        <v>587</v>
      </c>
    </row>
    <row r="138" spans="1:11" ht="14.4" customHeight="1" x14ac:dyDescent="0.3">
      <c r="A138" s="727" t="s">
        <v>561</v>
      </c>
      <c r="B138" s="728" t="s">
        <v>562</v>
      </c>
      <c r="C138" s="729" t="s">
        <v>579</v>
      </c>
      <c r="D138" s="730" t="s">
        <v>580</v>
      </c>
      <c r="E138" s="729" t="s">
        <v>2361</v>
      </c>
      <c r="F138" s="730" t="s">
        <v>2362</v>
      </c>
      <c r="G138" s="729" t="s">
        <v>2399</v>
      </c>
      <c r="H138" s="729" t="s">
        <v>2400</v>
      </c>
      <c r="I138" s="732">
        <v>2.2849999666213989</v>
      </c>
      <c r="J138" s="732">
        <v>100</v>
      </c>
      <c r="K138" s="733">
        <v>228.5</v>
      </c>
    </row>
    <row r="139" spans="1:11" ht="14.4" customHeight="1" x14ac:dyDescent="0.3">
      <c r="A139" s="727" t="s">
        <v>561</v>
      </c>
      <c r="B139" s="728" t="s">
        <v>562</v>
      </c>
      <c r="C139" s="729" t="s">
        <v>579</v>
      </c>
      <c r="D139" s="730" t="s">
        <v>580</v>
      </c>
      <c r="E139" s="729" t="s">
        <v>2361</v>
      </c>
      <c r="F139" s="730" t="s">
        <v>2362</v>
      </c>
      <c r="G139" s="729" t="s">
        <v>2529</v>
      </c>
      <c r="H139" s="729" t="s">
        <v>2530</v>
      </c>
      <c r="I139" s="732">
        <v>5.3266666730244951</v>
      </c>
      <c r="J139" s="732">
        <v>300</v>
      </c>
      <c r="K139" s="733">
        <v>1597.5999755859375</v>
      </c>
    </row>
    <row r="140" spans="1:11" ht="14.4" customHeight="1" x14ac:dyDescent="0.3">
      <c r="A140" s="727" t="s">
        <v>561</v>
      </c>
      <c r="B140" s="728" t="s">
        <v>562</v>
      </c>
      <c r="C140" s="729" t="s">
        <v>579</v>
      </c>
      <c r="D140" s="730" t="s">
        <v>580</v>
      </c>
      <c r="E140" s="729" t="s">
        <v>2361</v>
      </c>
      <c r="F140" s="730" t="s">
        <v>2362</v>
      </c>
      <c r="G140" s="729" t="s">
        <v>2531</v>
      </c>
      <c r="H140" s="729" t="s">
        <v>2532</v>
      </c>
      <c r="I140" s="732">
        <v>15.039999961853027</v>
      </c>
      <c r="J140" s="732">
        <v>25</v>
      </c>
      <c r="K140" s="733">
        <v>376</v>
      </c>
    </row>
    <row r="141" spans="1:11" ht="14.4" customHeight="1" x14ac:dyDescent="0.3">
      <c r="A141" s="727" t="s">
        <v>561</v>
      </c>
      <c r="B141" s="728" t="s">
        <v>562</v>
      </c>
      <c r="C141" s="729" t="s">
        <v>579</v>
      </c>
      <c r="D141" s="730" t="s">
        <v>580</v>
      </c>
      <c r="E141" s="729" t="s">
        <v>2361</v>
      </c>
      <c r="F141" s="730" t="s">
        <v>2362</v>
      </c>
      <c r="G141" s="729" t="s">
        <v>2429</v>
      </c>
      <c r="H141" s="729" t="s">
        <v>2430</v>
      </c>
      <c r="I141" s="732">
        <v>2.0799999237060547</v>
      </c>
      <c r="J141" s="732">
        <v>50</v>
      </c>
      <c r="K141" s="733">
        <v>104</v>
      </c>
    </row>
    <row r="142" spans="1:11" ht="14.4" customHeight="1" x14ac:dyDescent="0.3">
      <c r="A142" s="727" t="s">
        <v>561</v>
      </c>
      <c r="B142" s="728" t="s">
        <v>562</v>
      </c>
      <c r="C142" s="729" t="s">
        <v>579</v>
      </c>
      <c r="D142" s="730" t="s">
        <v>580</v>
      </c>
      <c r="E142" s="729" t="s">
        <v>2361</v>
      </c>
      <c r="F142" s="730" t="s">
        <v>2362</v>
      </c>
      <c r="G142" s="729" t="s">
        <v>2431</v>
      </c>
      <c r="H142" s="729" t="s">
        <v>2432</v>
      </c>
      <c r="I142" s="732">
        <v>1.9800000190734863</v>
      </c>
      <c r="J142" s="732">
        <v>100</v>
      </c>
      <c r="K142" s="733">
        <v>198</v>
      </c>
    </row>
    <row r="143" spans="1:11" ht="14.4" customHeight="1" x14ac:dyDescent="0.3">
      <c r="A143" s="727" t="s">
        <v>561</v>
      </c>
      <c r="B143" s="728" t="s">
        <v>562</v>
      </c>
      <c r="C143" s="729" t="s">
        <v>579</v>
      </c>
      <c r="D143" s="730" t="s">
        <v>580</v>
      </c>
      <c r="E143" s="729" t="s">
        <v>2361</v>
      </c>
      <c r="F143" s="730" t="s">
        <v>2362</v>
      </c>
      <c r="G143" s="729" t="s">
        <v>2435</v>
      </c>
      <c r="H143" s="729" t="s">
        <v>2436</v>
      </c>
      <c r="I143" s="732">
        <v>3.0749999284744263</v>
      </c>
      <c r="J143" s="732">
        <v>100</v>
      </c>
      <c r="K143" s="733">
        <v>307.5</v>
      </c>
    </row>
    <row r="144" spans="1:11" ht="14.4" customHeight="1" x14ac:dyDescent="0.3">
      <c r="A144" s="727" t="s">
        <v>561</v>
      </c>
      <c r="B144" s="728" t="s">
        <v>562</v>
      </c>
      <c r="C144" s="729" t="s">
        <v>579</v>
      </c>
      <c r="D144" s="730" t="s">
        <v>580</v>
      </c>
      <c r="E144" s="729" t="s">
        <v>2361</v>
      </c>
      <c r="F144" s="730" t="s">
        <v>2362</v>
      </c>
      <c r="G144" s="729" t="s">
        <v>2533</v>
      </c>
      <c r="H144" s="729" t="s">
        <v>2534</v>
      </c>
      <c r="I144" s="732">
        <v>3.0999999046325684</v>
      </c>
      <c r="J144" s="732">
        <v>50</v>
      </c>
      <c r="K144" s="733">
        <v>155</v>
      </c>
    </row>
    <row r="145" spans="1:11" ht="14.4" customHeight="1" x14ac:dyDescent="0.3">
      <c r="A145" s="727" t="s">
        <v>561</v>
      </c>
      <c r="B145" s="728" t="s">
        <v>562</v>
      </c>
      <c r="C145" s="729" t="s">
        <v>579</v>
      </c>
      <c r="D145" s="730" t="s">
        <v>580</v>
      </c>
      <c r="E145" s="729" t="s">
        <v>2361</v>
      </c>
      <c r="F145" s="730" t="s">
        <v>2362</v>
      </c>
      <c r="G145" s="729" t="s">
        <v>2437</v>
      </c>
      <c r="H145" s="729" t="s">
        <v>2438</v>
      </c>
      <c r="I145" s="732">
        <v>2.1700000762939453</v>
      </c>
      <c r="J145" s="732">
        <v>150</v>
      </c>
      <c r="K145" s="733">
        <v>325.5</v>
      </c>
    </row>
    <row r="146" spans="1:11" ht="14.4" customHeight="1" x14ac:dyDescent="0.3">
      <c r="A146" s="727" t="s">
        <v>561</v>
      </c>
      <c r="B146" s="728" t="s">
        <v>562</v>
      </c>
      <c r="C146" s="729" t="s">
        <v>579</v>
      </c>
      <c r="D146" s="730" t="s">
        <v>580</v>
      </c>
      <c r="E146" s="729" t="s">
        <v>2361</v>
      </c>
      <c r="F146" s="730" t="s">
        <v>2362</v>
      </c>
      <c r="G146" s="729" t="s">
        <v>2439</v>
      </c>
      <c r="H146" s="729" t="s">
        <v>2440</v>
      </c>
      <c r="I146" s="732">
        <v>5</v>
      </c>
      <c r="J146" s="732">
        <v>100</v>
      </c>
      <c r="K146" s="733">
        <v>500</v>
      </c>
    </row>
    <row r="147" spans="1:11" ht="14.4" customHeight="1" x14ac:dyDescent="0.3">
      <c r="A147" s="727" t="s">
        <v>561</v>
      </c>
      <c r="B147" s="728" t="s">
        <v>562</v>
      </c>
      <c r="C147" s="729" t="s">
        <v>579</v>
      </c>
      <c r="D147" s="730" t="s">
        <v>580</v>
      </c>
      <c r="E147" s="729" t="s">
        <v>2361</v>
      </c>
      <c r="F147" s="730" t="s">
        <v>2362</v>
      </c>
      <c r="G147" s="729" t="s">
        <v>2441</v>
      </c>
      <c r="H147" s="729" t="s">
        <v>2442</v>
      </c>
      <c r="I147" s="732">
        <v>2.5199999809265137</v>
      </c>
      <c r="J147" s="732">
        <v>50</v>
      </c>
      <c r="K147" s="733">
        <v>126</v>
      </c>
    </row>
    <row r="148" spans="1:11" ht="14.4" customHeight="1" x14ac:dyDescent="0.3">
      <c r="A148" s="727" t="s">
        <v>561</v>
      </c>
      <c r="B148" s="728" t="s">
        <v>562</v>
      </c>
      <c r="C148" s="729" t="s">
        <v>579</v>
      </c>
      <c r="D148" s="730" t="s">
        <v>580</v>
      </c>
      <c r="E148" s="729" t="s">
        <v>2535</v>
      </c>
      <c r="F148" s="730" t="s">
        <v>2536</v>
      </c>
      <c r="G148" s="729" t="s">
        <v>2537</v>
      </c>
      <c r="H148" s="729" t="s">
        <v>2538</v>
      </c>
      <c r="I148" s="732">
        <v>26.566666285196941</v>
      </c>
      <c r="J148" s="732">
        <v>108</v>
      </c>
      <c r="K148" s="733">
        <v>2868.8400268554687</v>
      </c>
    </row>
    <row r="149" spans="1:11" ht="14.4" customHeight="1" x14ac:dyDescent="0.3">
      <c r="A149" s="727" t="s">
        <v>561</v>
      </c>
      <c r="B149" s="728" t="s">
        <v>562</v>
      </c>
      <c r="C149" s="729" t="s">
        <v>579</v>
      </c>
      <c r="D149" s="730" t="s">
        <v>580</v>
      </c>
      <c r="E149" s="729" t="s">
        <v>2535</v>
      </c>
      <c r="F149" s="730" t="s">
        <v>2536</v>
      </c>
      <c r="G149" s="729" t="s">
        <v>2539</v>
      </c>
      <c r="H149" s="729" t="s">
        <v>2540</v>
      </c>
      <c r="I149" s="732">
        <v>40.009998321533203</v>
      </c>
      <c r="J149" s="732">
        <v>36</v>
      </c>
      <c r="K149" s="733">
        <v>1440.260009765625</v>
      </c>
    </row>
    <row r="150" spans="1:11" ht="14.4" customHeight="1" x14ac:dyDescent="0.3">
      <c r="A150" s="727" t="s">
        <v>561</v>
      </c>
      <c r="B150" s="728" t="s">
        <v>562</v>
      </c>
      <c r="C150" s="729" t="s">
        <v>579</v>
      </c>
      <c r="D150" s="730" t="s">
        <v>580</v>
      </c>
      <c r="E150" s="729" t="s">
        <v>2461</v>
      </c>
      <c r="F150" s="730" t="s">
        <v>2462</v>
      </c>
      <c r="G150" s="729" t="s">
        <v>2541</v>
      </c>
      <c r="H150" s="729" t="s">
        <v>2542</v>
      </c>
      <c r="I150" s="732">
        <v>0.68999999761581421</v>
      </c>
      <c r="J150" s="732">
        <v>3600</v>
      </c>
      <c r="K150" s="733">
        <v>2484</v>
      </c>
    </row>
    <row r="151" spans="1:11" ht="14.4" customHeight="1" x14ac:dyDescent="0.3">
      <c r="A151" s="727" t="s">
        <v>561</v>
      </c>
      <c r="B151" s="728" t="s">
        <v>562</v>
      </c>
      <c r="C151" s="729" t="s">
        <v>579</v>
      </c>
      <c r="D151" s="730" t="s">
        <v>580</v>
      </c>
      <c r="E151" s="729" t="s">
        <v>2461</v>
      </c>
      <c r="F151" s="730" t="s">
        <v>2462</v>
      </c>
      <c r="G151" s="729" t="s">
        <v>2463</v>
      </c>
      <c r="H151" s="729" t="s">
        <v>2464</v>
      </c>
      <c r="I151" s="732">
        <v>0.68999999761581421</v>
      </c>
      <c r="J151" s="732">
        <v>1600</v>
      </c>
      <c r="K151" s="733">
        <v>1104</v>
      </c>
    </row>
    <row r="152" spans="1:11" ht="14.4" customHeight="1" x14ac:dyDescent="0.3">
      <c r="A152" s="727" t="s">
        <v>561</v>
      </c>
      <c r="B152" s="728" t="s">
        <v>562</v>
      </c>
      <c r="C152" s="729" t="s">
        <v>579</v>
      </c>
      <c r="D152" s="730" t="s">
        <v>580</v>
      </c>
      <c r="E152" s="729" t="s">
        <v>2461</v>
      </c>
      <c r="F152" s="730" t="s">
        <v>2462</v>
      </c>
      <c r="G152" s="729" t="s">
        <v>2543</v>
      </c>
      <c r="H152" s="729" t="s">
        <v>2544</v>
      </c>
      <c r="I152" s="732">
        <v>0.68999999761581421</v>
      </c>
      <c r="J152" s="732">
        <v>600</v>
      </c>
      <c r="K152" s="733">
        <v>414</v>
      </c>
    </row>
    <row r="153" spans="1:11" ht="14.4" customHeight="1" x14ac:dyDescent="0.3">
      <c r="A153" s="727" t="s">
        <v>561</v>
      </c>
      <c r="B153" s="728" t="s">
        <v>562</v>
      </c>
      <c r="C153" s="729" t="s">
        <v>579</v>
      </c>
      <c r="D153" s="730" t="s">
        <v>580</v>
      </c>
      <c r="E153" s="729" t="s">
        <v>2461</v>
      </c>
      <c r="F153" s="730" t="s">
        <v>2462</v>
      </c>
      <c r="G153" s="729" t="s">
        <v>2545</v>
      </c>
      <c r="H153" s="729" t="s">
        <v>2546</v>
      </c>
      <c r="I153" s="732">
        <v>2.940000057220459</v>
      </c>
      <c r="J153" s="732">
        <v>50</v>
      </c>
      <c r="K153" s="733">
        <v>146.97000122070312</v>
      </c>
    </row>
    <row r="154" spans="1:11" ht="14.4" customHeight="1" x14ac:dyDescent="0.3">
      <c r="A154" s="727" t="s">
        <v>561</v>
      </c>
      <c r="B154" s="728" t="s">
        <v>562</v>
      </c>
      <c r="C154" s="729" t="s">
        <v>579</v>
      </c>
      <c r="D154" s="730" t="s">
        <v>580</v>
      </c>
      <c r="E154" s="729" t="s">
        <v>2461</v>
      </c>
      <c r="F154" s="730" t="s">
        <v>2462</v>
      </c>
      <c r="G154" s="729" t="s">
        <v>2547</v>
      </c>
      <c r="H154" s="729" t="s">
        <v>2548</v>
      </c>
      <c r="I154" s="732">
        <v>12.590000152587891</v>
      </c>
      <c r="J154" s="732">
        <v>50</v>
      </c>
      <c r="K154" s="733">
        <v>629.5</v>
      </c>
    </row>
    <row r="155" spans="1:11" ht="14.4" customHeight="1" x14ac:dyDescent="0.3">
      <c r="A155" s="727" t="s">
        <v>561</v>
      </c>
      <c r="B155" s="728" t="s">
        <v>562</v>
      </c>
      <c r="C155" s="729" t="s">
        <v>579</v>
      </c>
      <c r="D155" s="730" t="s">
        <v>580</v>
      </c>
      <c r="E155" s="729" t="s">
        <v>2461</v>
      </c>
      <c r="F155" s="730" t="s">
        <v>2462</v>
      </c>
      <c r="G155" s="729" t="s">
        <v>2549</v>
      </c>
      <c r="H155" s="729" t="s">
        <v>2550</v>
      </c>
      <c r="I155" s="732">
        <v>12.309999942779541</v>
      </c>
      <c r="J155" s="732">
        <v>100</v>
      </c>
      <c r="K155" s="733">
        <v>1231</v>
      </c>
    </row>
    <row r="156" spans="1:11" ht="14.4" customHeight="1" x14ac:dyDescent="0.3">
      <c r="A156" s="727" t="s">
        <v>561</v>
      </c>
      <c r="B156" s="728" t="s">
        <v>562</v>
      </c>
      <c r="C156" s="729" t="s">
        <v>579</v>
      </c>
      <c r="D156" s="730" t="s">
        <v>580</v>
      </c>
      <c r="E156" s="729" t="s">
        <v>2461</v>
      </c>
      <c r="F156" s="730" t="s">
        <v>2462</v>
      </c>
      <c r="G156" s="729" t="s">
        <v>2551</v>
      </c>
      <c r="H156" s="729" t="s">
        <v>2552</v>
      </c>
      <c r="I156" s="732">
        <v>12.49500036239624</v>
      </c>
      <c r="J156" s="732">
        <v>100</v>
      </c>
      <c r="K156" s="733">
        <v>1249.5</v>
      </c>
    </row>
    <row r="157" spans="1:11" ht="14.4" customHeight="1" x14ac:dyDescent="0.3">
      <c r="A157" s="727" t="s">
        <v>561</v>
      </c>
      <c r="B157" s="728" t="s">
        <v>562</v>
      </c>
      <c r="C157" s="729" t="s">
        <v>579</v>
      </c>
      <c r="D157" s="730" t="s">
        <v>580</v>
      </c>
      <c r="E157" s="729" t="s">
        <v>2461</v>
      </c>
      <c r="F157" s="730" t="s">
        <v>2462</v>
      </c>
      <c r="G157" s="729" t="s">
        <v>2553</v>
      </c>
      <c r="H157" s="729" t="s">
        <v>2554</v>
      </c>
      <c r="I157" s="732">
        <v>12.590000152587891</v>
      </c>
      <c r="J157" s="732">
        <v>40</v>
      </c>
      <c r="K157" s="733">
        <v>503.60000610351562</v>
      </c>
    </row>
    <row r="158" spans="1:11" ht="14.4" customHeight="1" x14ac:dyDescent="0.3">
      <c r="A158" s="727" t="s">
        <v>561</v>
      </c>
      <c r="B158" s="728" t="s">
        <v>562</v>
      </c>
      <c r="C158" s="729" t="s">
        <v>582</v>
      </c>
      <c r="D158" s="730" t="s">
        <v>583</v>
      </c>
      <c r="E158" s="729" t="s">
        <v>2555</v>
      </c>
      <c r="F158" s="730" t="s">
        <v>2556</v>
      </c>
      <c r="G158" s="729" t="s">
        <v>2557</v>
      </c>
      <c r="H158" s="729" t="s">
        <v>2558</v>
      </c>
      <c r="I158" s="732">
        <v>147.19000244140625</v>
      </c>
      <c r="J158" s="732">
        <v>3</v>
      </c>
      <c r="K158" s="733">
        <v>441.55999755859375</v>
      </c>
    </row>
    <row r="159" spans="1:11" ht="14.4" customHeight="1" x14ac:dyDescent="0.3">
      <c r="A159" s="727" t="s">
        <v>561</v>
      </c>
      <c r="B159" s="728" t="s">
        <v>562</v>
      </c>
      <c r="C159" s="729" t="s">
        <v>582</v>
      </c>
      <c r="D159" s="730" t="s">
        <v>583</v>
      </c>
      <c r="E159" s="729" t="s">
        <v>2555</v>
      </c>
      <c r="F159" s="730" t="s">
        <v>2556</v>
      </c>
      <c r="G159" s="729" t="s">
        <v>2559</v>
      </c>
      <c r="H159" s="729" t="s">
        <v>2560</v>
      </c>
      <c r="I159" s="732">
        <v>139.44000244140625</v>
      </c>
      <c r="J159" s="732">
        <v>1</v>
      </c>
      <c r="K159" s="733">
        <v>139.44000244140625</v>
      </c>
    </row>
    <row r="160" spans="1:11" ht="14.4" customHeight="1" x14ac:dyDescent="0.3">
      <c r="A160" s="727" t="s">
        <v>561</v>
      </c>
      <c r="B160" s="728" t="s">
        <v>562</v>
      </c>
      <c r="C160" s="729" t="s">
        <v>582</v>
      </c>
      <c r="D160" s="730" t="s">
        <v>583</v>
      </c>
      <c r="E160" s="729" t="s">
        <v>2555</v>
      </c>
      <c r="F160" s="730" t="s">
        <v>2556</v>
      </c>
      <c r="G160" s="729" t="s">
        <v>2561</v>
      </c>
      <c r="H160" s="729" t="s">
        <v>2562</v>
      </c>
      <c r="I160" s="732">
        <v>147.18000030517578</v>
      </c>
      <c r="J160" s="732">
        <v>3</v>
      </c>
      <c r="K160" s="733">
        <v>441.53999328613281</v>
      </c>
    </row>
    <row r="161" spans="1:11" ht="14.4" customHeight="1" x14ac:dyDescent="0.3">
      <c r="A161" s="727" t="s">
        <v>561</v>
      </c>
      <c r="B161" s="728" t="s">
        <v>562</v>
      </c>
      <c r="C161" s="729" t="s">
        <v>582</v>
      </c>
      <c r="D161" s="730" t="s">
        <v>583</v>
      </c>
      <c r="E161" s="729" t="s">
        <v>2555</v>
      </c>
      <c r="F161" s="730" t="s">
        <v>2556</v>
      </c>
      <c r="G161" s="729" t="s">
        <v>2563</v>
      </c>
      <c r="H161" s="729" t="s">
        <v>2564</v>
      </c>
      <c r="I161" s="732">
        <v>139.44000244140625</v>
      </c>
      <c r="J161" s="732">
        <v>1</v>
      </c>
      <c r="K161" s="733">
        <v>139.44000244140625</v>
      </c>
    </row>
    <row r="162" spans="1:11" ht="14.4" customHeight="1" x14ac:dyDescent="0.3">
      <c r="A162" s="727" t="s">
        <v>561</v>
      </c>
      <c r="B162" s="728" t="s">
        <v>562</v>
      </c>
      <c r="C162" s="729" t="s">
        <v>582</v>
      </c>
      <c r="D162" s="730" t="s">
        <v>583</v>
      </c>
      <c r="E162" s="729" t="s">
        <v>2555</v>
      </c>
      <c r="F162" s="730" t="s">
        <v>2556</v>
      </c>
      <c r="G162" s="729" t="s">
        <v>2565</v>
      </c>
      <c r="H162" s="729" t="s">
        <v>2566</v>
      </c>
      <c r="I162" s="732">
        <v>34957</v>
      </c>
      <c r="J162" s="732">
        <v>5.000000074505806E-2</v>
      </c>
      <c r="K162" s="733">
        <v>1747.8499755859375</v>
      </c>
    </row>
    <row r="163" spans="1:11" ht="14.4" customHeight="1" x14ac:dyDescent="0.3">
      <c r="A163" s="727" t="s">
        <v>561</v>
      </c>
      <c r="B163" s="728" t="s">
        <v>562</v>
      </c>
      <c r="C163" s="729" t="s">
        <v>582</v>
      </c>
      <c r="D163" s="730" t="s">
        <v>583</v>
      </c>
      <c r="E163" s="729" t="s">
        <v>2555</v>
      </c>
      <c r="F163" s="730" t="s">
        <v>2556</v>
      </c>
      <c r="G163" s="729" t="s">
        <v>2567</v>
      </c>
      <c r="H163" s="729" t="s">
        <v>2568</v>
      </c>
      <c r="I163" s="732">
        <v>152.46000671386719</v>
      </c>
      <c r="J163" s="732">
        <v>6</v>
      </c>
      <c r="K163" s="733">
        <v>914.76002502441406</v>
      </c>
    </row>
    <row r="164" spans="1:11" ht="14.4" customHeight="1" x14ac:dyDescent="0.3">
      <c r="A164" s="727" t="s">
        <v>561</v>
      </c>
      <c r="B164" s="728" t="s">
        <v>562</v>
      </c>
      <c r="C164" s="729" t="s">
        <v>582</v>
      </c>
      <c r="D164" s="730" t="s">
        <v>583</v>
      </c>
      <c r="E164" s="729" t="s">
        <v>2569</v>
      </c>
      <c r="F164" s="730" t="s">
        <v>2570</v>
      </c>
      <c r="G164" s="729" t="s">
        <v>2571</v>
      </c>
      <c r="H164" s="729" t="s">
        <v>2572</v>
      </c>
      <c r="I164" s="732">
        <v>90.629997253417969</v>
      </c>
      <c r="J164" s="732">
        <v>1</v>
      </c>
      <c r="K164" s="733">
        <v>90.629997253417969</v>
      </c>
    </row>
    <row r="165" spans="1:11" ht="14.4" customHeight="1" x14ac:dyDescent="0.3">
      <c r="A165" s="727" t="s">
        <v>561</v>
      </c>
      <c r="B165" s="728" t="s">
        <v>562</v>
      </c>
      <c r="C165" s="729" t="s">
        <v>582</v>
      </c>
      <c r="D165" s="730" t="s">
        <v>583</v>
      </c>
      <c r="E165" s="729" t="s">
        <v>2569</v>
      </c>
      <c r="F165" s="730" t="s">
        <v>2570</v>
      </c>
      <c r="G165" s="729" t="s">
        <v>2573</v>
      </c>
      <c r="H165" s="729" t="s">
        <v>2574</v>
      </c>
      <c r="I165" s="732">
        <v>52.880001068115234</v>
      </c>
      <c r="J165" s="732">
        <v>2</v>
      </c>
      <c r="K165" s="733">
        <v>105.76000213623047</v>
      </c>
    </row>
    <row r="166" spans="1:11" ht="14.4" customHeight="1" x14ac:dyDescent="0.3">
      <c r="A166" s="727" t="s">
        <v>561</v>
      </c>
      <c r="B166" s="728" t="s">
        <v>562</v>
      </c>
      <c r="C166" s="729" t="s">
        <v>582</v>
      </c>
      <c r="D166" s="730" t="s">
        <v>583</v>
      </c>
      <c r="E166" s="729" t="s">
        <v>2287</v>
      </c>
      <c r="F166" s="730" t="s">
        <v>2288</v>
      </c>
      <c r="G166" s="729" t="s">
        <v>2291</v>
      </c>
      <c r="H166" s="729" t="s">
        <v>2292</v>
      </c>
      <c r="I166" s="732">
        <v>6.25</v>
      </c>
      <c r="J166" s="732">
        <v>200</v>
      </c>
      <c r="K166" s="733">
        <v>1250</v>
      </c>
    </row>
    <row r="167" spans="1:11" ht="14.4" customHeight="1" x14ac:dyDescent="0.3">
      <c r="A167" s="727" t="s">
        <v>561</v>
      </c>
      <c r="B167" s="728" t="s">
        <v>562</v>
      </c>
      <c r="C167" s="729" t="s">
        <v>582</v>
      </c>
      <c r="D167" s="730" t="s">
        <v>583</v>
      </c>
      <c r="E167" s="729" t="s">
        <v>2287</v>
      </c>
      <c r="F167" s="730" t="s">
        <v>2288</v>
      </c>
      <c r="G167" s="729" t="s">
        <v>2295</v>
      </c>
      <c r="H167" s="729" t="s">
        <v>2296</v>
      </c>
      <c r="I167" s="732">
        <v>8.5900001525878906</v>
      </c>
      <c r="J167" s="732">
        <v>180</v>
      </c>
      <c r="K167" s="733">
        <v>1546.2000732421875</v>
      </c>
    </row>
    <row r="168" spans="1:11" ht="14.4" customHeight="1" x14ac:dyDescent="0.3">
      <c r="A168" s="727" t="s">
        <v>561</v>
      </c>
      <c r="B168" s="728" t="s">
        <v>562</v>
      </c>
      <c r="C168" s="729" t="s">
        <v>582</v>
      </c>
      <c r="D168" s="730" t="s">
        <v>583</v>
      </c>
      <c r="E168" s="729" t="s">
        <v>2287</v>
      </c>
      <c r="F168" s="730" t="s">
        <v>2288</v>
      </c>
      <c r="G168" s="729" t="s">
        <v>2473</v>
      </c>
      <c r="H168" s="729" t="s">
        <v>2474</v>
      </c>
      <c r="I168" s="732">
        <v>0.97000002861022949</v>
      </c>
      <c r="J168" s="732">
        <v>900</v>
      </c>
      <c r="K168" s="733">
        <v>873</v>
      </c>
    </row>
    <row r="169" spans="1:11" ht="14.4" customHeight="1" x14ac:dyDescent="0.3">
      <c r="A169" s="727" t="s">
        <v>561</v>
      </c>
      <c r="B169" s="728" t="s">
        <v>562</v>
      </c>
      <c r="C169" s="729" t="s">
        <v>582</v>
      </c>
      <c r="D169" s="730" t="s">
        <v>583</v>
      </c>
      <c r="E169" s="729" t="s">
        <v>2287</v>
      </c>
      <c r="F169" s="730" t="s">
        <v>2288</v>
      </c>
      <c r="G169" s="729" t="s">
        <v>2475</v>
      </c>
      <c r="H169" s="729" t="s">
        <v>2476</v>
      </c>
      <c r="I169" s="732">
        <v>1.4950000047683716</v>
      </c>
      <c r="J169" s="732">
        <v>2500</v>
      </c>
      <c r="K169" s="733">
        <v>3735</v>
      </c>
    </row>
    <row r="170" spans="1:11" ht="14.4" customHeight="1" x14ac:dyDescent="0.3">
      <c r="A170" s="727" t="s">
        <v>561</v>
      </c>
      <c r="B170" s="728" t="s">
        <v>562</v>
      </c>
      <c r="C170" s="729" t="s">
        <v>582</v>
      </c>
      <c r="D170" s="730" t="s">
        <v>583</v>
      </c>
      <c r="E170" s="729" t="s">
        <v>2287</v>
      </c>
      <c r="F170" s="730" t="s">
        <v>2288</v>
      </c>
      <c r="G170" s="729" t="s">
        <v>2305</v>
      </c>
      <c r="H170" s="729" t="s">
        <v>2306</v>
      </c>
      <c r="I170" s="732">
        <v>30.176666895548504</v>
      </c>
      <c r="J170" s="732">
        <v>80</v>
      </c>
      <c r="K170" s="733">
        <v>2414.1500244140625</v>
      </c>
    </row>
    <row r="171" spans="1:11" ht="14.4" customHeight="1" x14ac:dyDescent="0.3">
      <c r="A171" s="727" t="s">
        <v>561</v>
      </c>
      <c r="B171" s="728" t="s">
        <v>562</v>
      </c>
      <c r="C171" s="729" t="s">
        <v>582</v>
      </c>
      <c r="D171" s="730" t="s">
        <v>583</v>
      </c>
      <c r="E171" s="729" t="s">
        <v>2287</v>
      </c>
      <c r="F171" s="730" t="s">
        <v>2288</v>
      </c>
      <c r="G171" s="729" t="s">
        <v>2317</v>
      </c>
      <c r="H171" s="729" t="s">
        <v>2318</v>
      </c>
      <c r="I171" s="732">
        <v>1.3799999952316284</v>
      </c>
      <c r="J171" s="732">
        <v>150</v>
      </c>
      <c r="K171" s="733">
        <v>207</v>
      </c>
    </row>
    <row r="172" spans="1:11" ht="14.4" customHeight="1" x14ac:dyDescent="0.3">
      <c r="A172" s="727" t="s">
        <v>561</v>
      </c>
      <c r="B172" s="728" t="s">
        <v>562</v>
      </c>
      <c r="C172" s="729" t="s">
        <v>582</v>
      </c>
      <c r="D172" s="730" t="s">
        <v>583</v>
      </c>
      <c r="E172" s="729" t="s">
        <v>2287</v>
      </c>
      <c r="F172" s="730" t="s">
        <v>2288</v>
      </c>
      <c r="G172" s="729" t="s">
        <v>2319</v>
      </c>
      <c r="H172" s="729" t="s">
        <v>2320</v>
      </c>
      <c r="I172" s="732">
        <v>0.85500001907348633</v>
      </c>
      <c r="J172" s="732">
        <v>300</v>
      </c>
      <c r="K172" s="733">
        <v>256</v>
      </c>
    </row>
    <row r="173" spans="1:11" ht="14.4" customHeight="1" x14ac:dyDescent="0.3">
      <c r="A173" s="727" t="s">
        <v>561</v>
      </c>
      <c r="B173" s="728" t="s">
        <v>562</v>
      </c>
      <c r="C173" s="729" t="s">
        <v>582</v>
      </c>
      <c r="D173" s="730" t="s">
        <v>583</v>
      </c>
      <c r="E173" s="729" t="s">
        <v>2287</v>
      </c>
      <c r="F173" s="730" t="s">
        <v>2288</v>
      </c>
      <c r="G173" s="729" t="s">
        <v>2321</v>
      </c>
      <c r="H173" s="729" t="s">
        <v>2322</v>
      </c>
      <c r="I173" s="732">
        <v>1.5099999904632568</v>
      </c>
      <c r="J173" s="732">
        <v>100</v>
      </c>
      <c r="K173" s="733">
        <v>151</v>
      </c>
    </row>
    <row r="174" spans="1:11" ht="14.4" customHeight="1" x14ac:dyDescent="0.3">
      <c r="A174" s="727" t="s">
        <v>561</v>
      </c>
      <c r="B174" s="728" t="s">
        <v>562</v>
      </c>
      <c r="C174" s="729" t="s">
        <v>582</v>
      </c>
      <c r="D174" s="730" t="s">
        <v>583</v>
      </c>
      <c r="E174" s="729" t="s">
        <v>2287</v>
      </c>
      <c r="F174" s="730" t="s">
        <v>2288</v>
      </c>
      <c r="G174" s="729" t="s">
        <v>2483</v>
      </c>
      <c r="H174" s="729" t="s">
        <v>2484</v>
      </c>
      <c r="I174" s="732">
        <v>2.0699999332427979</v>
      </c>
      <c r="J174" s="732">
        <v>100</v>
      </c>
      <c r="K174" s="733">
        <v>207</v>
      </c>
    </row>
    <row r="175" spans="1:11" ht="14.4" customHeight="1" x14ac:dyDescent="0.3">
      <c r="A175" s="727" t="s">
        <v>561</v>
      </c>
      <c r="B175" s="728" t="s">
        <v>562</v>
      </c>
      <c r="C175" s="729" t="s">
        <v>582</v>
      </c>
      <c r="D175" s="730" t="s">
        <v>583</v>
      </c>
      <c r="E175" s="729" t="s">
        <v>2287</v>
      </c>
      <c r="F175" s="730" t="s">
        <v>2288</v>
      </c>
      <c r="G175" s="729" t="s">
        <v>2323</v>
      </c>
      <c r="H175" s="729" t="s">
        <v>2324</v>
      </c>
      <c r="I175" s="732">
        <v>3.3599998950958252</v>
      </c>
      <c r="J175" s="732">
        <v>100</v>
      </c>
      <c r="K175" s="733">
        <v>336</v>
      </c>
    </row>
    <row r="176" spans="1:11" ht="14.4" customHeight="1" x14ac:dyDescent="0.3">
      <c r="A176" s="727" t="s">
        <v>561</v>
      </c>
      <c r="B176" s="728" t="s">
        <v>562</v>
      </c>
      <c r="C176" s="729" t="s">
        <v>582</v>
      </c>
      <c r="D176" s="730" t="s">
        <v>583</v>
      </c>
      <c r="E176" s="729" t="s">
        <v>2287</v>
      </c>
      <c r="F176" s="730" t="s">
        <v>2288</v>
      </c>
      <c r="G176" s="729" t="s">
        <v>2329</v>
      </c>
      <c r="H176" s="729" t="s">
        <v>2330</v>
      </c>
      <c r="I176" s="732">
        <v>8.5799999237060547</v>
      </c>
      <c r="J176" s="732">
        <v>64</v>
      </c>
      <c r="K176" s="733">
        <v>549.12001037597656</v>
      </c>
    </row>
    <row r="177" spans="1:11" ht="14.4" customHeight="1" x14ac:dyDescent="0.3">
      <c r="A177" s="727" t="s">
        <v>561</v>
      </c>
      <c r="B177" s="728" t="s">
        <v>562</v>
      </c>
      <c r="C177" s="729" t="s">
        <v>582</v>
      </c>
      <c r="D177" s="730" t="s">
        <v>583</v>
      </c>
      <c r="E177" s="729" t="s">
        <v>2287</v>
      </c>
      <c r="F177" s="730" t="s">
        <v>2288</v>
      </c>
      <c r="G177" s="729" t="s">
        <v>2575</v>
      </c>
      <c r="H177" s="729" t="s">
        <v>2576</v>
      </c>
      <c r="I177" s="732">
        <v>8.622499942779541</v>
      </c>
      <c r="J177" s="732">
        <v>150</v>
      </c>
      <c r="K177" s="733">
        <v>1293.3000183105469</v>
      </c>
    </row>
    <row r="178" spans="1:11" ht="14.4" customHeight="1" x14ac:dyDescent="0.3">
      <c r="A178" s="727" t="s">
        <v>561</v>
      </c>
      <c r="B178" s="728" t="s">
        <v>562</v>
      </c>
      <c r="C178" s="729" t="s">
        <v>582</v>
      </c>
      <c r="D178" s="730" t="s">
        <v>583</v>
      </c>
      <c r="E178" s="729" t="s">
        <v>2287</v>
      </c>
      <c r="F178" s="730" t="s">
        <v>2288</v>
      </c>
      <c r="G178" s="729" t="s">
        <v>2335</v>
      </c>
      <c r="H178" s="729" t="s">
        <v>2336</v>
      </c>
      <c r="I178" s="732">
        <v>3.9700000286102295</v>
      </c>
      <c r="J178" s="732">
        <v>140</v>
      </c>
      <c r="K178" s="733">
        <v>555.80000305175781</v>
      </c>
    </row>
    <row r="179" spans="1:11" ht="14.4" customHeight="1" x14ac:dyDescent="0.3">
      <c r="A179" s="727" t="s">
        <v>561</v>
      </c>
      <c r="B179" s="728" t="s">
        <v>562</v>
      </c>
      <c r="C179" s="729" t="s">
        <v>582</v>
      </c>
      <c r="D179" s="730" t="s">
        <v>583</v>
      </c>
      <c r="E179" s="729" t="s">
        <v>2287</v>
      </c>
      <c r="F179" s="730" t="s">
        <v>2288</v>
      </c>
      <c r="G179" s="729" t="s">
        <v>2339</v>
      </c>
      <c r="H179" s="729" t="s">
        <v>2340</v>
      </c>
      <c r="I179" s="732">
        <v>685.05332438151038</v>
      </c>
      <c r="J179" s="732">
        <v>10</v>
      </c>
      <c r="K179" s="733">
        <v>6850.52978515625</v>
      </c>
    </row>
    <row r="180" spans="1:11" ht="14.4" customHeight="1" x14ac:dyDescent="0.3">
      <c r="A180" s="727" t="s">
        <v>561</v>
      </c>
      <c r="B180" s="728" t="s">
        <v>562</v>
      </c>
      <c r="C180" s="729" t="s">
        <v>582</v>
      </c>
      <c r="D180" s="730" t="s">
        <v>583</v>
      </c>
      <c r="E180" s="729" t="s">
        <v>2287</v>
      </c>
      <c r="F180" s="730" t="s">
        <v>2288</v>
      </c>
      <c r="G180" s="729" t="s">
        <v>2341</v>
      </c>
      <c r="H180" s="729" t="s">
        <v>2342</v>
      </c>
      <c r="I180" s="732">
        <v>899.84002685546875</v>
      </c>
      <c r="J180" s="732">
        <v>3</v>
      </c>
      <c r="K180" s="733">
        <v>2699.52001953125</v>
      </c>
    </row>
    <row r="181" spans="1:11" ht="14.4" customHeight="1" x14ac:dyDescent="0.3">
      <c r="A181" s="727" t="s">
        <v>561</v>
      </c>
      <c r="B181" s="728" t="s">
        <v>562</v>
      </c>
      <c r="C181" s="729" t="s">
        <v>582</v>
      </c>
      <c r="D181" s="730" t="s">
        <v>583</v>
      </c>
      <c r="E181" s="729" t="s">
        <v>2287</v>
      </c>
      <c r="F181" s="730" t="s">
        <v>2288</v>
      </c>
      <c r="G181" s="729" t="s">
        <v>2345</v>
      </c>
      <c r="H181" s="729" t="s">
        <v>2346</v>
      </c>
      <c r="I181" s="732">
        <v>39.119998931884766</v>
      </c>
      <c r="J181" s="732">
        <v>10</v>
      </c>
      <c r="K181" s="733">
        <v>391.17001342773437</v>
      </c>
    </row>
    <row r="182" spans="1:11" ht="14.4" customHeight="1" x14ac:dyDescent="0.3">
      <c r="A182" s="727" t="s">
        <v>561</v>
      </c>
      <c r="B182" s="728" t="s">
        <v>562</v>
      </c>
      <c r="C182" s="729" t="s">
        <v>582</v>
      </c>
      <c r="D182" s="730" t="s">
        <v>583</v>
      </c>
      <c r="E182" s="729" t="s">
        <v>2287</v>
      </c>
      <c r="F182" s="730" t="s">
        <v>2288</v>
      </c>
      <c r="G182" s="729" t="s">
        <v>2351</v>
      </c>
      <c r="H182" s="729" t="s">
        <v>2352</v>
      </c>
      <c r="I182" s="732">
        <v>0.67000001668930054</v>
      </c>
      <c r="J182" s="732">
        <v>400</v>
      </c>
      <c r="K182" s="733">
        <v>268</v>
      </c>
    </row>
    <row r="183" spans="1:11" ht="14.4" customHeight="1" x14ac:dyDescent="0.3">
      <c r="A183" s="727" t="s">
        <v>561</v>
      </c>
      <c r="B183" s="728" t="s">
        <v>562</v>
      </c>
      <c r="C183" s="729" t="s">
        <v>582</v>
      </c>
      <c r="D183" s="730" t="s">
        <v>583</v>
      </c>
      <c r="E183" s="729" t="s">
        <v>2287</v>
      </c>
      <c r="F183" s="730" t="s">
        <v>2288</v>
      </c>
      <c r="G183" s="729" t="s">
        <v>2355</v>
      </c>
      <c r="H183" s="729" t="s">
        <v>2356</v>
      </c>
      <c r="I183" s="732">
        <v>27.879999160766602</v>
      </c>
      <c r="J183" s="732">
        <v>8</v>
      </c>
      <c r="K183" s="733">
        <v>223.03999328613281</v>
      </c>
    </row>
    <row r="184" spans="1:11" ht="14.4" customHeight="1" x14ac:dyDescent="0.3">
      <c r="A184" s="727" t="s">
        <v>561</v>
      </c>
      <c r="B184" s="728" t="s">
        <v>562</v>
      </c>
      <c r="C184" s="729" t="s">
        <v>582</v>
      </c>
      <c r="D184" s="730" t="s">
        <v>583</v>
      </c>
      <c r="E184" s="729" t="s">
        <v>2287</v>
      </c>
      <c r="F184" s="730" t="s">
        <v>2288</v>
      </c>
      <c r="G184" s="729" t="s">
        <v>2357</v>
      </c>
      <c r="H184" s="729" t="s">
        <v>2358</v>
      </c>
      <c r="I184" s="732">
        <v>28.732499599456787</v>
      </c>
      <c r="J184" s="732">
        <v>18</v>
      </c>
      <c r="K184" s="733">
        <v>517.19999694824219</v>
      </c>
    </row>
    <row r="185" spans="1:11" ht="14.4" customHeight="1" x14ac:dyDescent="0.3">
      <c r="A185" s="727" t="s">
        <v>561</v>
      </c>
      <c r="B185" s="728" t="s">
        <v>562</v>
      </c>
      <c r="C185" s="729" t="s">
        <v>582</v>
      </c>
      <c r="D185" s="730" t="s">
        <v>583</v>
      </c>
      <c r="E185" s="729" t="s">
        <v>2361</v>
      </c>
      <c r="F185" s="730" t="s">
        <v>2362</v>
      </c>
      <c r="G185" s="729" t="s">
        <v>2577</v>
      </c>
      <c r="H185" s="729" t="s">
        <v>2578</v>
      </c>
      <c r="I185" s="732">
        <v>175.00999450683594</v>
      </c>
      <c r="J185" s="732">
        <v>10</v>
      </c>
      <c r="K185" s="733">
        <v>1750.0677490234375</v>
      </c>
    </row>
    <row r="186" spans="1:11" ht="14.4" customHeight="1" x14ac:dyDescent="0.3">
      <c r="A186" s="727" t="s">
        <v>561</v>
      </c>
      <c r="B186" s="728" t="s">
        <v>562</v>
      </c>
      <c r="C186" s="729" t="s">
        <v>582</v>
      </c>
      <c r="D186" s="730" t="s">
        <v>583</v>
      </c>
      <c r="E186" s="729" t="s">
        <v>2361</v>
      </c>
      <c r="F186" s="730" t="s">
        <v>2362</v>
      </c>
      <c r="G186" s="729" t="s">
        <v>2579</v>
      </c>
      <c r="H186" s="729" t="s">
        <v>2580</v>
      </c>
      <c r="I186" s="732">
        <v>2.9100000858306885</v>
      </c>
      <c r="J186" s="732">
        <v>50</v>
      </c>
      <c r="K186" s="733">
        <v>145.5</v>
      </c>
    </row>
    <row r="187" spans="1:11" ht="14.4" customHeight="1" x14ac:dyDescent="0.3">
      <c r="A187" s="727" t="s">
        <v>561</v>
      </c>
      <c r="B187" s="728" t="s">
        <v>562</v>
      </c>
      <c r="C187" s="729" t="s">
        <v>582</v>
      </c>
      <c r="D187" s="730" t="s">
        <v>583</v>
      </c>
      <c r="E187" s="729" t="s">
        <v>2361</v>
      </c>
      <c r="F187" s="730" t="s">
        <v>2362</v>
      </c>
      <c r="G187" s="729" t="s">
        <v>2581</v>
      </c>
      <c r="H187" s="729" t="s">
        <v>2582</v>
      </c>
      <c r="I187" s="732">
        <v>4.815000057220459</v>
      </c>
      <c r="J187" s="732">
        <v>60</v>
      </c>
      <c r="K187" s="733">
        <v>288.90000915527344</v>
      </c>
    </row>
    <row r="188" spans="1:11" ht="14.4" customHeight="1" x14ac:dyDescent="0.3">
      <c r="A188" s="727" t="s">
        <v>561</v>
      </c>
      <c r="B188" s="728" t="s">
        <v>562</v>
      </c>
      <c r="C188" s="729" t="s">
        <v>582</v>
      </c>
      <c r="D188" s="730" t="s">
        <v>583</v>
      </c>
      <c r="E188" s="729" t="s">
        <v>2361</v>
      </c>
      <c r="F188" s="730" t="s">
        <v>2362</v>
      </c>
      <c r="G188" s="729" t="s">
        <v>2583</v>
      </c>
      <c r="H188" s="729" t="s">
        <v>2584</v>
      </c>
      <c r="I188" s="732">
        <v>1.9350000023841858</v>
      </c>
      <c r="J188" s="732">
        <v>200</v>
      </c>
      <c r="K188" s="733">
        <v>387</v>
      </c>
    </row>
    <row r="189" spans="1:11" ht="14.4" customHeight="1" x14ac:dyDescent="0.3">
      <c r="A189" s="727" t="s">
        <v>561</v>
      </c>
      <c r="B189" s="728" t="s">
        <v>562</v>
      </c>
      <c r="C189" s="729" t="s">
        <v>582</v>
      </c>
      <c r="D189" s="730" t="s">
        <v>583</v>
      </c>
      <c r="E189" s="729" t="s">
        <v>2361</v>
      </c>
      <c r="F189" s="730" t="s">
        <v>2362</v>
      </c>
      <c r="G189" s="729" t="s">
        <v>2585</v>
      </c>
      <c r="H189" s="729" t="s">
        <v>2586</v>
      </c>
      <c r="I189" s="732">
        <v>64.129997253417969</v>
      </c>
      <c r="J189" s="732">
        <v>2</v>
      </c>
      <c r="K189" s="733">
        <v>128.25999450683594</v>
      </c>
    </row>
    <row r="190" spans="1:11" ht="14.4" customHeight="1" x14ac:dyDescent="0.3">
      <c r="A190" s="727" t="s">
        <v>561</v>
      </c>
      <c r="B190" s="728" t="s">
        <v>562</v>
      </c>
      <c r="C190" s="729" t="s">
        <v>582</v>
      </c>
      <c r="D190" s="730" t="s">
        <v>583</v>
      </c>
      <c r="E190" s="729" t="s">
        <v>2361</v>
      </c>
      <c r="F190" s="730" t="s">
        <v>2362</v>
      </c>
      <c r="G190" s="729" t="s">
        <v>2587</v>
      </c>
      <c r="H190" s="729" t="s">
        <v>2588</v>
      </c>
      <c r="I190" s="732">
        <v>21.989999771118164</v>
      </c>
      <c r="J190" s="732">
        <v>2</v>
      </c>
      <c r="K190" s="733">
        <v>43.979999542236328</v>
      </c>
    </row>
    <row r="191" spans="1:11" ht="14.4" customHeight="1" x14ac:dyDescent="0.3">
      <c r="A191" s="727" t="s">
        <v>561</v>
      </c>
      <c r="B191" s="728" t="s">
        <v>562</v>
      </c>
      <c r="C191" s="729" t="s">
        <v>582</v>
      </c>
      <c r="D191" s="730" t="s">
        <v>583</v>
      </c>
      <c r="E191" s="729" t="s">
        <v>2361</v>
      </c>
      <c r="F191" s="730" t="s">
        <v>2362</v>
      </c>
      <c r="G191" s="729" t="s">
        <v>2589</v>
      </c>
      <c r="H191" s="729" t="s">
        <v>2590</v>
      </c>
      <c r="I191" s="732">
        <v>17.909999847412109</v>
      </c>
      <c r="J191" s="732">
        <v>20</v>
      </c>
      <c r="K191" s="733">
        <v>358.16000366210937</v>
      </c>
    </row>
    <row r="192" spans="1:11" ht="14.4" customHeight="1" x14ac:dyDescent="0.3">
      <c r="A192" s="727" t="s">
        <v>561</v>
      </c>
      <c r="B192" s="728" t="s">
        <v>562</v>
      </c>
      <c r="C192" s="729" t="s">
        <v>582</v>
      </c>
      <c r="D192" s="730" t="s">
        <v>583</v>
      </c>
      <c r="E192" s="729" t="s">
        <v>2361</v>
      </c>
      <c r="F192" s="730" t="s">
        <v>2362</v>
      </c>
      <c r="G192" s="729" t="s">
        <v>2591</v>
      </c>
      <c r="H192" s="729" t="s">
        <v>2592</v>
      </c>
      <c r="I192" s="732">
        <v>17.979999542236328</v>
      </c>
      <c r="J192" s="732">
        <v>50</v>
      </c>
      <c r="K192" s="733">
        <v>899</v>
      </c>
    </row>
    <row r="193" spans="1:11" ht="14.4" customHeight="1" x14ac:dyDescent="0.3">
      <c r="A193" s="727" t="s">
        <v>561</v>
      </c>
      <c r="B193" s="728" t="s">
        <v>562</v>
      </c>
      <c r="C193" s="729" t="s">
        <v>582</v>
      </c>
      <c r="D193" s="730" t="s">
        <v>583</v>
      </c>
      <c r="E193" s="729" t="s">
        <v>2361</v>
      </c>
      <c r="F193" s="730" t="s">
        <v>2362</v>
      </c>
      <c r="G193" s="729" t="s">
        <v>2373</v>
      </c>
      <c r="H193" s="729" t="s">
        <v>2374</v>
      </c>
      <c r="I193" s="732">
        <v>17.979999542236328</v>
      </c>
      <c r="J193" s="732">
        <v>100</v>
      </c>
      <c r="K193" s="733">
        <v>1798</v>
      </c>
    </row>
    <row r="194" spans="1:11" ht="14.4" customHeight="1" x14ac:dyDescent="0.3">
      <c r="A194" s="727" t="s">
        <v>561</v>
      </c>
      <c r="B194" s="728" t="s">
        <v>562</v>
      </c>
      <c r="C194" s="729" t="s">
        <v>582</v>
      </c>
      <c r="D194" s="730" t="s">
        <v>583</v>
      </c>
      <c r="E194" s="729" t="s">
        <v>2361</v>
      </c>
      <c r="F194" s="730" t="s">
        <v>2362</v>
      </c>
      <c r="G194" s="729" t="s">
        <v>2381</v>
      </c>
      <c r="H194" s="729" t="s">
        <v>2382</v>
      </c>
      <c r="I194" s="732">
        <v>13.199999809265137</v>
      </c>
      <c r="J194" s="732">
        <v>30</v>
      </c>
      <c r="K194" s="733">
        <v>396</v>
      </c>
    </row>
    <row r="195" spans="1:11" ht="14.4" customHeight="1" x14ac:dyDescent="0.3">
      <c r="A195" s="727" t="s">
        <v>561</v>
      </c>
      <c r="B195" s="728" t="s">
        <v>562</v>
      </c>
      <c r="C195" s="729" t="s">
        <v>582</v>
      </c>
      <c r="D195" s="730" t="s">
        <v>583</v>
      </c>
      <c r="E195" s="729" t="s">
        <v>2361</v>
      </c>
      <c r="F195" s="730" t="s">
        <v>2362</v>
      </c>
      <c r="G195" s="729" t="s">
        <v>2593</v>
      </c>
      <c r="H195" s="729" t="s">
        <v>2594</v>
      </c>
      <c r="I195" s="732">
        <v>9.6800003051757812</v>
      </c>
      <c r="J195" s="732">
        <v>100</v>
      </c>
      <c r="K195" s="733">
        <v>968</v>
      </c>
    </row>
    <row r="196" spans="1:11" ht="14.4" customHeight="1" x14ac:dyDescent="0.3">
      <c r="A196" s="727" t="s">
        <v>561</v>
      </c>
      <c r="B196" s="728" t="s">
        <v>562</v>
      </c>
      <c r="C196" s="729" t="s">
        <v>582</v>
      </c>
      <c r="D196" s="730" t="s">
        <v>583</v>
      </c>
      <c r="E196" s="729" t="s">
        <v>2361</v>
      </c>
      <c r="F196" s="730" t="s">
        <v>2362</v>
      </c>
      <c r="G196" s="729" t="s">
        <v>2387</v>
      </c>
      <c r="H196" s="729" t="s">
        <v>2388</v>
      </c>
      <c r="I196" s="732">
        <v>4.619999885559082</v>
      </c>
      <c r="J196" s="732">
        <v>20</v>
      </c>
      <c r="K196" s="733">
        <v>92.400001525878906</v>
      </c>
    </row>
    <row r="197" spans="1:11" ht="14.4" customHeight="1" x14ac:dyDescent="0.3">
      <c r="A197" s="727" t="s">
        <v>561</v>
      </c>
      <c r="B197" s="728" t="s">
        <v>562</v>
      </c>
      <c r="C197" s="729" t="s">
        <v>582</v>
      </c>
      <c r="D197" s="730" t="s">
        <v>583</v>
      </c>
      <c r="E197" s="729" t="s">
        <v>2361</v>
      </c>
      <c r="F197" s="730" t="s">
        <v>2362</v>
      </c>
      <c r="G197" s="729" t="s">
        <v>2391</v>
      </c>
      <c r="H197" s="729" t="s">
        <v>2392</v>
      </c>
      <c r="I197" s="732">
        <v>81.730003356933594</v>
      </c>
      <c r="J197" s="732">
        <v>45</v>
      </c>
      <c r="K197" s="733">
        <v>3677.85009765625</v>
      </c>
    </row>
    <row r="198" spans="1:11" ht="14.4" customHeight="1" x14ac:dyDescent="0.3">
      <c r="A198" s="727" t="s">
        <v>561</v>
      </c>
      <c r="B198" s="728" t="s">
        <v>562</v>
      </c>
      <c r="C198" s="729" t="s">
        <v>582</v>
      </c>
      <c r="D198" s="730" t="s">
        <v>583</v>
      </c>
      <c r="E198" s="729" t="s">
        <v>2361</v>
      </c>
      <c r="F198" s="730" t="s">
        <v>2362</v>
      </c>
      <c r="G198" s="729" t="s">
        <v>2595</v>
      </c>
      <c r="H198" s="729" t="s">
        <v>2596</v>
      </c>
      <c r="I198" s="732">
        <v>37.509998321533203</v>
      </c>
      <c r="J198" s="732">
        <v>120</v>
      </c>
      <c r="K198" s="733">
        <v>4501.2000732421875</v>
      </c>
    </row>
    <row r="199" spans="1:11" ht="14.4" customHeight="1" x14ac:dyDescent="0.3">
      <c r="A199" s="727" t="s">
        <v>561</v>
      </c>
      <c r="B199" s="728" t="s">
        <v>562</v>
      </c>
      <c r="C199" s="729" t="s">
        <v>582</v>
      </c>
      <c r="D199" s="730" t="s">
        <v>583</v>
      </c>
      <c r="E199" s="729" t="s">
        <v>2361</v>
      </c>
      <c r="F199" s="730" t="s">
        <v>2362</v>
      </c>
      <c r="G199" s="729" t="s">
        <v>2527</v>
      </c>
      <c r="H199" s="729" t="s">
        <v>2528</v>
      </c>
      <c r="I199" s="732">
        <v>11.739999771118164</v>
      </c>
      <c r="J199" s="732">
        <v>70</v>
      </c>
      <c r="K199" s="733">
        <v>821.80001831054687</v>
      </c>
    </row>
    <row r="200" spans="1:11" ht="14.4" customHeight="1" x14ac:dyDescent="0.3">
      <c r="A200" s="727" t="s">
        <v>561</v>
      </c>
      <c r="B200" s="728" t="s">
        <v>562</v>
      </c>
      <c r="C200" s="729" t="s">
        <v>582</v>
      </c>
      <c r="D200" s="730" t="s">
        <v>583</v>
      </c>
      <c r="E200" s="729" t="s">
        <v>2361</v>
      </c>
      <c r="F200" s="730" t="s">
        <v>2362</v>
      </c>
      <c r="G200" s="729" t="s">
        <v>2403</v>
      </c>
      <c r="H200" s="729" t="s">
        <v>2404</v>
      </c>
      <c r="I200" s="732">
        <v>9.1999998092651367</v>
      </c>
      <c r="J200" s="732">
        <v>150</v>
      </c>
      <c r="K200" s="733">
        <v>1380</v>
      </c>
    </row>
    <row r="201" spans="1:11" ht="14.4" customHeight="1" x14ac:dyDescent="0.3">
      <c r="A201" s="727" t="s">
        <v>561</v>
      </c>
      <c r="B201" s="728" t="s">
        <v>562</v>
      </c>
      <c r="C201" s="729" t="s">
        <v>582</v>
      </c>
      <c r="D201" s="730" t="s">
        <v>583</v>
      </c>
      <c r="E201" s="729" t="s">
        <v>2361</v>
      </c>
      <c r="F201" s="730" t="s">
        <v>2362</v>
      </c>
      <c r="G201" s="729" t="s">
        <v>2597</v>
      </c>
      <c r="H201" s="729" t="s">
        <v>2598</v>
      </c>
      <c r="I201" s="732">
        <v>58.369998931884766</v>
      </c>
      <c r="J201" s="732">
        <v>60</v>
      </c>
      <c r="K201" s="733">
        <v>3502.2000122070312</v>
      </c>
    </row>
    <row r="202" spans="1:11" ht="14.4" customHeight="1" x14ac:dyDescent="0.3">
      <c r="A202" s="727" t="s">
        <v>561</v>
      </c>
      <c r="B202" s="728" t="s">
        <v>562</v>
      </c>
      <c r="C202" s="729" t="s">
        <v>582</v>
      </c>
      <c r="D202" s="730" t="s">
        <v>583</v>
      </c>
      <c r="E202" s="729" t="s">
        <v>2361</v>
      </c>
      <c r="F202" s="730" t="s">
        <v>2362</v>
      </c>
      <c r="G202" s="729" t="s">
        <v>2599</v>
      </c>
      <c r="H202" s="729" t="s">
        <v>2600</v>
      </c>
      <c r="I202" s="732">
        <v>172.5</v>
      </c>
      <c r="J202" s="732">
        <v>1</v>
      </c>
      <c r="K202" s="733">
        <v>172.5</v>
      </c>
    </row>
    <row r="203" spans="1:11" ht="14.4" customHeight="1" x14ac:dyDescent="0.3">
      <c r="A203" s="727" t="s">
        <v>561</v>
      </c>
      <c r="B203" s="728" t="s">
        <v>562</v>
      </c>
      <c r="C203" s="729" t="s">
        <v>582</v>
      </c>
      <c r="D203" s="730" t="s">
        <v>583</v>
      </c>
      <c r="E203" s="729" t="s">
        <v>2361</v>
      </c>
      <c r="F203" s="730" t="s">
        <v>2362</v>
      </c>
      <c r="G203" s="729" t="s">
        <v>2407</v>
      </c>
      <c r="H203" s="729" t="s">
        <v>2408</v>
      </c>
      <c r="I203" s="732">
        <v>6.1700000762939453</v>
      </c>
      <c r="J203" s="732">
        <v>90</v>
      </c>
      <c r="K203" s="733">
        <v>555.30001831054687</v>
      </c>
    </row>
    <row r="204" spans="1:11" ht="14.4" customHeight="1" x14ac:dyDescent="0.3">
      <c r="A204" s="727" t="s">
        <v>561</v>
      </c>
      <c r="B204" s="728" t="s">
        <v>562</v>
      </c>
      <c r="C204" s="729" t="s">
        <v>582</v>
      </c>
      <c r="D204" s="730" t="s">
        <v>583</v>
      </c>
      <c r="E204" s="729" t="s">
        <v>2361</v>
      </c>
      <c r="F204" s="730" t="s">
        <v>2362</v>
      </c>
      <c r="G204" s="729" t="s">
        <v>2601</v>
      </c>
      <c r="H204" s="729" t="s">
        <v>2602</v>
      </c>
      <c r="I204" s="732">
        <v>447.94000244140625</v>
      </c>
      <c r="J204" s="732">
        <v>20</v>
      </c>
      <c r="K204" s="733">
        <v>8958.81982421875</v>
      </c>
    </row>
    <row r="205" spans="1:11" ht="14.4" customHeight="1" x14ac:dyDescent="0.3">
      <c r="A205" s="727" t="s">
        <v>561</v>
      </c>
      <c r="B205" s="728" t="s">
        <v>562</v>
      </c>
      <c r="C205" s="729" t="s">
        <v>582</v>
      </c>
      <c r="D205" s="730" t="s">
        <v>583</v>
      </c>
      <c r="E205" s="729" t="s">
        <v>2361</v>
      </c>
      <c r="F205" s="730" t="s">
        <v>2362</v>
      </c>
      <c r="G205" s="729" t="s">
        <v>2603</v>
      </c>
      <c r="H205" s="729" t="s">
        <v>2604</v>
      </c>
      <c r="I205" s="732">
        <v>9.0799999237060547</v>
      </c>
      <c r="J205" s="732">
        <v>50</v>
      </c>
      <c r="K205" s="733">
        <v>453.75</v>
      </c>
    </row>
    <row r="206" spans="1:11" ht="14.4" customHeight="1" x14ac:dyDescent="0.3">
      <c r="A206" s="727" t="s">
        <v>561</v>
      </c>
      <c r="B206" s="728" t="s">
        <v>562</v>
      </c>
      <c r="C206" s="729" t="s">
        <v>582</v>
      </c>
      <c r="D206" s="730" t="s">
        <v>583</v>
      </c>
      <c r="E206" s="729" t="s">
        <v>2361</v>
      </c>
      <c r="F206" s="730" t="s">
        <v>2362</v>
      </c>
      <c r="G206" s="729" t="s">
        <v>2605</v>
      </c>
      <c r="H206" s="729" t="s">
        <v>2606</v>
      </c>
      <c r="I206" s="732">
        <v>9.6800003051757812</v>
      </c>
      <c r="J206" s="732">
        <v>20</v>
      </c>
      <c r="K206" s="733">
        <v>193.60000610351562</v>
      </c>
    </row>
    <row r="207" spans="1:11" ht="14.4" customHeight="1" x14ac:dyDescent="0.3">
      <c r="A207" s="727" t="s">
        <v>561</v>
      </c>
      <c r="B207" s="728" t="s">
        <v>562</v>
      </c>
      <c r="C207" s="729" t="s">
        <v>582</v>
      </c>
      <c r="D207" s="730" t="s">
        <v>583</v>
      </c>
      <c r="E207" s="729" t="s">
        <v>2361</v>
      </c>
      <c r="F207" s="730" t="s">
        <v>2362</v>
      </c>
      <c r="G207" s="729" t="s">
        <v>2409</v>
      </c>
      <c r="H207" s="729" t="s">
        <v>2410</v>
      </c>
      <c r="I207" s="732">
        <v>1.0900000333786011</v>
      </c>
      <c r="J207" s="732">
        <v>1100</v>
      </c>
      <c r="K207" s="733">
        <v>1199</v>
      </c>
    </row>
    <row r="208" spans="1:11" ht="14.4" customHeight="1" x14ac:dyDescent="0.3">
      <c r="A208" s="727" t="s">
        <v>561</v>
      </c>
      <c r="B208" s="728" t="s">
        <v>562</v>
      </c>
      <c r="C208" s="729" t="s">
        <v>582</v>
      </c>
      <c r="D208" s="730" t="s">
        <v>583</v>
      </c>
      <c r="E208" s="729" t="s">
        <v>2361</v>
      </c>
      <c r="F208" s="730" t="s">
        <v>2362</v>
      </c>
      <c r="G208" s="729" t="s">
        <v>2411</v>
      </c>
      <c r="H208" s="729" t="s">
        <v>2412</v>
      </c>
      <c r="I208" s="732">
        <v>0.47999998927116394</v>
      </c>
      <c r="J208" s="732">
        <v>800</v>
      </c>
      <c r="K208" s="733">
        <v>384</v>
      </c>
    </row>
    <row r="209" spans="1:11" ht="14.4" customHeight="1" x14ac:dyDescent="0.3">
      <c r="A209" s="727" t="s">
        <v>561</v>
      </c>
      <c r="B209" s="728" t="s">
        <v>562</v>
      </c>
      <c r="C209" s="729" t="s">
        <v>582</v>
      </c>
      <c r="D209" s="730" t="s">
        <v>583</v>
      </c>
      <c r="E209" s="729" t="s">
        <v>2361</v>
      </c>
      <c r="F209" s="730" t="s">
        <v>2362</v>
      </c>
      <c r="G209" s="729" t="s">
        <v>2413</v>
      </c>
      <c r="H209" s="729" t="s">
        <v>2414</v>
      </c>
      <c r="I209" s="732">
        <v>1.6699999570846558</v>
      </c>
      <c r="J209" s="732">
        <v>800</v>
      </c>
      <c r="K209" s="733">
        <v>1336</v>
      </c>
    </row>
    <row r="210" spans="1:11" ht="14.4" customHeight="1" x14ac:dyDescent="0.3">
      <c r="A210" s="727" t="s">
        <v>561</v>
      </c>
      <c r="B210" s="728" t="s">
        <v>562</v>
      </c>
      <c r="C210" s="729" t="s">
        <v>582</v>
      </c>
      <c r="D210" s="730" t="s">
        <v>583</v>
      </c>
      <c r="E210" s="729" t="s">
        <v>2361</v>
      </c>
      <c r="F210" s="730" t="s">
        <v>2362</v>
      </c>
      <c r="G210" s="729" t="s">
        <v>2415</v>
      </c>
      <c r="H210" s="729" t="s">
        <v>2416</v>
      </c>
      <c r="I210" s="732">
        <v>0.67000001668930054</v>
      </c>
      <c r="J210" s="732">
        <v>800</v>
      </c>
      <c r="K210" s="733">
        <v>536</v>
      </c>
    </row>
    <row r="211" spans="1:11" ht="14.4" customHeight="1" x14ac:dyDescent="0.3">
      <c r="A211" s="727" t="s">
        <v>561</v>
      </c>
      <c r="B211" s="728" t="s">
        <v>562</v>
      </c>
      <c r="C211" s="729" t="s">
        <v>582</v>
      </c>
      <c r="D211" s="730" t="s">
        <v>583</v>
      </c>
      <c r="E211" s="729" t="s">
        <v>2361</v>
      </c>
      <c r="F211" s="730" t="s">
        <v>2362</v>
      </c>
      <c r="G211" s="729" t="s">
        <v>2607</v>
      </c>
      <c r="H211" s="729" t="s">
        <v>2608</v>
      </c>
      <c r="I211" s="732">
        <v>1.9350000023841858</v>
      </c>
      <c r="J211" s="732">
        <v>200</v>
      </c>
      <c r="K211" s="733">
        <v>387</v>
      </c>
    </row>
    <row r="212" spans="1:11" ht="14.4" customHeight="1" x14ac:dyDescent="0.3">
      <c r="A212" s="727" t="s">
        <v>561</v>
      </c>
      <c r="B212" s="728" t="s">
        <v>562</v>
      </c>
      <c r="C212" s="729" t="s">
        <v>582</v>
      </c>
      <c r="D212" s="730" t="s">
        <v>583</v>
      </c>
      <c r="E212" s="729" t="s">
        <v>2361</v>
      </c>
      <c r="F212" s="730" t="s">
        <v>2362</v>
      </c>
      <c r="G212" s="729" t="s">
        <v>2419</v>
      </c>
      <c r="H212" s="729" t="s">
        <v>2420</v>
      </c>
      <c r="I212" s="732">
        <v>5.2100000381469727</v>
      </c>
      <c r="J212" s="732">
        <v>100</v>
      </c>
      <c r="K212" s="733">
        <v>521</v>
      </c>
    </row>
    <row r="213" spans="1:11" ht="14.4" customHeight="1" x14ac:dyDescent="0.3">
      <c r="A213" s="727" t="s">
        <v>561</v>
      </c>
      <c r="B213" s="728" t="s">
        <v>562</v>
      </c>
      <c r="C213" s="729" t="s">
        <v>582</v>
      </c>
      <c r="D213" s="730" t="s">
        <v>583</v>
      </c>
      <c r="E213" s="729" t="s">
        <v>2361</v>
      </c>
      <c r="F213" s="730" t="s">
        <v>2362</v>
      </c>
      <c r="G213" s="729" t="s">
        <v>2609</v>
      </c>
      <c r="H213" s="729" t="s">
        <v>2610</v>
      </c>
      <c r="I213" s="732">
        <v>8.8299999237060547</v>
      </c>
      <c r="J213" s="732">
        <v>10</v>
      </c>
      <c r="K213" s="733">
        <v>88.300003051757813</v>
      </c>
    </row>
    <row r="214" spans="1:11" ht="14.4" customHeight="1" x14ac:dyDescent="0.3">
      <c r="A214" s="727" t="s">
        <v>561</v>
      </c>
      <c r="B214" s="728" t="s">
        <v>562</v>
      </c>
      <c r="C214" s="729" t="s">
        <v>582</v>
      </c>
      <c r="D214" s="730" t="s">
        <v>583</v>
      </c>
      <c r="E214" s="729" t="s">
        <v>2361</v>
      </c>
      <c r="F214" s="730" t="s">
        <v>2362</v>
      </c>
      <c r="G214" s="729" t="s">
        <v>2611</v>
      </c>
      <c r="H214" s="729" t="s">
        <v>2612</v>
      </c>
      <c r="I214" s="732">
        <v>8.4700002670288086</v>
      </c>
      <c r="J214" s="732">
        <v>90</v>
      </c>
      <c r="K214" s="733">
        <v>762.29998779296875</v>
      </c>
    </row>
    <row r="215" spans="1:11" ht="14.4" customHeight="1" x14ac:dyDescent="0.3">
      <c r="A215" s="727" t="s">
        <v>561</v>
      </c>
      <c r="B215" s="728" t="s">
        <v>562</v>
      </c>
      <c r="C215" s="729" t="s">
        <v>582</v>
      </c>
      <c r="D215" s="730" t="s">
        <v>583</v>
      </c>
      <c r="E215" s="729" t="s">
        <v>2361</v>
      </c>
      <c r="F215" s="730" t="s">
        <v>2362</v>
      </c>
      <c r="G215" s="729" t="s">
        <v>2613</v>
      </c>
      <c r="H215" s="729" t="s">
        <v>2614</v>
      </c>
      <c r="I215" s="732">
        <v>10.523333549499512</v>
      </c>
      <c r="J215" s="732">
        <v>300</v>
      </c>
      <c r="K215" s="733">
        <v>3157.5</v>
      </c>
    </row>
    <row r="216" spans="1:11" ht="14.4" customHeight="1" x14ac:dyDescent="0.3">
      <c r="A216" s="727" t="s">
        <v>561</v>
      </c>
      <c r="B216" s="728" t="s">
        <v>562</v>
      </c>
      <c r="C216" s="729" t="s">
        <v>582</v>
      </c>
      <c r="D216" s="730" t="s">
        <v>583</v>
      </c>
      <c r="E216" s="729" t="s">
        <v>2361</v>
      </c>
      <c r="F216" s="730" t="s">
        <v>2362</v>
      </c>
      <c r="G216" s="729" t="s">
        <v>2423</v>
      </c>
      <c r="H216" s="729" t="s">
        <v>2424</v>
      </c>
      <c r="I216" s="732">
        <v>1.2699999809265137</v>
      </c>
      <c r="J216" s="732">
        <v>75</v>
      </c>
      <c r="K216" s="733">
        <v>95.25</v>
      </c>
    </row>
    <row r="217" spans="1:11" ht="14.4" customHeight="1" x14ac:dyDescent="0.3">
      <c r="A217" s="727" t="s">
        <v>561</v>
      </c>
      <c r="B217" s="728" t="s">
        <v>562</v>
      </c>
      <c r="C217" s="729" t="s">
        <v>582</v>
      </c>
      <c r="D217" s="730" t="s">
        <v>583</v>
      </c>
      <c r="E217" s="729" t="s">
        <v>2361</v>
      </c>
      <c r="F217" s="730" t="s">
        <v>2362</v>
      </c>
      <c r="G217" s="729" t="s">
        <v>2615</v>
      </c>
      <c r="H217" s="729" t="s">
        <v>2616</v>
      </c>
      <c r="I217" s="732">
        <v>0.4699999988079071</v>
      </c>
      <c r="J217" s="732">
        <v>400</v>
      </c>
      <c r="K217" s="733">
        <v>188</v>
      </c>
    </row>
    <row r="218" spans="1:11" ht="14.4" customHeight="1" x14ac:dyDescent="0.3">
      <c r="A218" s="727" t="s">
        <v>561</v>
      </c>
      <c r="B218" s="728" t="s">
        <v>562</v>
      </c>
      <c r="C218" s="729" t="s">
        <v>582</v>
      </c>
      <c r="D218" s="730" t="s">
        <v>583</v>
      </c>
      <c r="E218" s="729" t="s">
        <v>2361</v>
      </c>
      <c r="F218" s="730" t="s">
        <v>2362</v>
      </c>
      <c r="G218" s="729" t="s">
        <v>2429</v>
      </c>
      <c r="H218" s="729" t="s">
        <v>2430</v>
      </c>
      <c r="I218" s="732">
        <v>2.0899999141693115</v>
      </c>
      <c r="J218" s="732">
        <v>20</v>
      </c>
      <c r="K218" s="733">
        <v>41.799999237060547</v>
      </c>
    </row>
    <row r="219" spans="1:11" ht="14.4" customHeight="1" x14ac:dyDescent="0.3">
      <c r="A219" s="727" t="s">
        <v>561</v>
      </c>
      <c r="B219" s="728" t="s">
        <v>562</v>
      </c>
      <c r="C219" s="729" t="s">
        <v>582</v>
      </c>
      <c r="D219" s="730" t="s">
        <v>583</v>
      </c>
      <c r="E219" s="729" t="s">
        <v>2361</v>
      </c>
      <c r="F219" s="730" t="s">
        <v>2362</v>
      </c>
      <c r="G219" s="729" t="s">
        <v>2431</v>
      </c>
      <c r="H219" s="729" t="s">
        <v>2432</v>
      </c>
      <c r="I219" s="732">
        <v>1.987500011920929</v>
      </c>
      <c r="J219" s="732">
        <v>500</v>
      </c>
      <c r="K219" s="733">
        <v>993.5</v>
      </c>
    </row>
    <row r="220" spans="1:11" ht="14.4" customHeight="1" x14ac:dyDescent="0.3">
      <c r="A220" s="727" t="s">
        <v>561</v>
      </c>
      <c r="B220" s="728" t="s">
        <v>562</v>
      </c>
      <c r="C220" s="729" t="s">
        <v>582</v>
      </c>
      <c r="D220" s="730" t="s">
        <v>583</v>
      </c>
      <c r="E220" s="729" t="s">
        <v>2361</v>
      </c>
      <c r="F220" s="730" t="s">
        <v>2362</v>
      </c>
      <c r="G220" s="729" t="s">
        <v>2433</v>
      </c>
      <c r="H220" s="729" t="s">
        <v>2434</v>
      </c>
      <c r="I220" s="732">
        <v>2.0499999523162842</v>
      </c>
      <c r="J220" s="732">
        <v>50</v>
      </c>
      <c r="K220" s="733">
        <v>102.5</v>
      </c>
    </row>
    <row r="221" spans="1:11" ht="14.4" customHeight="1" x14ac:dyDescent="0.3">
      <c r="A221" s="727" t="s">
        <v>561</v>
      </c>
      <c r="B221" s="728" t="s">
        <v>562</v>
      </c>
      <c r="C221" s="729" t="s">
        <v>582</v>
      </c>
      <c r="D221" s="730" t="s">
        <v>583</v>
      </c>
      <c r="E221" s="729" t="s">
        <v>2361</v>
      </c>
      <c r="F221" s="730" t="s">
        <v>2362</v>
      </c>
      <c r="G221" s="729" t="s">
        <v>2617</v>
      </c>
      <c r="H221" s="729" t="s">
        <v>2618</v>
      </c>
      <c r="I221" s="732">
        <v>2.6966667175292969</v>
      </c>
      <c r="J221" s="732">
        <v>450</v>
      </c>
      <c r="K221" s="733">
        <v>1213.5</v>
      </c>
    </row>
    <row r="222" spans="1:11" ht="14.4" customHeight="1" x14ac:dyDescent="0.3">
      <c r="A222" s="727" t="s">
        <v>561</v>
      </c>
      <c r="B222" s="728" t="s">
        <v>562</v>
      </c>
      <c r="C222" s="729" t="s">
        <v>582</v>
      </c>
      <c r="D222" s="730" t="s">
        <v>583</v>
      </c>
      <c r="E222" s="729" t="s">
        <v>2361</v>
      </c>
      <c r="F222" s="730" t="s">
        <v>2362</v>
      </c>
      <c r="G222" s="729" t="s">
        <v>2619</v>
      </c>
      <c r="H222" s="729" t="s">
        <v>2620</v>
      </c>
      <c r="I222" s="732">
        <v>1.9199999570846558</v>
      </c>
      <c r="J222" s="732">
        <v>50</v>
      </c>
      <c r="K222" s="733">
        <v>96</v>
      </c>
    </row>
    <row r="223" spans="1:11" ht="14.4" customHeight="1" x14ac:dyDescent="0.3">
      <c r="A223" s="727" t="s">
        <v>561</v>
      </c>
      <c r="B223" s="728" t="s">
        <v>562</v>
      </c>
      <c r="C223" s="729" t="s">
        <v>582</v>
      </c>
      <c r="D223" s="730" t="s">
        <v>583</v>
      </c>
      <c r="E223" s="729" t="s">
        <v>2361</v>
      </c>
      <c r="F223" s="730" t="s">
        <v>2362</v>
      </c>
      <c r="G223" s="729" t="s">
        <v>2533</v>
      </c>
      <c r="H223" s="729" t="s">
        <v>2534</v>
      </c>
      <c r="I223" s="732">
        <v>3.0899999141693115</v>
      </c>
      <c r="J223" s="732">
        <v>100</v>
      </c>
      <c r="K223" s="733">
        <v>309</v>
      </c>
    </row>
    <row r="224" spans="1:11" ht="14.4" customHeight="1" x14ac:dyDescent="0.3">
      <c r="A224" s="727" t="s">
        <v>561</v>
      </c>
      <c r="B224" s="728" t="s">
        <v>562</v>
      </c>
      <c r="C224" s="729" t="s">
        <v>582</v>
      </c>
      <c r="D224" s="730" t="s">
        <v>583</v>
      </c>
      <c r="E224" s="729" t="s">
        <v>2361</v>
      </c>
      <c r="F224" s="730" t="s">
        <v>2362</v>
      </c>
      <c r="G224" s="729" t="s">
        <v>2437</v>
      </c>
      <c r="H224" s="729" t="s">
        <v>2438</v>
      </c>
      <c r="I224" s="732">
        <v>2.1650000810623169</v>
      </c>
      <c r="J224" s="732">
        <v>150</v>
      </c>
      <c r="K224" s="733">
        <v>324.5</v>
      </c>
    </row>
    <row r="225" spans="1:11" ht="14.4" customHeight="1" x14ac:dyDescent="0.3">
      <c r="A225" s="727" t="s">
        <v>561</v>
      </c>
      <c r="B225" s="728" t="s">
        <v>562</v>
      </c>
      <c r="C225" s="729" t="s">
        <v>582</v>
      </c>
      <c r="D225" s="730" t="s">
        <v>583</v>
      </c>
      <c r="E225" s="729" t="s">
        <v>2361</v>
      </c>
      <c r="F225" s="730" t="s">
        <v>2362</v>
      </c>
      <c r="G225" s="729" t="s">
        <v>2439</v>
      </c>
      <c r="H225" s="729" t="s">
        <v>2440</v>
      </c>
      <c r="I225" s="732">
        <v>5</v>
      </c>
      <c r="J225" s="732">
        <v>50</v>
      </c>
      <c r="K225" s="733">
        <v>250</v>
      </c>
    </row>
    <row r="226" spans="1:11" ht="14.4" customHeight="1" x14ac:dyDescent="0.3">
      <c r="A226" s="727" t="s">
        <v>561</v>
      </c>
      <c r="B226" s="728" t="s">
        <v>562</v>
      </c>
      <c r="C226" s="729" t="s">
        <v>582</v>
      </c>
      <c r="D226" s="730" t="s">
        <v>583</v>
      </c>
      <c r="E226" s="729" t="s">
        <v>2361</v>
      </c>
      <c r="F226" s="730" t="s">
        <v>2362</v>
      </c>
      <c r="G226" s="729" t="s">
        <v>2443</v>
      </c>
      <c r="H226" s="729" t="s">
        <v>2444</v>
      </c>
      <c r="I226" s="732">
        <v>21.234999656677246</v>
      </c>
      <c r="J226" s="732">
        <v>40</v>
      </c>
      <c r="K226" s="733">
        <v>849.39999389648437</v>
      </c>
    </row>
    <row r="227" spans="1:11" ht="14.4" customHeight="1" x14ac:dyDescent="0.3">
      <c r="A227" s="727" t="s">
        <v>561</v>
      </c>
      <c r="B227" s="728" t="s">
        <v>562</v>
      </c>
      <c r="C227" s="729" t="s">
        <v>582</v>
      </c>
      <c r="D227" s="730" t="s">
        <v>583</v>
      </c>
      <c r="E227" s="729" t="s">
        <v>2445</v>
      </c>
      <c r="F227" s="730" t="s">
        <v>2446</v>
      </c>
      <c r="G227" s="729" t="s">
        <v>2447</v>
      </c>
      <c r="H227" s="729" t="s">
        <v>2448</v>
      </c>
      <c r="I227" s="732">
        <v>9.5275001525878906</v>
      </c>
      <c r="J227" s="732">
        <v>320</v>
      </c>
      <c r="K227" s="733">
        <v>3021.4000244140625</v>
      </c>
    </row>
    <row r="228" spans="1:11" ht="14.4" customHeight="1" x14ac:dyDescent="0.3">
      <c r="A228" s="727" t="s">
        <v>561</v>
      </c>
      <c r="B228" s="728" t="s">
        <v>562</v>
      </c>
      <c r="C228" s="729" t="s">
        <v>582</v>
      </c>
      <c r="D228" s="730" t="s">
        <v>583</v>
      </c>
      <c r="E228" s="729" t="s">
        <v>2445</v>
      </c>
      <c r="F228" s="730" t="s">
        <v>2446</v>
      </c>
      <c r="G228" s="729" t="s">
        <v>2621</v>
      </c>
      <c r="H228" s="729" t="s">
        <v>2622</v>
      </c>
      <c r="I228" s="732">
        <v>36.299999237060547</v>
      </c>
      <c r="J228" s="732">
        <v>280</v>
      </c>
      <c r="K228" s="733">
        <v>10164</v>
      </c>
    </row>
    <row r="229" spans="1:11" ht="14.4" customHeight="1" x14ac:dyDescent="0.3">
      <c r="A229" s="727" t="s">
        <v>561</v>
      </c>
      <c r="B229" s="728" t="s">
        <v>562</v>
      </c>
      <c r="C229" s="729" t="s">
        <v>582</v>
      </c>
      <c r="D229" s="730" t="s">
        <v>583</v>
      </c>
      <c r="E229" s="729" t="s">
        <v>2445</v>
      </c>
      <c r="F229" s="730" t="s">
        <v>2446</v>
      </c>
      <c r="G229" s="729" t="s">
        <v>2623</v>
      </c>
      <c r="H229" s="729" t="s">
        <v>2624</v>
      </c>
      <c r="I229" s="732">
        <v>16.450000762939453</v>
      </c>
      <c r="J229" s="732">
        <v>30</v>
      </c>
      <c r="K229" s="733">
        <v>493.5</v>
      </c>
    </row>
    <row r="230" spans="1:11" ht="14.4" customHeight="1" x14ac:dyDescent="0.3">
      <c r="A230" s="727" t="s">
        <v>561</v>
      </c>
      <c r="B230" s="728" t="s">
        <v>562</v>
      </c>
      <c r="C230" s="729" t="s">
        <v>582</v>
      </c>
      <c r="D230" s="730" t="s">
        <v>583</v>
      </c>
      <c r="E230" s="729" t="s">
        <v>2445</v>
      </c>
      <c r="F230" s="730" t="s">
        <v>2446</v>
      </c>
      <c r="G230" s="729" t="s">
        <v>2449</v>
      </c>
      <c r="H230" s="729" t="s">
        <v>2450</v>
      </c>
      <c r="I230" s="732">
        <v>7.005000114440918</v>
      </c>
      <c r="J230" s="732">
        <v>105</v>
      </c>
      <c r="K230" s="733">
        <v>735.30000305175781</v>
      </c>
    </row>
    <row r="231" spans="1:11" ht="14.4" customHeight="1" x14ac:dyDescent="0.3">
      <c r="A231" s="727" t="s">
        <v>561</v>
      </c>
      <c r="B231" s="728" t="s">
        <v>562</v>
      </c>
      <c r="C231" s="729" t="s">
        <v>582</v>
      </c>
      <c r="D231" s="730" t="s">
        <v>583</v>
      </c>
      <c r="E231" s="729" t="s">
        <v>2451</v>
      </c>
      <c r="F231" s="730" t="s">
        <v>2452</v>
      </c>
      <c r="G231" s="729" t="s">
        <v>2625</v>
      </c>
      <c r="H231" s="729" t="s">
        <v>2626</v>
      </c>
      <c r="I231" s="732">
        <v>0.30000001192092896</v>
      </c>
      <c r="J231" s="732">
        <v>100</v>
      </c>
      <c r="K231" s="733">
        <v>30</v>
      </c>
    </row>
    <row r="232" spans="1:11" ht="14.4" customHeight="1" x14ac:dyDescent="0.3">
      <c r="A232" s="727" t="s">
        <v>561</v>
      </c>
      <c r="B232" s="728" t="s">
        <v>562</v>
      </c>
      <c r="C232" s="729" t="s">
        <v>582</v>
      </c>
      <c r="D232" s="730" t="s">
        <v>583</v>
      </c>
      <c r="E232" s="729" t="s">
        <v>2451</v>
      </c>
      <c r="F232" s="730" t="s">
        <v>2452</v>
      </c>
      <c r="G232" s="729" t="s">
        <v>2627</v>
      </c>
      <c r="H232" s="729" t="s">
        <v>2628</v>
      </c>
      <c r="I232" s="732">
        <v>0.30500000715255737</v>
      </c>
      <c r="J232" s="732">
        <v>300</v>
      </c>
      <c r="K232" s="733">
        <v>91</v>
      </c>
    </row>
    <row r="233" spans="1:11" ht="14.4" customHeight="1" x14ac:dyDescent="0.3">
      <c r="A233" s="727" t="s">
        <v>561</v>
      </c>
      <c r="B233" s="728" t="s">
        <v>562</v>
      </c>
      <c r="C233" s="729" t="s">
        <v>582</v>
      </c>
      <c r="D233" s="730" t="s">
        <v>583</v>
      </c>
      <c r="E233" s="729" t="s">
        <v>2451</v>
      </c>
      <c r="F233" s="730" t="s">
        <v>2452</v>
      </c>
      <c r="G233" s="729" t="s">
        <v>2455</v>
      </c>
      <c r="H233" s="729" t="s">
        <v>2456</v>
      </c>
      <c r="I233" s="732">
        <v>0.30500000715255737</v>
      </c>
      <c r="J233" s="732">
        <v>300</v>
      </c>
      <c r="K233" s="733">
        <v>91</v>
      </c>
    </row>
    <row r="234" spans="1:11" ht="14.4" customHeight="1" x14ac:dyDescent="0.3">
      <c r="A234" s="727" t="s">
        <v>561</v>
      </c>
      <c r="B234" s="728" t="s">
        <v>562</v>
      </c>
      <c r="C234" s="729" t="s">
        <v>582</v>
      </c>
      <c r="D234" s="730" t="s">
        <v>583</v>
      </c>
      <c r="E234" s="729" t="s">
        <v>2451</v>
      </c>
      <c r="F234" s="730" t="s">
        <v>2452</v>
      </c>
      <c r="G234" s="729" t="s">
        <v>2457</v>
      </c>
      <c r="H234" s="729" t="s">
        <v>2458</v>
      </c>
      <c r="I234" s="732">
        <v>0.51250000298023224</v>
      </c>
      <c r="J234" s="732">
        <v>1700</v>
      </c>
      <c r="K234" s="733">
        <v>868</v>
      </c>
    </row>
    <row r="235" spans="1:11" ht="14.4" customHeight="1" x14ac:dyDescent="0.3">
      <c r="A235" s="727" t="s">
        <v>561</v>
      </c>
      <c r="B235" s="728" t="s">
        <v>562</v>
      </c>
      <c r="C235" s="729" t="s">
        <v>582</v>
      </c>
      <c r="D235" s="730" t="s">
        <v>583</v>
      </c>
      <c r="E235" s="729" t="s">
        <v>2461</v>
      </c>
      <c r="F235" s="730" t="s">
        <v>2462</v>
      </c>
      <c r="G235" s="729" t="s">
        <v>2541</v>
      </c>
      <c r="H235" s="729" t="s">
        <v>2542</v>
      </c>
      <c r="I235" s="732">
        <v>0.68999999761581421</v>
      </c>
      <c r="J235" s="732">
        <v>2400</v>
      </c>
      <c r="K235" s="733">
        <v>1656</v>
      </c>
    </row>
    <row r="236" spans="1:11" ht="14.4" customHeight="1" x14ac:dyDescent="0.3">
      <c r="A236" s="727" t="s">
        <v>561</v>
      </c>
      <c r="B236" s="728" t="s">
        <v>562</v>
      </c>
      <c r="C236" s="729" t="s">
        <v>582</v>
      </c>
      <c r="D236" s="730" t="s">
        <v>583</v>
      </c>
      <c r="E236" s="729" t="s">
        <v>2461</v>
      </c>
      <c r="F236" s="730" t="s">
        <v>2462</v>
      </c>
      <c r="G236" s="729" t="s">
        <v>2463</v>
      </c>
      <c r="H236" s="729" t="s">
        <v>2464</v>
      </c>
      <c r="I236" s="732">
        <v>0.68833333253860474</v>
      </c>
      <c r="J236" s="732">
        <v>11200</v>
      </c>
      <c r="K236" s="733">
        <v>7722</v>
      </c>
    </row>
    <row r="237" spans="1:11" ht="14.4" customHeight="1" x14ac:dyDescent="0.3">
      <c r="A237" s="727" t="s">
        <v>561</v>
      </c>
      <c r="B237" s="728" t="s">
        <v>562</v>
      </c>
      <c r="C237" s="729" t="s">
        <v>582</v>
      </c>
      <c r="D237" s="730" t="s">
        <v>583</v>
      </c>
      <c r="E237" s="729" t="s">
        <v>2629</v>
      </c>
      <c r="F237" s="730" t="s">
        <v>2630</v>
      </c>
      <c r="G237" s="729" t="s">
        <v>2631</v>
      </c>
      <c r="H237" s="729" t="s">
        <v>2632</v>
      </c>
      <c r="I237" s="732">
        <v>267.79000854492187</v>
      </c>
      <c r="J237" s="732">
        <v>10</v>
      </c>
      <c r="K237" s="733">
        <v>2677.89990234375</v>
      </c>
    </row>
    <row r="238" spans="1:11" ht="14.4" customHeight="1" x14ac:dyDescent="0.3">
      <c r="A238" s="727" t="s">
        <v>561</v>
      </c>
      <c r="B238" s="728" t="s">
        <v>562</v>
      </c>
      <c r="C238" s="729" t="s">
        <v>582</v>
      </c>
      <c r="D238" s="730" t="s">
        <v>583</v>
      </c>
      <c r="E238" s="729" t="s">
        <v>2465</v>
      </c>
      <c r="F238" s="730" t="s">
        <v>2466</v>
      </c>
      <c r="G238" s="729" t="s">
        <v>2467</v>
      </c>
      <c r="H238" s="729" t="s">
        <v>2468</v>
      </c>
      <c r="I238" s="732">
        <v>23.479999542236328</v>
      </c>
      <c r="J238" s="732">
        <v>30</v>
      </c>
      <c r="K238" s="733">
        <v>704.4000244140625</v>
      </c>
    </row>
    <row r="239" spans="1:11" ht="14.4" customHeight="1" x14ac:dyDescent="0.3">
      <c r="A239" s="727" t="s">
        <v>561</v>
      </c>
      <c r="B239" s="728" t="s">
        <v>562</v>
      </c>
      <c r="C239" s="729" t="s">
        <v>582</v>
      </c>
      <c r="D239" s="730" t="s">
        <v>583</v>
      </c>
      <c r="E239" s="729" t="s">
        <v>2465</v>
      </c>
      <c r="F239" s="730" t="s">
        <v>2466</v>
      </c>
      <c r="G239" s="729" t="s">
        <v>2633</v>
      </c>
      <c r="H239" s="729" t="s">
        <v>2634</v>
      </c>
      <c r="I239" s="732">
        <v>3.9350000619888306</v>
      </c>
      <c r="J239" s="732">
        <v>150</v>
      </c>
      <c r="K239" s="733">
        <v>590.70999145507812</v>
      </c>
    </row>
    <row r="240" spans="1:11" ht="14.4" customHeight="1" x14ac:dyDescent="0.3">
      <c r="A240" s="727" t="s">
        <v>561</v>
      </c>
      <c r="B240" s="728" t="s">
        <v>562</v>
      </c>
      <c r="C240" s="729" t="s">
        <v>582</v>
      </c>
      <c r="D240" s="730" t="s">
        <v>583</v>
      </c>
      <c r="E240" s="729" t="s">
        <v>2465</v>
      </c>
      <c r="F240" s="730" t="s">
        <v>2466</v>
      </c>
      <c r="G240" s="729" t="s">
        <v>2635</v>
      </c>
      <c r="H240" s="729" t="s">
        <v>2636</v>
      </c>
      <c r="I240" s="732">
        <v>19.969999313354492</v>
      </c>
      <c r="J240" s="732">
        <v>100</v>
      </c>
      <c r="K240" s="733">
        <v>1997</v>
      </c>
    </row>
    <row r="241" spans="1:11" ht="14.4" customHeight="1" x14ac:dyDescent="0.3">
      <c r="A241" s="727" t="s">
        <v>561</v>
      </c>
      <c r="B241" s="728" t="s">
        <v>562</v>
      </c>
      <c r="C241" s="729" t="s">
        <v>582</v>
      </c>
      <c r="D241" s="730" t="s">
        <v>583</v>
      </c>
      <c r="E241" s="729" t="s">
        <v>2465</v>
      </c>
      <c r="F241" s="730" t="s">
        <v>2466</v>
      </c>
      <c r="G241" s="729" t="s">
        <v>2637</v>
      </c>
      <c r="H241" s="729" t="s">
        <v>2638</v>
      </c>
      <c r="I241" s="732">
        <v>21.719999313354492</v>
      </c>
      <c r="J241" s="732">
        <v>30</v>
      </c>
      <c r="K241" s="733">
        <v>651.5999755859375</v>
      </c>
    </row>
    <row r="242" spans="1:11" ht="14.4" customHeight="1" x14ac:dyDescent="0.3">
      <c r="A242" s="727" t="s">
        <v>561</v>
      </c>
      <c r="B242" s="728" t="s">
        <v>562</v>
      </c>
      <c r="C242" s="729" t="s">
        <v>2284</v>
      </c>
      <c r="D242" s="730" t="s">
        <v>2285</v>
      </c>
      <c r="E242" s="729" t="s">
        <v>2639</v>
      </c>
      <c r="F242" s="730" t="s">
        <v>2640</v>
      </c>
      <c r="G242" s="729" t="s">
        <v>2641</v>
      </c>
      <c r="H242" s="729" t="s">
        <v>2642</v>
      </c>
      <c r="I242" s="732">
        <v>41400</v>
      </c>
      <c r="J242" s="732">
        <v>1</v>
      </c>
      <c r="K242" s="733">
        <v>41400</v>
      </c>
    </row>
    <row r="243" spans="1:11" ht="14.4" customHeight="1" x14ac:dyDescent="0.3">
      <c r="A243" s="727" t="s">
        <v>561</v>
      </c>
      <c r="B243" s="728" t="s">
        <v>562</v>
      </c>
      <c r="C243" s="729" t="s">
        <v>2284</v>
      </c>
      <c r="D243" s="730" t="s">
        <v>2285</v>
      </c>
      <c r="E243" s="729" t="s">
        <v>2639</v>
      </c>
      <c r="F243" s="730" t="s">
        <v>2640</v>
      </c>
      <c r="G243" s="729" t="s">
        <v>2643</v>
      </c>
      <c r="H243" s="729" t="s">
        <v>2644</v>
      </c>
      <c r="I243" s="732">
        <v>32200</v>
      </c>
      <c r="J243" s="732">
        <v>1</v>
      </c>
      <c r="K243" s="733">
        <v>32200</v>
      </c>
    </row>
    <row r="244" spans="1:11" ht="14.4" customHeight="1" x14ac:dyDescent="0.3">
      <c r="A244" s="727" t="s">
        <v>561</v>
      </c>
      <c r="B244" s="728" t="s">
        <v>562</v>
      </c>
      <c r="C244" s="729" t="s">
        <v>2284</v>
      </c>
      <c r="D244" s="730" t="s">
        <v>2285</v>
      </c>
      <c r="E244" s="729" t="s">
        <v>2639</v>
      </c>
      <c r="F244" s="730" t="s">
        <v>2640</v>
      </c>
      <c r="G244" s="729" t="s">
        <v>2645</v>
      </c>
      <c r="H244" s="729" t="s">
        <v>2646</v>
      </c>
      <c r="I244" s="732">
        <v>2264.35009765625</v>
      </c>
      <c r="J244" s="732">
        <v>1</v>
      </c>
      <c r="K244" s="733">
        <v>2264.35009765625</v>
      </c>
    </row>
    <row r="245" spans="1:11" ht="14.4" customHeight="1" x14ac:dyDescent="0.3">
      <c r="A245" s="727" t="s">
        <v>561</v>
      </c>
      <c r="B245" s="728" t="s">
        <v>562</v>
      </c>
      <c r="C245" s="729" t="s">
        <v>2284</v>
      </c>
      <c r="D245" s="730" t="s">
        <v>2285</v>
      </c>
      <c r="E245" s="729" t="s">
        <v>2639</v>
      </c>
      <c r="F245" s="730" t="s">
        <v>2640</v>
      </c>
      <c r="G245" s="729" t="s">
        <v>2647</v>
      </c>
      <c r="H245" s="729" t="s">
        <v>2648</v>
      </c>
      <c r="I245" s="732">
        <v>9635.849609375</v>
      </c>
      <c r="J245" s="732">
        <v>1</v>
      </c>
      <c r="K245" s="733">
        <v>9635.849609375</v>
      </c>
    </row>
    <row r="246" spans="1:11" ht="14.4" customHeight="1" x14ac:dyDescent="0.3">
      <c r="A246" s="727" t="s">
        <v>561</v>
      </c>
      <c r="B246" s="728" t="s">
        <v>562</v>
      </c>
      <c r="C246" s="729" t="s">
        <v>2284</v>
      </c>
      <c r="D246" s="730" t="s">
        <v>2285</v>
      </c>
      <c r="E246" s="729" t="s">
        <v>2639</v>
      </c>
      <c r="F246" s="730" t="s">
        <v>2640</v>
      </c>
      <c r="G246" s="729" t="s">
        <v>2649</v>
      </c>
      <c r="H246" s="729" t="s">
        <v>2650</v>
      </c>
      <c r="I246" s="732">
        <v>12254.41015625</v>
      </c>
      <c r="J246" s="732">
        <v>1</v>
      </c>
      <c r="K246" s="733">
        <v>12254.41015625</v>
      </c>
    </row>
    <row r="247" spans="1:11" ht="14.4" customHeight="1" x14ac:dyDescent="0.3">
      <c r="A247" s="727" t="s">
        <v>561</v>
      </c>
      <c r="B247" s="728" t="s">
        <v>562</v>
      </c>
      <c r="C247" s="729" t="s">
        <v>2284</v>
      </c>
      <c r="D247" s="730" t="s">
        <v>2285</v>
      </c>
      <c r="E247" s="729" t="s">
        <v>2639</v>
      </c>
      <c r="F247" s="730" t="s">
        <v>2640</v>
      </c>
      <c r="G247" s="729" t="s">
        <v>2651</v>
      </c>
      <c r="H247" s="729" t="s">
        <v>2652</v>
      </c>
      <c r="I247" s="732">
        <v>28702.83984375</v>
      </c>
      <c r="J247" s="732">
        <v>1</v>
      </c>
      <c r="K247" s="733">
        <v>28702.83984375</v>
      </c>
    </row>
    <row r="248" spans="1:11" ht="14.4" customHeight="1" x14ac:dyDescent="0.3">
      <c r="A248" s="727" t="s">
        <v>561</v>
      </c>
      <c r="B248" s="728" t="s">
        <v>562</v>
      </c>
      <c r="C248" s="729" t="s">
        <v>2284</v>
      </c>
      <c r="D248" s="730" t="s">
        <v>2285</v>
      </c>
      <c r="E248" s="729" t="s">
        <v>2653</v>
      </c>
      <c r="F248" s="730" t="s">
        <v>2654</v>
      </c>
      <c r="G248" s="729" t="s">
        <v>2655</v>
      </c>
      <c r="H248" s="729" t="s">
        <v>2656</v>
      </c>
      <c r="I248" s="732">
        <v>426.91000366210937</v>
      </c>
      <c r="J248" s="732">
        <v>1</v>
      </c>
      <c r="K248" s="733">
        <v>426.91000366210937</v>
      </c>
    </row>
    <row r="249" spans="1:11" ht="14.4" customHeight="1" x14ac:dyDescent="0.3">
      <c r="A249" s="727" t="s">
        <v>561</v>
      </c>
      <c r="B249" s="728" t="s">
        <v>562</v>
      </c>
      <c r="C249" s="729" t="s">
        <v>2284</v>
      </c>
      <c r="D249" s="730" t="s">
        <v>2285</v>
      </c>
      <c r="E249" s="729" t="s">
        <v>2653</v>
      </c>
      <c r="F249" s="730" t="s">
        <v>2654</v>
      </c>
      <c r="G249" s="729" t="s">
        <v>2657</v>
      </c>
      <c r="H249" s="729" t="s">
        <v>2658</v>
      </c>
      <c r="I249" s="732">
        <v>426.91000366210937</v>
      </c>
      <c r="J249" s="732">
        <v>1</v>
      </c>
      <c r="K249" s="733">
        <v>426.91000366210937</v>
      </c>
    </row>
    <row r="250" spans="1:11" ht="14.4" customHeight="1" x14ac:dyDescent="0.3">
      <c r="A250" s="727" t="s">
        <v>561</v>
      </c>
      <c r="B250" s="728" t="s">
        <v>562</v>
      </c>
      <c r="C250" s="729" t="s">
        <v>2284</v>
      </c>
      <c r="D250" s="730" t="s">
        <v>2285</v>
      </c>
      <c r="E250" s="729" t="s">
        <v>2653</v>
      </c>
      <c r="F250" s="730" t="s">
        <v>2654</v>
      </c>
      <c r="G250" s="729" t="s">
        <v>2659</v>
      </c>
      <c r="H250" s="729" t="s">
        <v>2660</v>
      </c>
      <c r="I250" s="732">
        <v>426.91801147460939</v>
      </c>
      <c r="J250" s="732">
        <v>6</v>
      </c>
      <c r="K250" s="733">
        <v>2561.5000610351562</v>
      </c>
    </row>
    <row r="251" spans="1:11" ht="14.4" customHeight="1" x14ac:dyDescent="0.3">
      <c r="A251" s="727" t="s">
        <v>561</v>
      </c>
      <c r="B251" s="728" t="s">
        <v>562</v>
      </c>
      <c r="C251" s="729" t="s">
        <v>2284</v>
      </c>
      <c r="D251" s="730" t="s">
        <v>2285</v>
      </c>
      <c r="E251" s="729" t="s">
        <v>2653</v>
      </c>
      <c r="F251" s="730" t="s">
        <v>2654</v>
      </c>
      <c r="G251" s="729" t="s">
        <v>2661</v>
      </c>
      <c r="H251" s="729" t="s">
        <v>2662</v>
      </c>
      <c r="I251" s="732">
        <v>426.92001342773437</v>
      </c>
      <c r="J251" s="732">
        <v>4</v>
      </c>
      <c r="K251" s="733">
        <v>1707.6600341796875</v>
      </c>
    </row>
    <row r="252" spans="1:11" ht="14.4" customHeight="1" x14ac:dyDescent="0.3">
      <c r="A252" s="727" t="s">
        <v>561</v>
      </c>
      <c r="B252" s="728" t="s">
        <v>562</v>
      </c>
      <c r="C252" s="729" t="s">
        <v>2284</v>
      </c>
      <c r="D252" s="730" t="s">
        <v>2285</v>
      </c>
      <c r="E252" s="729" t="s">
        <v>2653</v>
      </c>
      <c r="F252" s="730" t="s">
        <v>2654</v>
      </c>
      <c r="G252" s="729" t="s">
        <v>2663</v>
      </c>
      <c r="H252" s="729" t="s">
        <v>2664</v>
      </c>
      <c r="I252" s="732">
        <v>426.91250610351562</v>
      </c>
      <c r="J252" s="732">
        <v>4</v>
      </c>
      <c r="K252" s="733">
        <v>1707.6500244140625</v>
      </c>
    </row>
    <row r="253" spans="1:11" ht="14.4" customHeight="1" x14ac:dyDescent="0.3">
      <c r="A253" s="727" t="s">
        <v>561</v>
      </c>
      <c r="B253" s="728" t="s">
        <v>562</v>
      </c>
      <c r="C253" s="729" t="s">
        <v>2284</v>
      </c>
      <c r="D253" s="730" t="s">
        <v>2285</v>
      </c>
      <c r="E253" s="729" t="s">
        <v>2653</v>
      </c>
      <c r="F253" s="730" t="s">
        <v>2654</v>
      </c>
      <c r="G253" s="729" t="s">
        <v>2665</v>
      </c>
      <c r="H253" s="729" t="s">
        <v>2666</v>
      </c>
      <c r="I253" s="732">
        <v>426.92001342773437</v>
      </c>
      <c r="J253" s="732">
        <v>2</v>
      </c>
      <c r="K253" s="733">
        <v>853.84002685546875</v>
      </c>
    </row>
    <row r="254" spans="1:11" ht="14.4" customHeight="1" x14ac:dyDescent="0.3">
      <c r="A254" s="727" t="s">
        <v>561</v>
      </c>
      <c r="B254" s="728" t="s">
        <v>562</v>
      </c>
      <c r="C254" s="729" t="s">
        <v>2284</v>
      </c>
      <c r="D254" s="730" t="s">
        <v>2285</v>
      </c>
      <c r="E254" s="729" t="s">
        <v>2653</v>
      </c>
      <c r="F254" s="730" t="s">
        <v>2654</v>
      </c>
      <c r="G254" s="729" t="s">
        <v>2667</v>
      </c>
      <c r="H254" s="729" t="s">
        <v>2668</v>
      </c>
      <c r="I254" s="732">
        <v>426.91000366210937</v>
      </c>
      <c r="J254" s="732">
        <v>1</v>
      </c>
      <c r="K254" s="733">
        <v>426.91000366210937</v>
      </c>
    </row>
    <row r="255" spans="1:11" ht="14.4" customHeight="1" x14ac:dyDescent="0.3">
      <c r="A255" s="727" t="s">
        <v>561</v>
      </c>
      <c r="B255" s="728" t="s">
        <v>562</v>
      </c>
      <c r="C255" s="729" t="s">
        <v>2284</v>
      </c>
      <c r="D255" s="730" t="s">
        <v>2285</v>
      </c>
      <c r="E255" s="729" t="s">
        <v>2653</v>
      </c>
      <c r="F255" s="730" t="s">
        <v>2654</v>
      </c>
      <c r="G255" s="729" t="s">
        <v>2669</v>
      </c>
      <c r="H255" s="729" t="s">
        <v>2670</v>
      </c>
      <c r="I255" s="732">
        <v>426.91000366210937</v>
      </c>
      <c r="J255" s="732">
        <v>1</v>
      </c>
      <c r="K255" s="733">
        <v>426.91000366210937</v>
      </c>
    </row>
    <row r="256" spans="1:11" ht="14.4" customHeight="1" x14ac:dyDescent="0.3">
      <c r="A256" s="727" t="s">
        <v>561</v>
      </c>
      <c r="B256" s="728" t="s">
        <v>562</v>
      </c>
      <c r="C256" s="729" t="s">
        <v>2284</v>
      </c>
      <c r="D256" s="730" t="s">
        <v>2285</v>
      </c>
      <c r="E256" s="729" t="s">
        <v>2653</v>
      </c>
      <c r="F256" s="730" t="s">
        <v>2654</v>
      </c>
      <c r="G256" s="729" t="s">
        <v>2671</v>
      </c>
      <c r="H256" s="729" t="s">
        <v>2672</v>
      </c>
      <c r="I256" s="732">
        <v>426.91667683919269</v>
      </c>
      <c r="J256" s="732">
        <v>4</v>
      </c>
      <c r="K256" s="733">
        <v>1707.6600341796875</v>
      </c>
    </row>
    <row r="257" spans="1:11" ht="14.4" customHeight="1" x14ac:dyDescent="0.3">
      <c r="A257" s="727" t="s">
        <v>561</v>
      </c>
      <c r="B257" s="728" t="s">
        <v>562</v>
      </c>
      <c r="C257" s="729" t="s">
        <v>2284</v>
      </c>
      <c r="D257" s="730" t="s">
        <v>2285</v>
      </c>
      <c r="E257" s="729" t="s">
        <v>2653</v>
      </c>
      <c r="F257" s="730" t="s">
        <v>2654</v>
      </c>
      <c r="G257" s="729" t="s">
        <v>2673</v>
      </c>
      <c r="H257" s="729" t="s">
        <v>2674</v>
      </c>
      <c r="I257" s="732">
        <v>426.91000366210937</v>
      </c>
      <c r="J257" s="732">
        <v>1</v>
      </c>
      <c r="K257" s="733">
        <v>426.91000366210937</v>
      </c>
    </row>
    <row r="258" spans="1:11" ht="14.4" customHeight="1" x14ac:dyDescent="0.3">
      <c r="A258" s="727" t="s">
        <v>561</v>
      </c>
      <c r="B258" s="728" t="s">
        <v>562</v>
      </c>
      <c r="C258" s="729" t="s">
        <v>2284</v>
      </c>
      <c r="D258" s="730" t="s">
        <v>2285</v>
      </c>
      <c r="E258" s="729" t="s">
        <v>2653</v>
      </c>
      <c r="F258" s="730" t="s">
        <v>2654</v>
      </c>
      <c r="G258" s="729" t="s">
        <v>2675</v>
      </c>
      <c r="H258" s="729" t="s">
        <v>2676</v>
      </c>
      <c r="I258" s="732">
        <v>728.0999755859375</v>
      </c>
      <c r="J258" s="732">
        <v>1</v>
      </c>
      <c r="K258" s="733">
        <v>728.0999755859375</v>
      </c>
    </row>
    <row r="259" spans="1:11" ht="14.4" customHeight="1" x14ac:dyDescent="0.3">
      <c r="A259" s="727" t="s">
        <v>561</v>
      </c>
      <c r="B259" s="728" t="s">
        <v>562</v>
      </c>
      <c r="C259" s="729" t="s">
        <v>2284</v>
      </c>
      <c r="D259" s="730" t="s">
        <v>2285</v>
      </c>
      <c r="E259" s="729" t="s">
        <v>2653</v>
      </c>
      <c r="F259" s="730" t="s">
        <v>2654</v>
      </c>
      <c r="G259" s="729" t="s">
        <v>2677</v>
      </c>
      <c r="H259" s="729" t="s">
        <v>2678</v>
      </c>
      <c r="I259" s="732">
        <v>728.0999755859375</v>
      </c>
      <c r="J259" s="732">
        <v>2</v>
      </c>
      <c r="K259" s="733">
        <v>1456.199951171875</v>
      </c>
    </row>
    <row r="260" spans="1:11" ht="14.4" customHeight="1" x14ac:dyDescent="0.3">
      <c r="A260" s="727" t="s">
        <v>561</v>
      </c>
      <c r="B260" s="728" t="s">
        <v>562</v>
      </c>
      <c r="C260" s="729" t="s">
        <v>2284</v>
      </c>
      <c r="D260" s="730" t="s">
        <v>2285</v>
      </c>
      <c r="E260" s="729" t="s">
        <v>2653</v>
      </c>
      <c r="F260" s="730" t="s">
        <v>2654</v>
      </c>
      <c r="G260" s="729" t="s">
        <v>2679</v>
      </c>
      <c r="H260" s="729" t="s">
        <v>2680</v>
      </c>
      <c r="I260" s="732">
        <v>728.0999755859375</v>
      </c>
      <c r="J260" s="732">
        <v>2</v>
      </c>
      <c r="K260" s="733">
        <v>1456.199951171875</v>
      </c>
    </row>
    <row r="261" spans="1:11" ht="14.4" customHeight="1" x14ac:dyDescent="0.3">
      <c r="A261" s="727" t="s">
        <v>561</v>
      </c>
      <c r="B261" s="728" t="s">
        <v>562</v>
      </c>
      <c r="C261" s="729" t="s">
        <v>2284</v>
      </c>
      <c r="D261" s="730" t="s">
        <v>2285</v>
      </c>
      <c r="E261" s="729" t="s">
        <v>2653</v>
      </c>
      <c r="F261" s="730" t="s">
        <v>2654</v>
      </c>
      <c r="G261" s="729" t="s">
        <v>2681</v>
      </c>
      <c r="H261" s="729" t="s">
        <v>2682</v>
      </c>
      <c r="I261" s="732">
        <v>728.0999755859375</v>
      </c>
      <c r="J261" s="732">
        <v>6</v>
      </c>
      <c r="K261" s="733">
        <v>4368.599853515625</v>
      </c>
    </row>
    <row r="262" spans="1:11" ht="14.4" customHeight="1" x14ac:dyDescent="0.3">
      <c r="A262" s="727" t="s">
        <v>561</v>
      </c>
      <c r="B262" s="728" t="s">
        <v>562</v>
      </c>
      <c r="C262" s="729" t="s">
        <v>2284</v>
      </c>
      <c r="D262" s="730" t="s">
        <v>2285</v>
      </c>
      <c r="E262" s="729" t="s">
        <v>2653</v>
      </c>
      <c r="F262" s="730" t="s">
        <v>2654</v>
      </c>
      <c r="G262" s="729" t="s">
        <v>2683</v>
      </c>
      <c r="H262" s="729" t="s">
        <v>2684</v>
      </c>
      <c r="I262" s="732">
        <v>728.0999755859375</v>
      </c>
      <c r="J262" s="732">
        <v>2</v>
      </c>
      <c r="K262" s="733">
        <v>1456.199951171875</v>
      </c>
    </row>
    <row r="263" spans="1:11" ht="14.4" customHeight="1" x14ac:dyDescent="0.3">
      <c r="A263" s="727" t="s">
        <v>561</v>
      </c>
      <c r="B263" s="728" t="s">
        <v>562</v>
      </c>
      <c r="C263" s="729" t="s">
        <v>2284</v>
      </c>
      <c r="D263" s="730" t="s">
        <v>2285</v>
      </c>
      <c r="E263" s="729" t="s">
        <v>2653</v>
      </c>
      <c r="F263" s="730" t="s">
        <v>2654</v>
      </c>
      <c r="G263" s="729" t="s">
        <v>2685</v>
      </c>
      <c r="H263" s="729" t="s">
        <v>2686</v>
      </c>
      <c r="I263" s="732">
        <v>728.0999755859375</v>
      </c>
      <c r="J263" s="732">
        <v>1</v>
      </c>
      <c r="K263" s="733">
        <v>728.0999755859375</v>
      </c>
    </row>
    <row r="264" spans="1:11" ht="14.4" customHeight="1" x14ac:dyDescent="0.3">
      <c r="A264" s="727" t="s">
        <v>561</v>
      </c>
      <c r="B264" s="728" t="s">
        <v>562</v>
      </c>
      <c r="C264" s="729" t="s">
        <v>2284</v>
      </c>
      <c r="D264" s="730" t="s">
        <v>2285</v>
      </c>
      <c r="E264" s="729" t="s">
        <v>2653</v>
      </c>
      <c r="F264" s="730" t="s">
        <v>2654</v>
      </c>
      <c r="G264" s="729" t="s">
        <v>2687</v>
      </c>
      <c r="H264" s="729" t="s">
        <v>2688</v>
      </c>
      <c r="I264" s="732">
        <v>728.0999755859375</v>
      </c>
      <c r="J264" s="732">
        <v>1</v>
      </c>
      <c r="K264" s="733">
        <v>728.0999755859375</v>
      </c>
    </row>
    <row r="265" spans="1:11" ht="14.4" customHeight="1" x14ac:dyDescent="0.3">
      <c r="A265" s="727" t="s">
        <v>561</v>
      </c>
      <c r="B265" s="728" t="s">
        <v>562</v>
      </c>
      <c r="C265" s="729" t="s">
        <v>2284</v>
      </c>
      <c r="D265" s="730" t="s">
        <v>2285</v>
      </c>
      <c r="E265" s="729" t="s">
        <v>2653</v>
      </c>
      <c r="F265" s="730" t="s">
        <v>2654</v>
      </c>
      <c r="G265" s="729" t="s">
        <v>2689</v>
      </c>
      <c r="H265" s="729" t="s">
        <v>2690</v>
      </c>
      <c r="I265" s="732">
        <v>728.0999755859375</v>
      </c>
      <c r="J265" s="732">
        <v>1</v>
      </c>
      <c r="K265" s="733">
        <v>728.0999755859375</v>
      </c>
    </row>
    <row r="266" spans="1:11" ht="14.4" customHeight="1" x14ac:dyDescent="0.3">
      <c r="A266" s="727" t="s">
        <v>561</v>
      </c>
      <c r="B266" s="728" t="s">
        <v>562</v>
      </c>
      <c r="C266" s="729" t="s">
        <v>2284</v>
      </c>
      <c r="D266" s="730" t="s">
        <v>2285</v>
      </c>
      <c r="E266" s="729" t="s">
        <v>2653</v>
      </c>
      <c r="F266" s="730" t="s">
        <v>2654</v>
      </c>
      <c r="G266" s="729" t="s">
        <v>2691</v>
      </c>
      <c r="H266" s="729" t="s">
        <v>2692</v>
      </c>
      <c r="I266" s="732">
        <v>728.0999755859375</v>
      </c>
      <c r="J266" s="732">
        <v>1</v>
      </c>
      <c r="K266" s="733">
        <v>728.0999755859375</v>
      </c>
    </row>
    <row r="267" spans="1:11" ht="14.4" customHeight="1" x14ac:dyDescent="0.3">
      <c r="A267" s="727" t="s">
        <v>561</v>
      </c>
      <c r="B267" s="728" t="s">
        <v>562</v>
      </c>
      <c r="C267" s="729" t="s">
        <v>2284</v>
      </c>
      <c r="D267" s="730" t="s">
        <v>2285</v>
      </c>
      <c r="E267" s="729" t="s">
        <v>2653</v>
      </c>
      <c r="F267" s="730" t="s">
        <v>2654</v>
      </c>
      <c r="G267" s="729" t="s">
        <v>2693</v>
      </c>
      <c r="H267" s="729" t="s">
        <v>2694</v>
      </c>
      <c r="I267" s="732">
        <v>364.54000854492187</v>
      </c>
      <c r="J267" s="732">
        <v>1</v>
      </c>
      <c r="K267" s="733">
        <v>364.54000854492187</v>
      </c>
    </row>
    <row r="268" spans="1:11" ht="14.4" customHeight="1" x14ac:dyDescent="0.3">
      <c r="A268" s="727" t="s">
        <v>561</v>
      </c>
      <c r="B268" s="728" t="s">
        <v>562</v>
      </c>
      <c r="C268" s="729" t="s">
        <v>2284</v>
      </c>
      <c r="D268" s="730" t="s">
        <v>2285</v>
      </c>
      <c r="E268" s="729" t="s">
        <v>2653</v>
      </c>
      <c r="F268" s="730" t="s">
        <v>2654</v>
      </c>
      <c r="G268" s="729" t="s">
        <v>2695</v>
      </c>
      <c r="H268" s="729" t="s">
        <v>2696</v>
      </c>
      <c r="I268" s="732">
        <v>364.54000854492187</v>
      </c>
      <c r="J268" s="732">
        <v>1</v>
      </c>
      <c r="K268" s="733">
        <v>364.54000854492187</v>
      </c>
    </row>
    <row r="269" spans="1:11" ht="14.4" customHeight="1" x14ac:dyDescent="0.3">
      <c r="A269" s="727" t="s">
        <v>561</v>
      </c>
      <c r="B269" s="728" t="s">
        <v>562</v>
      </c>
      <c r="C269" s="729" t="s">
        <v>2284</v>
      </c>
      <c r="D269" s="730" t="s">
        <v>2285</v>
      </c>
      <c r="E269" s="729" t="s">
        <v>2653</v>
      </c>
      <c r="F269" s="730" t="s">
        <v>2654</v>
      </c>
      <c r="G269" s="729" t="s">
        <v>2697</v>
      </c>
      <c r="H269" s="729" t="s">
        <v>2698</v>
      </c>
      <c r="I269" s="732">
        <v>364.54000854492187</v>
      </c>
      <c r="J269" s="732">
        <v>2</v>
      </c>
      <c r="K269" s="733">
        <v>729.08001708984375</v>
      </c>
    </row>
    <row r="270" spans="1:11" ht="14.4" customHeight="1" x14ac:dyDescent="0.3">
      <c r="A270" s="727" t="s">
        <v>561</v>
      </c>
      <c r="B270" s="728" t="s">
        <v>562</v>
      </c>
      <c r="C270" s="729" t="s">
        <v>2284</v>
      </c>
      <c r="D270" s="730" t="s">
        <v>2285</v>
      </c>
      <c r="E270" s="729" t="s">
        <v>2653</v>
      </c>
      <c r="F270" s="730" t="s">
        <v>2654</v>
      </c>
      <c r="G270" s="729" t="s">
        <v>2699</v>
      </c>
      <c r="H270" s="729" t="s">
        <v>2700</v>
      </c>
      <c r="I270" s="732">
        <v>364.54000854492187</v>
      </c>
      <c r="J270" s="732">
        <v>1</v>
      </c>
      <c r="K270" s="733">
        <v>364.54000854492187</v>
      </c>
    </row>
    <row r="271" spans="1:11" ht="14.4" customHeight="1" x14ac:dyDescent="0.3">
      <c r="A271" s="727" t="s">
        <v>561</v>
      </c>
      <c r="B271" s="728" t="s">
        <v>562</v>
      </c>
      <c r="C271" s="729" t="s">
        <v>2284</v>
      </c>
      <c r="D271" s="730" t="s">
        <v>2285</v>
      </c>
      <c r="E271" s="729" t="s">
        <v>2653</v>
      </c>
      <c r="F271" s="730" t="s">
        <v>2654</v>
      </c>
      <c r="G271" s="729" t="s">
        <v>2701</v>
      </c>
      <c r="H271" s="729" t="s">
        <v>2702</v>
      </c>
      <c r="I271" s="732">
        <v>4936.85986328125</v>
      </c>
      <c r="J271" s="732">
        <v>2</v>
      </c>
      <c r="K271" s="733">
        <v>9873.7197265625</v>
      </c>
    </row>
    <row r="272" spans="1:11" ht="14.4" customHeight="1" x14ac:dyDescent="0.3">
      <c r="A272" s="727" t="s">
        <v>561</v>
      </c>
      <c r="B272" s="728" t="s">
        <v>562</v>
      </c>
      <c r="C272" s="729" t="s">
        <v>2284</v>
      </c>
      <c r="D272" s="730" t="s">
        <v>2285</v>
      </c>
      <c r="E272" s="729" t="s">
        <v>2653</v>
      </c>
      <c r="F272" s="730" t="s">
        <v>2654</v>
      </c>
      <c r="G272" s="729" t="s">
        <v>2703</v>
      </c>
      <c r="H272" s="729" t="s">
        <v>2704</v>
      </c>
      <c r="I272" s="732">
        <v>4936.85986328125</v>
      </c>
      <c r="J272" s="732">
        <v>1</v>
      </c>
      <c r="K272" s="733">
        <v>4936.85986328125</v>
      </c>
    </row>
    <row r="273" spans="1:11" ht="14.4" customHeight="1" x14ac:dyDescent="0.3">
      <c r="A273" s="727" t="s">
        <v>561</v>
      </c>
      <c r="B273" s="728" t="s">
        <v>562</v>
      </c>
      <c r="C273" s="729" t="s">
        <v>2284</v>
      </c>
      <c r="D273" s="730" t="s">
        <v>2285</v>
      </c>
      <c r="E273" s="729" t="s">
        <v>2653</v>
      </c>
      <c r="F273" s="730" t="s">
        <v>2654</v>
      </c>
      <c r="G273" s="729" t="s">
        <v>2705</v>
      </c>
      <c r="H273" s="729" t="s">
        <v>2706</v>
      </c>
      <c r="I273" s="732">
        <v>4936.85986328125</v>
      </c>
      <c r="J273" s="732">
        <v>3</v>
      </c>
      <c r="K273" s="733">
        <v>14810.57958984375</v>
      </c>
    </row>
    <row r="274" spans="1:11" ht="14.4" customHeight="1" x14ac:dyDescent="0.3">
      <c r="A274" s="727" t="s">
        <v>561</v>
      </c>
      <c r="B274" s="728" t="s">
        <v>562</v>
      </c>
      <c r="C274" s="729" t="s">
        <v>2284</v>
      </c>
      <c r="D274" s="730" t="s">
        <v>2285</v>
      </c>
      <c r="E274" s="729" t="s">
        <v>2653</v>
      </c>
      <c r="F274" s="730" t="s">
        <v>2654</v>
      </c>
      <c r="G274" s="729" t="s">
        <v>2707</v>
      </c>
      <c r="H274" s="729" t="s">
        <v>2708</v>
      </c>
      <c r="I274" s="732">
        <v>3526.4599609375</v>
      </c>
      <c r="J274" s="732">
        <v>4</v>
      </c>
      <c r="K274" s="733">
        <v>14105.83984375</v>
      </c>
    </row>
    <row r="275" spans="1:11" ht="14.4" customHeight="1" x14ac:dyDescent="0.3">
      <c r="A275" s="727" t="s">
        <v>561</v>
      </c>
      <c r="B275" s="728" t="s">
        <v>562</v>
      </c>
      <c r="C275" s="729" t="s">
        <v>2284</v>
      </c>
      <c r="D275" s="730" t="s">
        <v>2285</v>
      </c>
      <c r="E275" s="729" t="s">
        <v>2653</v>
      </c>
      <c r="F275" s="730" t="s">
        <v>2654</v>
      </c>
      <c r="G275" s="729" t="s">
        <v>2709</v>
      </c>
      <c r="H275" s="729" t="s">
        <v>2710</v>
      </c>
      <c r="I275" s="732">
        <v>3686.3175659179687</v>
      </c>
      <c r="J275" s="732">
        <v>4</v>
      </c>
      <c r="K275" s="733">
        <v>14745.270263671875</v>
      </c>
    </row>
    <row r="276" spans="1:11" ht="14.4" customHeight="1" x14ac:dyDescent="0.3">
      <c r="A276" s="727" t="s">
        <v>561</v>
      </c>
      <c r="B276" s="728" t="s">
        <v>562</v>
      </c>
      <c r="C276" s="729" t="s">
        <v>2284</v>
      </c>
      <c r="D276" s="730" t="s">
        <v>2285</v>
      </c>
      <c r="E276" s="729" t="s">
        <v>2653</v>
      </c>
      <c r="F276" s="730" t="s">
        <v>2654</v>
      </c>
      <c r="G276" s="729" t="s">
        <v>2711</v>
      </c>
      <c r="H276" s="729" t="s">
        <v>2712</v>
      </c>
      <c r="I276" s="732">
        <v>3686.31005859375</v>
      </c>
      <c r="J276" s="732">
        <v>1</v>
      </c>
      <c r="K276" s="733">
        <v>3686.31005859375</v>
      </c>
    </row>
    <row r="277" spans="1:11" ht="14.4" customHeight="1" x14ac:dyDescent="0.3">
      <c r="A277" s="727" t="s">
        <v>561</v>
      </c>
      <c r="B277" s="728" t="s">
        <v>562</v>
      </c>
      <c r="C277" s="729" t="s">
        <v>2284</v>
      </c>
      <c r="D277" s="730" t="s">
        <v>2285</v>
      </c>
      <c r="E277" s="729" t="s">
        <v>2653</v>
      </c>
      <c r="F277" s="730" t="s">
        <v>2654</v>
      </c>
      <c r="G277" s="729" t="s">
        <v>2713</v>
      </c>
      <c r="H277" s="729" t="s">
        <v>2714</v>
      </c>
      <c r="I277" s="732">
        <v>3686.31005859375</v>
      </c>
      <c r="J277" s="732">
        <v>1</v>
      </c>
      <c r="K277" s="733">
        <v>3686.31005859375</v>
      </c>
    </row>
    <row r="278" spans="1:11" ht="14.4" customHeight="1" x14ac:dyDescent="0.3">
      <c r="A278" s="727" t="s">
        <v>561</v>
      </c>
      <c r="B278" s="728" t="s">
        <v>562</v>
      </c>
      <c r="C278" s="729" t="s">
        <v>2284</v>
      </c>
      <c r="D278" s="730" t="s">
        <v>2285</v>
      </c>
      <c r="E278" s="729" t="s">
        <v>2653</v>
      </c>
      <c r="F278" s="730" t="s">
        <v>2654</v>
      </c>
      <c r="G278" s="729" t="s">
        <v>2715</v>
      </c>
      <c r="H278" s="729" t="s">
        <v>2716</v>
      </c>
      <c r="I278" s="732">
        <v>3263.300048828125</v>
      </c>
      <c r="J278" s="732">
        <v>1</v>
      </c>
      <c r="K278" s="733">
        <v>3263.300048828125</v>
      </c>
    </row>
    <row r="279" spans="1:11" ht="14.4" customHeight="1" x14ac:dyDescent="0.3">
      <c r="A279" s="727" t="s">
        <v>561</v>
      </c>
      <c r="B279" s="728" t="s">
        <v>562</v>
      </c>
      <c r="C279" s="729" t="s">
        <v>2284</v>
      </c>
      <c r="D279" s="730" t="s">
        <v>2285</v>
      </c>
      <c r="E279" s="729" t="s">
        <v>2653</v>
      </c>
      <c r="F279" s="730" t="s">
        <v>2654</v>
      </c>
      <c r="G279" s="729" t="s">
        <v>2717</v>
      </c>
      <c r="H279" s="729" t="s">
        <v>2718</v>
      </c>
      <c r="I279" s="732">
        <v>3263.320068359375</v>
      </c>
      <c r="J279" s="732">
        <v>1</v>
      </c>
      <c r="K279" s="733">
        <v>3263.320068359375</v>
      </c>
    </row>
    <row r="280" spans="1:11" ht="14.4" customHeight="1" x14ac:dyDescent="0.3">
      <c r="A280" s="727" t="s">
        <v>561</v>
      </c>
      <c r="B280" s="728" t="s">
        <v>562</v>
      </c>
      <c r="C280" s="729" t="s">
        <v>2284</v>
      </c>
      <c r="D280" s="730" t="s">
        <v>2285</v>
      </c>
      <c r="E280" s="729" t="s">
        <v>2653</v>
      </c>
      <c r="F280" s="730" t="s">
        <v>2654</v>
      </c>
      <c r="G280" s="729" t="s">
        <v>2719</v>
      </c>
      <c r="H280" s="729" t="s">
        <v>2720</v>
      </c>
      <c r="I280" s="732">
        <v>5175</v>
      </c>
      <c r="J280" s="732">
        <v>1</v>
      </c>
      <c r="K280" s="733">
        <v>5175</v>
      </c>
    </row>
    <row r="281" spans="1:11" ht="14.4" customHeight="1" x14ac:dyDescent="0.3">
      <c r="A281" s="727" t="s">
        <v>561</v>
      </c>
      <c r="B281" s="728" t="s">
        <v>562</v>
      </c>
      <c r="C281" s="729" t="s">
        <v>2284</v>
      </c>
      <c r="D281" s="730" t="s">
        <v>2285</v>
      </c>
      <c r="E281" s="729" t="s">
        <v>2653</v>
      </c>
      <c r="F281" s="730" t="s">
        <v>2654</v>
      </c>
      <c r="G281" s="729" t="s">
        <v>2721</v>
      </c>
      <c r="H281" s="729" t="s">
        <v>2722</v>
      </c>
      <c r="I281" s="732">
        <v>3795</v>
      </c>
      <c r="J281" s="732">
        <v>2</v>
      </c>
      <c r="K281" s="733">
        <v>7590</v>
      </c>
    </row>
    <row r="282" spans="1:11" ht="14.4" customHeight="1" x14ac:dyDescent="0.3">
      <c r="A282" s="727" t="s">
        <v>561</v>
      </c>
      <c r="B282" s="728" t="s">
        <v>562</v>
      </c>
      <c r="C282" s="729" t="s">
        <v>2284</v>
      </c>
      <c r="D282" s="730" t="s">
        <v>2285</v>
      </c>
      <c r="E282" s="729" t="s">
        <v>2653</v>
      </c>
      <c r="F282" s="730" t="s">
        <v>2654</v>
      </c>
      <c r="G282" s="729" t="s">
        <v>2723</v>
      </c>
      <c r="H282" s="729" t="s">
        <v>2724</v>
      </c>
      <c r="I282" s="732">
        <v>3795</v>
      </c>
      <c r="J282" s="732">
        <v>4</v>
      </c>
      <c r="K282" s="733">
        <v>15180</v>
      </c>
    </row>
    <row r="283" spans="1:11" ht="14.4" customHeight="1" x14ac:dyDescent="0.3">
      <c r="A283" s="727" t="s">
        <v>561</v>
      </c>
      <c r="B283" s="728" t="s">
        <v>562</v>
      </c>
      <c r="C283" s="729" t="s">
        <v>2284</v>
      </c>
      <c r="D283" s="730" t="s">
        <v>2285</v>
      </c>
      <c r="E283" s="729" t="s">
        <v>2653</v>
      </c>
      <c r="F283" s="730" t="s">
        <v>2654</v>
      </c>
      <c r="G283" s="729" t="s">
        <v>2725</v>
      </c>
      <c r="H283" s="729" t="s">
        <v>2726</v>
      </c>
      <c r="I283" s="732">
        <v>3795</v>
      </c>
      <c r="J283" s="732">
        <v>3</v>
      </c>
      <c r="K283" s="733">
        <v>11385</v>
      </c>
    </row>
    <row r="284" spans="1:11" ht="14.4" customHeight="1" x14ac:dyDescent="0.3">
      <c r="A284" s="727" t="s">
        <v>561</v>
      </c>
      <c r="B284" s="728" t="s">
        <v>562</v>
      </c>
      <c r="C284" s="729" t="s">
        <v>2284</v>
      </c>
      <c r="D284" s="730" t="s">
        <v>2285</v>
      </c>
      <c r="E284" s="729" t="s">
        <v>2653</v>
      </c>
      <c r="F284" s="730" t="s">
        <v>2654</v>
      </c>
      <c r="G284" s="729" t="s">
        <v>2727</v>
      </c>
      <c r="H284" s="729" t="s">
        <v>2728</v>
      </c>
      <c r="I284" s="732">
        <v>3795</v>
      </c>
      <c r="J284" s="732">
        <v>1</v>
      </c>
      <c r="K284" s="733">
        <v>3795</v>
      </c>
    </row>
    <row r="285" spans="1:11" ht="14.4" customHeight="1" x14ac:dyDescent="0.3">
      <c r="A285" s="727" t="s">
        <v>561</v>
      </c>
      <c r="B285" s="728" t="s">
        <v>562</v>
      </c>
      <c r="C285" s="729" t="s">
        <v>2284</v>
      </c>
      <c r="D285" s="730" t="s">
        <v>2285</v>
      </c>
      <c r="E285" s="729" t="s">
        <v>2653</v>
      </c>
      <c r="F285" s="730" t="s">
        <v>2654</v>
      </c>
      <c r="G285" s="729" t="s">
        <v>2729</v>
      </c>
      <c r="H285" s="729" t="s">
        <v>2730</v>
      </c>
      <c r="I285" s="732">
        <v>5175</v>
      </c>
      <c r="J285" s="732">
        <v>3</v>
      </c>
      <c r="K285" s="733">
        <v>15525</v>
      </c>
    </row>
    <row r="286" spans="1:11" ht="14.4" customHeight="1" x14ac:dyDescent="0.3">
      <c r="A286" s="727" t="s">
        <v>561</v>
      </c>
      <c r="B286" s="728" t="s">
        <v>562</v>
      </c>
      <c r="C286" s="729" t="s">
        <v>2284</v>
      </c>
      <c r="D286" s="730" t="s">
        <v>2285</v>
      </c>
      <c r="E286" s="729" t="s">
        <v>2653</v>
      </c>
      <c r="F286" s="730" t="s">
        <v>2654</v>
      </c>
      <c r="G286" s="729" t="s">
        <v>2731</v>
      </c>
      <c r="H286" s="729" t="s">
        <v>2732</v>
      </c>
      <c r="I286" s="732">
        <v>5175</v>
      </c>
      <c r="J286" s="732">
        <v>1</v>
      </c>
      <c r="K286" s="733">
        <v>5175</v>
      </c>
    </row>
    <row r="287" spans="1:11" ht="14.4" customHeight="1" x14ac:dyDescent="0.3">
      <c r="A287" s="727" t="s">
        <v>561</v>
      </c>
      <c r="B287" s="728" t="s">
        <v>562</v>
      </c>
      <c r="C287" s="729" t="s">
        <v>2284</v>
      </c>
      <c r="D287" s="730" t="s">
        <v>2285</v>
      </c>
      <c r="E287" s="729" t="s">
        <v>2653</v>
      </c>
      <c r="F287" s="730" t="s">
        <v>2654</v>
      </c>
      <c r="G287" s="729" t="s">
        <v>2733</v>
      </c>
      <c r="H287" s="729" t="s">
        <v>2734</v>
      </c>
      <c r="I287" s="732">
        <v>7513.9599609375</v>
      </c>
      <c r="J287" s="732">
        <v>1</v>
      </c>
      <c r="K287" s="733">
        <v>7513.9599609375</v>
      </c>
    </row>
    <row r="288" spans="1:11" ht="14.4" customHeight="1" x14ac:dyDescent="0.3">
      <c r="A288" s="727" t="s">
        <v>561</v>
      </c>
      <c r="B288" s="728" t="s">
        <v>562</v>
      </c>
      <c r="C288" s="729" t="s">
        <v>2284</v>
      </c>
      <c r="D288" s="730" t="s">
        <v>2285</v>
      </c>
      <c r="E288" s="729" t="s">
        <v>2653</v>
      </c>
      <c r="F288" s="730" t="s">
        <v>2654</v>
      </c>
      <c r="G288" s="729" t="s">
        <v>2735</v>
      </c>
      <c r="H288" s="729" t="s">
        <v>2736</v>
      </c>
      <c r="I288" s="732">
        <v>10807.4697265625</v>
      </c>
      <c r="J288" s="732">
        <v>1</v>
      </c>
      <c r="K288" s="733">
        <v>10807.4697265625</v>
      </c>
    </row>
    <row r="289" spans="1:11" ht="14.4" customHeight="1" x14ac:dyDescent="0.3">
      <c r="A289" s="727" t="s">
        <v>561</v>
      </c>
      <c r="B289" s="728" t="s">
        <v>562</v>
      </c>
      <c r="C289" s="729" t="s">
        <v>2284</v>
      </c>
      <c r="D289" s="730" t="s">
        <v>2285</v>
      </c>
      <c r="E289" s="729" t="s">
        <v>2653</v>
      </c>
      <c r="F289" s="730" t="s">
        <v>2654</v>
      </c>
      <c r="G289" s="729" t="s">
        <v>2737</v>
      </c>
      <c r="H289" s="729" t="s">
        <v>2738</v>
      </c>
      <c r="I289" s="732">
        <v>10807.4697265625</v>
      </c>
      <c r="J289" s="732">
        <v>1</v>
      </c>
      <c r="K289" s="733">
        <v>10807.4697265625</v>
      </c>
    </row>
    <row r="290" spans="1:11" ht="14.4" customHeight="1" x14ac:dyDescent="0.3">
      <c r="A290" s="727" t="s">
        <v>561</v>
      </c>
      <c r="B290" s="728" t="s">
        <v>562</v>
      </c>
      <c r="C290" s="729" t="s">
        <v>2284</v>
      </c>
      <c r="D290" s="730" t="s">
        <v>2285</v>
      </c>
      <c r="E290" s="729" t="s">
        <v>2653</v>
      </c>
      <c r="F290" s="730" t="s">
        <v>2654</v>
      </c>
      <c r="G290" s="729" t="s">
        <v>2739</v>
      </c>
      <c r="H290" s="729" t="s">
        <v>2740</v>
      </c>
      <c r="I290" s="732">
        <v>10807.4599609375</v>
      </c>
      <c r="J290" s="732">
        <v>1</v>
      </c>
      <c r="K290" s="733">
        <v>10807.4599609375</v>
      </c>
    </row>
    <row r="291" spans="1:11" ht="14.4" customHeight="1" x14ac:dyDescent="0.3">
      <c r="A291" s="727" t="s">
        <v>561</v>
      </c>
      <c r="B291" s="728" t="s">
        <v>562</v>
      </c>
      <c r="C291" s="729" t="s">
        <v>2284</v>
      </c>
      <c r="D291" s="730" t="s">
        <v>2285</v>
      </c>
      <c r="E291" s="729" t="s">
        <v>2653</v>
      </c>
      <c r="F291" s="730" t="s">
        <v>2654</v>
      </c>
      <c r="G291" s="729" t="s">
        <v>2741</v>
      </c>
      <c r="H291" s="729" t="s">
        <v>2742</v>
      </c>
      <c r="I291" s="732">
        <v>10807.4697265625</v>
      </c>
      <c r="J291" s="732">
        <v>1</v>
      </c>
      <c r="K291" s="733">
        <v>10807.4697265625</v>
      </c>
    </row>
    <row r="292" spans="1:11" ht="14.4" customHeight="1" x14ac:dyDescent="0.3">
      <c r="A292" s="727" t="s">
        <v>561</v>
      </c>
      <c r="B292" s="728" t="s">
        <v>562</v>
      </c>
      <c r="C292" s="729" t="s">
        <v>2284</v>
      </c>
      <c r="D292" s="730" t="s">
        <v>2285</v>
      </c>
      <c r="E292" s="729" t="s">
        <v>2653</v>
      </c>
      <c r="F292" s="730" t="s">
        <v>2654</v>
      </c>
      <c r="G292" s="729" t="s">
        <v>2743</v>
      </c>
      <c r="H292" s="729" t="s">
        <v>2744</v>
      </c>
      <c r="I292" s="732">
        <v>10807.4697265625</v>
      </c>
      <c r="J292" s="732">
        <v>1</v>
      </c>
      <c r="K292" s="733">
        <v>10807.4697265625</v>
      </c>
    </row>
    <row r="293" spans="1:11" ht="14.4" customHeight="1" x14ac:dyDescent="0.3">
      <c r="A293" s="727" t="s">
        <v>561</v>
      </c>
      <c r="B293" s="728" t="s">
        <v>562</v>
      </c>
      <c r="C293" s="729" t="s">
        <v>2284</v>
      </c>
      <c r="D293" s="730" t="s">
        <v>2285</v>
      </c>
      <c r="E293" s="729" t="s">
        <v>2653</v>
      </c>
      <c r="F293" s="730" t="s">
        <v>2654</v>
      </c>
      <c r="G293" s="729" t="s">
        <v>2745</v>
      </c>
      <c r="H293" s="729" t="s">
        <v>2746</v>
      </c>
      <c r="I293" s="732">
        <v>9893.2099609375</v>
      </c>
      <c r="J293" s="732">
        <v>3</v>
      </c>
      <c r="K293" s="733">
        <v>29679.6298828125</v>
      </c>
    </row>
    <row r="294" spans="1:11" ht="14.4" customHeight="1" x14ac:dyDescent="0.3">
      <c r="A294" s="727" t="s">
        <v>561</v>
      </c>
      <c r="B294" s="728" t="s">
        <v>562</v>
      </c>
      <c r="C294" s="729" t="s">
        <v>2284</v>
      </c>
      <c r="D294" s="730" t="s">
        <v>2285</v>
      </c>
      <c r="E294" s="729" t="s">
        <v>2653</v>
      </c>
      <c r="F294" s="730" t="s">
        <v>2654</v>
      </c>
      <c r="G294" s="729" t="s">
        <v>2747</v>
      </c>
      <c r="H294" s="729" t="s">
        <v>2748</v>
      </c>
      <c r="I294" s="732">
        <v>9893.2099609375</v>
      </c>
      <c r="J294" s="732">
        <v>1</v>
      </c>
      <c r="K294" s="733">
        <v>9893.2099609375</v>
      </c>
    </row>
    <row r="295" spans="1:11" ht="14.4" customHeight="1" x14ac:dyDescent="0.3">
      <c r="A295" s="727" t="s">
        <v>561</v>
      </c>
      <c r="B295" s="728" t="s">
        <v>562</v>
      </c>
      <c r="C295" s="729" t="s">
        <v>2284</v>
      </c>
      <c r="D295" s="730" t="s">
        <v>2285</v>
      </c>
      <c r="E295" s="729" t="s">
        <v>2653</v>
      </c>
      <c r="F295" s="730" t="s">
        <v>2654</v>
      </c>
      <c r="G295" s="729" t="s">
        <v>2749</v>
      </c>
      <c r="H295" s="729" t="s">
        <v>2750</v>
      </c>
      <c r="I295" s="732">
        <v>9893.2099609375</v>
      </c>
      <c r="J295" s="732">
        <v>1</v>
      </c>
      <c r="K295" s="733">
        <v>9893.2099609375</v>
      </c>
    </row>
    <row r="296" spans="1:11" ht="14.4" customHeight="1" x14ac:dyDescent="0.3">
      <c r="A296" s="727" t="s">
        <v>561</v>
      </c>
      <c r="B296" s="728" t="s">
        <v>562</v>
      </c>
      <c r="C296" s="729" t="s">
        <v>2284</v>
      </c>
      <c r="D296" s="730" t="s">
        <v>2285</v>
      </c>
      <c r="E296" s="729" t="s">
        <v>2653</v>
      </c>
      <c r="F296" s="730" t="s">
        <v>2654</v>
      </c>
      <c r="G296" s="729" t="s">
        <v>2751</v>
      </c>
      <c r="H296" s="729" t="s">
        <v>2752</v>
      </c>
      <c r="I296" s="732">
        <v>9893.2099609375</v>
      </c>
      <c r="J296" s="732">
        <v>1</v>
      </c>
      <c r="K296" s="733">
        <v>9893.2099609375</v>
      </c>
    </row>
    <row r="297" spans="1:11" ht="14.4" customHeight="1" x14ac:dyDescent="0.3">
      <c r="A297" s="727" t="s">
        <v>561</v>
      </c>
      <c r="B297" s="728" t="s">
        <v>562</v>
      </c>
      <c r="C297" s="729" t="s">
        <v>2284</v>
      </c>
      <c r="D297" s="730" t="s">
        <v>2285</v>
      </c>
      <c r="E297" s="729" t="s">
        <v>2653</v>
      </c>
      <c r="F297" s="730" t="s">
        <v>2654</v>
      </c>
      <c r="G297" s="729" t="s">
        <v>2753</v>
      </c>
      <c r="H297" s="729" t="s">
        <v>2754</v>
      </c>
      <c r="I297" s="732">
        <v>9893.2001953125</v>
      </c>
      <c r="J297" s="732">
        <v>1</v>
      </c>
      <c r="K297" s="733">
        <v>9893.2001953125</v>
      </c>
    </row>
    <row r="298" spans="1:11" ht="14.4" customHeight="1" x14ac:dyDescent="0.3">
      <c r="A298" s="727" t="s">
        <v>561</v>
      </c>
      <c r="B298" s="728" t="s">
        <v>562</v>
      </c>
      <c r="C298" s="729" t="s">
        <v>2284</v>
      </c>
      <c r="D298" s="730" t="s">
        <v>2285</v>
      </c>
      <c r="E298" s="729" t="s">
        <v>2653</v>
      </c>
      <c r="F298" s="730" t="s">
        <v>2654</v>
      </c>
      <c r="G298" s="729" t="s">
        <v>2755</v>
      </c>
      <c r="H298" s="729" t="s">
        <v>2756</v>
      </c>
      <c r="I298" s="732">
        <v>10706.900390625</v>
      </c>
      <c r="J298" s="732">
        <v>1</v>
      </c>
      <c r="K298" s="733">
        <v>10706.900390625</v>
      </c>
    </row>
    <row r="299" spans="1:11" ht="14.4" customHeight="1" x14ac:dyDescent="0.3">
      <c r="A299" s="727" t="s">
        <v>561</v>
      </c>
      <c r="B299" s="728" t="s">
        <v>562</v>
      </c>
      <c r="C299" s="729" t="s">
        <v>2284</v>
      </c>
      <c r="D299" s="730" t="s">
        <v>2285</v>
      </c>
      <c r="E299" s="729" t="s">
        <v>2653</v>
      </c>
      <c r="F299" s="730" t="s">
        <v>2654</v>
      </c>
      <c r="G299" s="729" t="s">
        <v>2757</v>
      </c>
      <c r="H299" s="729" t="s">
        <v>2758</v>
      </c>
      <c r="I299" s="732">
        <v>10706.900390625</v>
      </c>
      <c r="J299" s="732">
        <v>1</v>
      </c>
      <c r="K299" s="733">
        <v>10706.900390625</v>
      </c>
    </row>
    <row r="300" spans="1:11" ht="14.4" customHeight="1" x14ac:dyDescent="0.3">
      <c r="A300" s="727" t="s">
        <v>561</v>
      </c>
      <c r="B300" s="728" t="s">
        <v>562</v>
      </c>
      <c r="C300" s="729" t="s">
        <v>2284</v>
      </c>
      <c r="D300" s="730" t="s">
        <v>2285</v>
      </c>
      <c r="E300" s="729" t="s">
        <v>2653</v>
      </c>
      <c r="F300" s="730" t="s">
        <v>2654</v>
      </c>
      <c r="G300" s="729" t="s">
        <v>2759</v>
      </c>
      <c r="H300" s="729" t="s">
        <v>2760</v>
      </c>
      <c r="I300" s="732">
        <v>9154.3798828125</v>
      </c>
      <c r="J300" s="732">
        <v>1</v>
      </c>
      <c r="K300" s="733">
        <v>9154.3798828125</v>
      </c>
    </row>
    <row r="301" spans="1:11" ht="14.4" customHeight="1" x14ac:dyDescent="0.3">
      <c r="A301" s="727" t="s">
        <v>561</v>
      </c>
      <c r="B301" s="728" t="s">
        <v>562</v>
      </c>
      <c r="C301" s="729" t="s">
        <v>2284</v>
      </c>
      <c r="D301" s="730" t="s">
        <v>2285</v>
      </c>
      <c r="E301" s="729" t="s">
        <v>2653</v>
      </c>
      <c r="F301" s="730" t="s">
        <v>2654</v>
      </c>
      <c r="G301" s="729" t="s">
        <v>2761</v>
      </c>
      <c r="H301" s="729" t="s">
        <v>2762</v>
      </c>
      <c r="I301" s="732">
        <v>1451.3199462890625</v>
      </c>
      <c r="J301" s="732">
        <v>1</v>
      </c>
      <c r="K301" s="733">
        <v>1451.3199462890625</v>
      </c>
    </row>
    <row r="302" spans="1:11" ht="14.4" customHeight="1" x14ac:dyDescent="0.3">
      <c r="A302" s="727" t="s">
        <v>561</v>
      </c>
      <c r="B302" s="728" t="s">
        <v>562</v>
      </c>
      <c r="C302" s="729" t="s">
        <v>2284</v>
      </c>
      <c r="D302" s="730" t="s">
        <v>2285</v>
      </c>
      <c r="E302" s="729" t="s">
        <v>2653</v>
      </c>
      <c r="F302" s="730" t="s">
        <v>2654</v>
      </c>
      <c r="G302" s="729" t="s">
        <v>2763</v>
      </c>
      <c r="H302" s="729" t="s">
        <v>2764</v>
      </c>
      <c r="I302" s="732">
        <v>1227.1650390625</v>
      </c>
      <c r="J302" s="732">
        <v>2</v>
      </c>
      <c r="K302" s="733">
        <v>2454.330078125</v>
      </c>
    </row>
    <row r="303" spans="1:11" ht="14.4" customHeight="1" x14ac:dyDescent="0.3">
      <c r="A303" s="727" t="s">
        <v>561</v>
      </c>
      <c r="B303" s="728" t="s">
        <v>562</v>
      </c>
      <c r="C303" s="729" t="s">
        <v>2284</v>
      </c>
      <c r="D303" s="730" t="s">
        <v>2285</v>
      </c>
      <c r="E303" s="729" t="s">
        <v>2653</v>
      </c>
      <c r="F303" s="730" t="s">
        <v>2654</v>
      </c>
      <c r="G303" s="729" t="s">
        <v>2765</v>
      </c>
      <c r="H303" s="729" t="s">
        <v>2766</v>
      </c>
      <c r="I303" s="732">
        <v>6369.64013671875</v>
      </c>
      <c r="J303" s="732">
        <v>1</v>
      </c>
      <c r="K303" s="733">
        <v>6369.64013671875</v>
      </c>
    </row>
    <row r="304" spans="1:11" ht="14.4" customHeight="1" x14ac:dyDescent="0.3">
      <c r="A304" s="727" t="s">
        <v>561</v>
      </c>
      <c r="B304" s="728" t="s">
        <v>562</v>
      </c>
      <c r="C304" s="729" t="s">
        <v>2284</v>
      </c>
      <c r="D304" s="730" t="s">
        <v>2285</v>
      </c>
      <c r="E304" s="729" t="s">
        <v>2653</v>
      </c>
      <c r="F304" s="730" t="s">
        <v>2654</v>
      </c>
      <c r="G304" s="729" t="s">
        <v>2767</v>
      </c>
      <c r="H304" s="729" t="s">
        <v>2768</v>
      </c>
      <c r="I304" s="732">
        <v>7424.2998046875</v>
      </c>
      <c r="J304" s="732">
        <v>2</v>
      </c>
      <c r="K304" s="733">
        <v>14848.599609375</v>
      </c>
    </row>
    <row r="305" spans="1:11" ht="14.4" customHeight="1" x14ac:dyDescent="0.3">
      <c r="A305" s="727" t="s">
        <v>561</v>
      </c>
      <c r="B305" s="728" t="s">
        <v>562</v>
      </c>
      <c r="C305" s="729" t="s">
        <v>2284</v>
      </c>
      <c r="D305" s="730" t="s">
        <v>2285</v>
      </c>
      <c r="E305" s="729" t="s">
        <v>2653</v>
      </c>
      <c r="F305" s="730" t="s">
        <v>2654</v>
      </c>
      <c r="G305" s="729" t="s">
        <v>2769</v>
      </c>
      <c r="H305" s="729" t="s">
        <v>2770</v>
      </c>
      <c r="I305" s="732">
        <v>8323.9404296875</v>
      </c>
      <c r="J305" s="732">
        <v>1</v>
      </c>
      <c r="K305" s="733">
        <v>8323.9404296875</v>
      </c>
    </row>
    <row r="306" spans="1:11" ht="14.4" customHeight="1" x14ac:dyDescent="0.3">
      <c r="A306" s="727" t="s">
        <v>561</v>
      </c>
      <c r="B306" s="728" t="s">
        <v>562</v>
      </c>
      <c r="C306" s="729" t="s">
        <v>2284</v>
      </c>
      <c r="D306" s="730" t="s">
        <v>2285</v>
      </c>
      <c r="E306" s="729" t="s">
        <v>2653</v>
      </c>
      <c r="F306" s="730" t="s">
        <v>2654</v>
      </c>
      <c r="G306" s="729" t="s">
        <v>2771</v>
      </c>
      <c r="H306" s="729" t="s">
        <v>2772</v>
      </c>
      <c r="I306" s="732">
        <v>8770.375</v>
      </c>
      <c r="J306" s="732">
        <v>2</v>
      </c>
      <c r="K306" s="733">
        <v>17540.75</v>
      </c>
    </row>
    <row r="307" spans="1:11" ht="14.4" customHeight="1" x14ac:dyDescent="0.3">
      <c r="A307" s="727" t="s">
        <v>561</v>
      </c>
      <c r="B307" s="728" t="s">
        <v>562</v>
      </c>
      <c r="C307" s="729" t="s">
        <v>2284</v>
      </c>
      <c r="D307" s="730" t="s">
        <v>2285</v>
      </c>
      <c r="E307" s="729" t="s">
        <v>2653</v>
      </c>
      <c r="F307" s="730" t="s">
        <v>2654</v>
      </c>
      <c r="G307" s="729" t="s">
        <v>2773</v>
      </c>
      <c r="H307" s="729" t="s">
        <v>2774</v>
      </c>
      <c r="I307" s="732">
        <v>8323.9404296875</v>
      </c>
      <c r="J307" s="732">
        <v>2</v>
      </c>
      <c r="K307" s="733">
        <v>16647.880859375</v>
      </c>
    </row>
    <row r="308" spans="1:11" ht="14.4" customHeight="1" x14ac:dyDescent="0.3">
      <c r="A308" s="727" t="s">
        <v>561</v>
      </c>
      <c r="B308" s="728" t="s">
        <v>562</v>
      </c>
      <c r="C308" s="729" t="s">
        <v>2284</v>
      </c>
      <c r="D308" s="730" t="s">
        <v>2285</v>
      </c>
      <c r="E308" s="729" t="s">
        <v>2653</v>
      </c>
      <c r="F308" s="730" t="s">
        <v>2654</v>
      </c>
      <c r="G308" s="729" t="s">
        <v>2775</v>
      </c>
      <c r="H308" s="729" t="s">
        <v>2776</v>
      </c>
      <c r="I308" s="732">
        <v>2493.280029296875</v>
      </c>
      <c r="J308" s="732">
        <v>1</v>
      </c>
      <c r="K308" s="733">
        <v>2493.280029296875</v>
      </c>
    </row>
    <row r="309" spans="1:11" ht="14.4" customHeight="1" x14ac:dyDescent="0.3">
      <c r="A309" s="727" t="s">
        <v>561</v>
      </c>
      <c r="B309" s="728" t="s">
        <v>562</v>
      </c>
      <c r="C309" s="729" t="s">
        <v>2284</v>
      </c>
      <c r="D309" s="730" t="s">
        <v>2285</v>
      </c>
      <c r="E309" s="729" t="s">
        <v>2653</v>
      </c>
      <c r="F309" s="730" t="s">
        <v>2654</v>
      </c>
      <c r="G309" s="729" t="s">
        <v>2777</v>
      </c>
      <c r="H309" s="729" t="s">
        <v>2778</v>
      </c>
      <c r="I309" s="732">
        <v>2493.280029296875</v>
      </c>
      <c r="J309" s="732">
        <v>2</v>
      </c>
      <c r="K309" s="733">
        <v>4986.56005859375</v>
      </c>
    </row>
    <row r="310" spans="1:11" ht="14.4" customHeight="1" x14ac:dyDescent="0.3">
      <c r="A310" s="727" t="s">
        <v>561</v>
      </c>
      <c r="B310" s="728" t="s">
        <v>562</v>
      </c>
      <c r="C310" s="729" t="s">
        <v>2284</v>
      </c>
      <c r="D310" s="730" t="s">
        <v>2285</v>
      </c>
      <c r="E310" s="729" t="s">
        <v>2653</v>
      </c>
      <c r="F310" s="730" t="s">
        <v>2654</v>
      </c>
      <c r="G310" s="729" t="s">
        <v>2779</v>
      </c>
      <c r="H310" s="729" t="s">
        <v>2780</v>
      </c>
      <c r="I310" s="732">
        <v>2493.300048828125</v>
      </c>
      <c r="J310" s="732">
        <v>1</v>
      </c>
      <c r="K310" s="733">
        <v>2493.300048828125</v>
      </c>
    </row>
    <row r="311" spans="1:11" ht="14.4" customHeight="1" x14ac:dyDescent="0.3">
      <c r="A311" s="727" t="s">
        <v>561</v>
      </c>
      <c r="B311" s="728" t="s">
        <v>562</v>
      </c>
      <c r="C311" s="729" t="s">
        <v>2284</v>
      </c>
      <c r="D311" s="730" t="s">
        <v>2285</v>
      </c>
      <c r="E311" s="729" t="s">
        <v>2653</v>
      </c>
      <c r="F311" s="730" t="s">
        <v>2654</v>
      </c>
      <c r="G311" s="729" t="s">
        <v>2781</v>
      </c>
      <c r="H311" s="729" t="s">
        <v>2782</v>
      </c>
      <c r="I311" s="732">
        <v>4519.68017578125</v>
      </c>
      <c r="J311" s="732">
        <v>1</v>
      </c>
      <c r="K311" s="733">
        <v>4519.68017578125</v>
      </c>
    </row>
    <row r="312" spans="1:11" ht="14.4" customHeight="1" x14ac:dyDescent="0.3">
      <c r="A312" s="727" t="s">
        <v>561</v>
      </c>
      <c r="B312" s="728" t="s">
        <v>562</v>
      </c>
      <c r="C312" s="729" t="s">
        <v>2284</v>
      </c>
      <c r="D312" s="730" t="s">
        <v>2285</v>
      </c>
      <c r="E312" s="729" t="s">
        <v>2653</v>
      </c>
      <c r="F312" s="730" t="s">
        <v>2654</v>
      </c>
      <c r="G312" s="729" t="s">
        <v>2783</v>
      </c>
      <c r="H312" s="729" t="s">
        <v>2784</v>
      </c>
      <c r="I312" s="732">
        <v>8622.2001953125</v>
      </c>
      <c r="J312" s="732">
        <v>1</v>
      </c>
      <c r="K312" s="733">
        <v>8622.2001953125</v>
      </c>
    </row>
    <row r="313" spans="1:11" ht="14.4" customHeight="1" x14ac:dyDescent="0.3">
      <c r="A313" s="727" t="s">
        <v>561</v>
      </c>
      <c r="B313" s="728" t="s">
        <v>562</v>
      </c>
      <c r="C313" s="729" t="s">
        <v>2284</v>
      </c>
      <c r="D313" s="730" t="s">
        <v>2285</v>
      </c>
      <c r="E313" s="729" t="s">
        <v>2653</v>
      </c>
      <c r="F313" s="730" t="s">
        <v>2654</v>
      </c>
      <c r="G313" s="729" t="s">
        <v>2785</v>
      </c>
      <c r="H313" s="729" t="s">
        <v>2786</v>
      </c>
      <c r="I313" s="732">
        <v>8622.1904296875</v>
      </c>
      <c r="J313" s="732">
        <v>1</v>
      </c>
      <c r="K313" s="733">
        <v>8622.1904296875</v>
      </c>
    </row>
    <row r="314" spans="1:11" ht="14.4" customHeight="1" x14ac:dyDescent="0.3">
      <c r="A314" s="727" t="s">
        <v>561</v>
      </c>
      <c r="B314" s="728" t="s">
        <v>562</v>
      </c>
      <c r="C314" s="729" t="s">
        <v>2284</v>
      </c>
      <c r="D314" s="730" t="s">
        <v>2285</v>
      </c>
      <c r="E314" s="729" t="s">
        <v>2653</v>
      </c>
      <c r="F314" s="730" t="s">
        <v>2654</v>
      </c>
      <c r="G314" s="729" t="s">
        <v>2787</v>
      </c>
      <c r="H314" s="729" t="s">
        <v>2788</v>
      </c>
      <c r="I314" s="732">
        <v>7886.2998046875</v>
      </c>
      <c r="J314" s="732">
        <v>1</v>
      </c>
      <c r="K314" s="733">
        <v>7886.2998046875</v>
      </c>
    </row>
    <row r="315" spans="1:11" ht="14.4" customHeight="1" x14ac:dyDescent="0.3">
      <c r="A315" s="727" t="s">
        <v>561</v>
      </c>
      <c r="B315" s="728" t="s">
        <v>562</v>
      </c>
      <c r="C315" s="729" t="s">
        <v>2284</v>
      </c>
      <c r="D315" s="730" t="s">
        <v>2285</v>
      </c>
      <c r="E315" s="729" t="s">
        <v>2653</v>
      </c>
      <c r="F315" s="730" t="s">
        <v>2654</v>
      </c>
      <c r="G315" s="729" t="s">
        <v>2789</v>
      </c>
      <c r="H315" s="729" t="s">
        <v>2790</v>
      </c>
      <c r="I315" s="732">
        <v>8822.98046875</v>
      </c>
      <c r="J315" s="732">
        <v>3</v>
      </c>
      <c r="K315" s="733">
        <v>26468.94140625</v>
      </c>
    </row>
    <row r="316" spans="1:11" ht="14.4" customHeight="1" x14ac:dyDescent="0.3">
      <c r="A316" s="727" t="s">
        <v>561</v>
      </c>
      <c r="B316" s="728" t="s">
        <v>562</v>
      </c>
      <c r="C316" s="729" t="s">
        <v>2284</v>
      </c>
      <c r="D316" s="730" t="s">
        <v>2285</v>
      </c>
      <c r="E316" s="729" t="s">
        <v>2653</v>
      </c>
      <c r="F316" s="730" t="s">
        <v>2654</v>
      </c>
      <c r="G316" s="729" t="s">
        <v>2791</v>
      </c>
      <c r="H316" s="729" t="s">
        <v>2792</v>
      </c>
      <c r="I316" s="732">
        <v>9733.365234375</v>
      </c>
      <c r="J316" s="732">
        <v>2</v>
      </c>
      <c r="K316" s="733">
        <v>19466.73046875</v>
      </c>
    </row>
    <row r="317" spans="1:11" ht="14.4" customHeight="1" x14ac:dyDescent="0.3">
      <c r="A317" s="727" t="s">
        <v>561</v>
      </c>
      <c r="B317" s="728" t="s">
        <v>562</v>
      </c>
      <c r="C317" s="729" t="s">
        <v>2284</v>
      </c>
      <c r="D317" s="730" t="s">
        <v>2285</v>
      </c>
      <c r="E317" s="729" t="s">
        <v>2653</v>
      </c>
      <c r="F317" s="730" t="s">
        <v>2654</v>
      </c>
      <c r="G317" s="729" t="s">
        <v>2793</v>
      </c>
      <c r="H317" s="729" t="s">
        <v>2794</v>
      </c>
      <c r="I317" s="732">
        <v>9733.3603515625</v>
      </c>
      <c r="J317" s="732">
        <v>1</v>
      </c>
      <c r="K317" s="733">
        <v>9733.3603515625</v>
      </c>
    </row>
    <row r="318" spans="1:11" ht="14.4" customHeight="1" x14ac:dyDescent="0.3">
      <c r="A318" s="727" t="s">
        <v>561</v>
      </c>
      <c r="B318" s="728" t="s">
        <v>562</v>
      </c>
      <c r="C318" s="729" t="s">
        <v>2284</v>
      </c>
      <c r="D318" s="730" t="s">
        <v>2285</v>
      </c>
      <c r="E318" s="729" t="s">
        <v>2653</v>
      </c>
      <c r="F318" s="730" t="s">
        <v>2654</v>
      </c>
      <c r="G318" s="729" t="s">
        <v>2795</v>
      </c>
      <c r="H318" s="729" t="s">
        <v>2796</v>
      </c>
      <c r="I318" s="732">
        <v>9517.9501953125</v>
      </c>
      <c r="J318" s="732">
        <v>2</v>
      </c>
      <c r="K318" s="733">
        <v>19035.900390625</v>
      </c>
    </row>
    <row r="319" spans="1:11" ht="14.4" customHeight="1" x14ac:dyDescent="0.3">
      <c r="A319" s="727" t="s">
        <v>561</v>
      </c>
      <c r="B319" s="728" t="s">
        <v>562</v>
      </c>
      <c r="C319" s="729" t="s">
        <v>2284</v>
      </c>
      <c r="D319" s="730" t="s">
        <v>2285</v>
      </c>
      <c r="E319" s="729" t="s">
        <v>2653</v>
      </c>
      <c r="F319" s="730" t="s">
        <v>2654</v>
      </c>
      <c r="G319" s="729" t="s">
        <v>2797</v>
      </c>
      <c r="H319" s="729" t="s">
        <v>2798</v>
      </c>
      <c r="I319" s="732">
        <v>9518</v>
      </c>
      <c r="J319" s="732">
        <v>1</v>
      </c>
      <c r="K319" s="733">
        <v>9518</v>
      </c>
    </row>
    <row r="320" spans="1:11" ht="14.4" customHeight="1" x14ac:dyDescent="0.3">
      <c r="A320" s="727" t="s">
        <v>561</v>
      </c>
      <c r="B320" s="728" t="s">
        <v>562</v>
      </c>
      <c r="C320" s="729" t="s">
        <v>2284</v>
      </c>
      <c r="D320" s="730" t="s">
        <v>2285</v>
      </c>
      <c r="E320" s="729" t="s">
        <v>2653</v>
      </c>
      <c r="F320" s="730" t="s">
        <v>2654</v>
      </c>
      <c r="G320" s="729" t="s">
        <v>2799</v>
      </c>
      <c r="H320" s="729" t="s">
        <v>2800</v>
      </c>
      <c r="I320" s="732">
        <v>6938.89990234375</v>
      </c>
      <c r="J320" s="732">
        <v>1</v>
      </c>
      <c r="K320" s="733">
        <v>6938.89990234375</v>
      </c>
    </row>
    <row r="321" spans="1:11" ht="14.4" customHeight="1" x14ac:dyDescent="0.3">
      <c r="A321" s="727" t="s">
        <v>561</v>
      </c>
      <c r="B321" s="728" t="s">
        <v>562</v>
      </c>
      <c r="C321" s="729" t="s">
        <v>2284</v>
      </c>
      <c r="D321" s="730" t="s">
        <v>2285</v>
      </c>
      <c r="E321" s="729" t="s">
        <v>2653</v>
      </c>
      <c r="F321" s="730" t="s">
        <v>2654</v>
      </c>
      <c r="G321" s="729" t="s">
        <v>2801</v>
      </c>
      <c r="H321" s="729" t="s">
        <v>2802</v>
      </c>
      <c r="I321" s="732">
        <v>12135.0400390625</v>
      </c>
      <c r="J321" s="732">
        <v>1</v>
      </c>
      <c r="K321" s="733">
        <v>12135.0400390625</v>
      </c>
    </row>
    <row r="322" spans="1:11" ht="14.4" customHeight="1" x14ac:dyDescent="0.3">
      <c r="A322" s="727" t="s">
        <v>561</v>
      </c>
      <c r="B322" s="728" t="s">
        <v>562</v>
      </c>
      <c r="C322" s="729" t="s">
        <v>2284</v>
      </c>
      <c r="D322" s="730" t="s">
        <v>2285</v>
      </c>
      <c r="E322" s="729" t="s">
        <v>2653</v>
      </c>
      <c r="F322" s="730" t="s">
        <v>2654</v>
      </c>
      <c r="G322" s="729" t="s">
        <v>2803</v>
      </c>
      <c r="H322" s="729" t="s">
        <v>2804</v>
      </c>
      <c r="I322" s="732">
        <v>10645.6796875</v>
      </c>
      <c r="J322" s="732">
        <v>1</v>
      </c>
      <c r="K322" s="733">
        <v>10645.6796875</v>
      </c>
    </row>
    <row r="323" spans="1:11" ht="14.4" customHeight="1" x14ac:dyDescent="0.3">
      <c r="A323" s="727" t="s">
        <v>561</v>
      </c>
      <c r="B323" s="728" t="s">
        <v>562</v>
      </c>
      <c r="C323" s="729" t="s">
        <v>2284</v>
      </c>
      <c r="D323" s="730" t="s">
        <v>2285</v>
      </c>
      <c r="E323" s="729" t="s">
        <v>2653</v>
      </c>
      <c r="F323" s="730" t="s">
        <v>2654</v>
      </c>
      <c r="G323" s="729" t="s">
        <v>2805</v>
      </c>
      <c r="H323" s="729" t="s">
        <v>2806</v>
      </c>
      <c r="I323" s="732">
        <v>8695.2998046875</v>
      </c>
      <c r="J323" s="732">
        <v>2</v>
      </c>
      <c r="K323" s="733">
        <v>17390.599609375</v>
      </c>
    </row>
    <row r="324" spans="1:11" ht="14.4" customHeight="1" x14ac:dyDescent="0.3">
      <c r="A324" s="727" t="s">
        <v>561</v>
      </c>
      <c r="B324" s="728" t="s">
        <v>562</v>
      </c>
      <c r="C324" s="729" t="s">
        <v>2284</v>
      </c>
      <c r="D324" s="730" t="s">
        <v>2285</v>
      </c>
      <c r="E324" s="729" t="s">
        <v>2653</v>
      </c>
      <c r="F324" s="730" t="s">
        <v>2654</v>
      </c>
      <c r="G324" s="729" t="s">
        <v>2807</v>
      </c>
      <c r="H324" s="729" t="s">
        <v>2808</v>
      </c>
      <c r="I324" s="732">
        <v>8695.2998046875</v>
      </c>
      <c r="J324" s="732">
        <v>1</v>
      </c>
      <c r="K324" s="733">
        <v>8695.2998046875</v>
      </c>
    </row>
    <row r="325" spans="1:11" ht="14.4" customHeight="1" x14ac:dyDescent="0.3">
      <c r="A325" s="727" t="s">
        <v>561</v>
      </c>
      <c r="B325" s="728" t="s">
        <v>562</v>
      </c>
      <c r="C325" s="729" t="s">
        <v>2284</v>
      </c>
      <c r="D325" s="730" t="s">
        <v>2285</v>
      </c>
      <c r="E325" s="729" t="s">
        <v>2653</v>
      </c>
      <c r="F325" s="730" t="s">
        <v>2654</v>
      </c>
      <c r="G325" s="729" t="s">
        <v>2809</v>
      </c>
      <c r="H325" s="729" t="s">
        <v>2810</v>
      </c>
      <c r="I325" s="732">
        <v>597.49124145507812</v>
      </c>
      <c r="J325" s="732">
        <v>9</v>
      </c>
      <c r="K325" s="733">
        <v>5377.419921875</v>
      </c>
    </row>
    <row r="326" spans="1:11" ht="14.4" customHeight="1" x14ac:dyDescent="0.3">
      <c r="A326" s="727" t="s">
        <v>561</v>
      </c>
      <c r="B326" s="728" t="s">
        <v>562</v>
      </c>
      <c r="C326" s="729" t="s">
        <v>2284</v>
      </c>
      <c r="D326" s="730" t="s">
        <v>2285</v>
      </c>
      <c r="E326" s="729" t="s">
        <v>2653</v>
      </c>
      <c r="F326" s="730" t="s">
        <v>2654</v>
      </c>
      <c r="G326" s="729" t="s">
        <v>2811</v>
      </c>
      <c r="H326" s="729" t="s">
        <v>2812</v>
      </c>
      <c r="I326" s="732">
        <v>597.4942772274926</v>
      </c>
      <c r="J326" s="732">
        <v>24</v>
      </c>
      <c r="K326" s="733">
        <v>14339.859802246094</v>
      </c>
    </row>
    <row r="327" spans="1:11" ht="14.4" customHeight="1" x14ac:dyDescent="0.3">
      <c r="A327" s="727" t="s">
        <v>561</v>
      </c>
      <c r="B327" s="728" t="s">
        <v>562</v>
      </c>
      <c r="C327" s="729" t="s">
        <v>2284</v>
      </c>
      <c r="D327" s="730" t="s">
        <v>2285</v>
      </c>
      <c r="E327" s="729" t="s">
        <v>2653</v>
      </c>
      <c r="F327" s="730" t="s">
        <v>2654</v>
      </c>
      <c r="G327" s="729" t="s">
        <v>2813</v>
      </c>
      <c r="H327" s="729" t="s">
        <v>2814</v>
      </c>
      <c r="I327" s="732">
        <v>597.489990234375</v>
      </c>
      <c r="J327" s="732">
        <v>4</v>
      </c>
      <c r="K327" s="733">
        <v>2389.9599609375</v>
      </c>
    </row>
    <row r="328" spans="1:11" ht="14.4" customHeight="1" x14ac:dyDescent="0.3">
      <c r="A328" s="727" t="s">
        <v>561</v>
      </c>
      <c r="B328" s="728" t="s">
        <v>562</v>
      </c>
      <c r="C328" s="729" t="s">
        <v>2284</v>
      </c>
      <c r="D328" s="730" t="s">
        <v>2285</v>
      </c>
      <c r="E328" s="729" t="s">
        <v>2653</v>
      </c>
      <c r="F328" s="730" t="s">
        <v>2654</v>
      </c>
      <c r="G328" s="729" t="s">
        <v>2815</v>
      </c>
      <c r="H328" s="729" t="s">
        <v>2816</v>
      </c>
      <c r="I328" s="732">
        <v>9087.1298828125</v>
      </c>
      <c r="J328" s="732">
        <v>1</v>
      </c>
      <c r="K328" s="733">
        <v>9087.1298828125</v>
      </c>
    </row>
    <row r="329" spans="1:11" ht="14.4" customHeight="1" x14ac:dyDescent="0.3">
      <c r="A329" s="727" t="s">
        <v>561</v>
      </c>
      <c r="B329" s="728" t="s">
        <v>562</v>
      </c>
      <c r="C329" s="729" t="s">
        <v>2284</v>
      </c>
      <c r="D329" s="730" t="s">
        <v>2285</v>
      </c>
      <c r="E329" s="729" t="s">
        <v>2653</v>
      </c>
      <c r="F329" s="730" t="s">
        <v>2654</v>
      </c>
      <c r="G329" s="729" t="s">
        <v>2817</v>
      </c>
      <c r="H329" s="729" t="s">
        <v>2818</v>
      </c>
      <c r="I329" s="732">
        <v>9885.41015625</v>
      </c>
      <c r="J329" s="732">
        <v>1</v>
      </c>
      <c r="K329" s="733">
        <v>9885.41015625</v>
      </c>
    </row>
    <row r="330" spans="1:11" ht="14.4" customHeight="1" x14ac:dyDescent="0.3">
      <c r="A330" s="727" t="s">
        <v>561</v>
      </c>
      <c r="B330" s="728" t="s">
        <v>562</v>
      </c>
      <c r="C330" s="729" t="s">
        <v>2284</v>
      </c>
      <c r="D330" s="730" t="s">
        <v>2285</v>
      </c>
      <c r="E330" s="729" t="s">
        <v>2653</v>
      </c>
      <c r="F330" s="730" t="s">
        <v>2654</v>
      </c>
      <c r="G330" s="729" t="s">
        <v>2819</v>
      </c>
      <c r="H330" s="729" t="s">
        <v>2820</v>
      </c>
      <c r="I330" s="732">
        <v>8710.8896484375</v>
      </c>
      <c r="J330" s="732">
        <v>1</v>
      </c>
      <c r="K330" s="733">
        <v>8710.8896484375</v>
      </c>
    </row>
    <row r="331" spans="1:11" ht="14.4" customHeight="1" x14ac:dyDescent="0.3">
      <c r="A331" s="727" t="s">
        <v>561</v>
      </c>
      <c r="B331" s="728" t="s">
        <v>562</v>
      </c>
      <c r="C331" s="729" t="s">
        <v>2284</v>
      </c>
      <c r="D331" s="730" t="s">
        <v>2285</v>
      </c>
      <c r="E331" s="729" t="s">
        <v>2653</v>
      </c>
      <c r="F331" s="730" t="s">
        <v>2654</v>
      </c>
      <c r="G331" s="729" t="s">
        <v>2821</v>
      </c>
      <c r="H331" s="729" t="s">
        <v>2822</v>
      </c>
      <c r="I331" s="732">
        <v>8710.91015625</v>
      </c>
      <c r="J331" s="732">
        <v>1</v>
      </c>
      <c r="K331" s="733">
        <v>8710.91015625</v>
      </c>
    </row>
    <row r="332" spans="1:11" ht="14.4" customHeight="1" x14ac:dyDescent="0.3">
      <c r="A332" s="727" t="s">
        <v>561</v>
      </c>
      <c r="B332" s="728" t="s">
        <v>562</v>
      </c>
      <c r="C332" s="729" t="s">
        <v>2284</v>
      </c>
      <c r="D332" s="730" t="s">
        <v>2285</v>
      </c>
      <c r="E332" s="729" t="s">
        <v>2653</v>
      </c>
      <c r="F332" s="730" t="s">
        <v>2654</v>
      </c>
      <c r="G332" s="729" t="s">
        <v>2823</v>
      </c>
      <c r="H332" s="729" t="s">
        <v>2824</v>
      </c>
      <c r="I332" s="732">
        <v>5822.68017578125</v>
      </c>
      <c r="J332" s="732">
        <v>1</v>
      </c>
      <c r="K332" s="733">
        <v>5822.68017578125</v>
      </c>
    </row>
    <row r="333" spans="1:11" ht="14.4" customHeight="1" x14ac:dyDescent="0.3">
      <c r="A333" s="727" t="s">
        <v>561</v>
      </c>
      <c r="B333" s="728" t="s">
        <v>562</v>
      </c>
      <c r="C333" s="729" t="s">
        <v>2284</v>
      </c>
      <c r="D333" s="730" t="s">
        <v>2285</v>
      </c>
      <c r="E333" s="729" t="s">
        <v>2653</v>
      </c>
      <c r="F333" s="730" t="s">
        <v>2654</v>
      </c>
      <c r="G333" s="729" t="s">
        <v>2825</v>
      </c>
      <c r="H333" s="729" t="s">
        <v>2826</v>
      </c>
      <c r="I333" s="732">
        <v>5822.68017578125</v>
      </c>
      <c r="J333" s="732">
        <v>1</v>
      </c>
      <c r="K333" s="733">
        <v>5822.68017578125</v>
      </c>
    </row>
    <row r="334" spans="1:11" ht="14.4" customHeight="1" x14ac:dyDescent="0.3">
      <c r="A334" s="727" t="s">
        <v>561</v>
      </c>
      <c r="B334" s="728" t="s">
        <v>562</v>
      </c>
      <c r="C334" s="729" t="s">
        <v>2284</v>
      </c>
      <c r="D334" s="730" t="s">
        <v>2285</v>
      </c>
      <c r="E334" s="729" t="s">
        <v>2653</v>
      </c>
      <c r="F334" s="730" t="s">
        <v>2654</v>
      </c>
      <c r="G334" s="729" t="s">
        <v>2827</v>
      </c>
      <c r="H334" s="729" t="s">
        <v>2828</v>
      </c>
      <c r="I334" s="732">
        <v>7179.33984375</v>
      </c>
      <c r="J334" s="732">
        <v>1</v>
      </c>
      <c r="K334" s="733">
        <v>7179.33984375</v>
      </c>
    </row>
    <row r="335" spans="1:11" ht="14.4" customHeight="1" x14ac:dyDescent="0.3">
      <c r="A335" s="727" t="s">
        <v>561</v>
      </c>
      <c r="B335" s="728" t="s">
        <v>562</v>
      </c>
      <c r="C335" s="729" t="s">
        <v>2284</v>
      </c>
      <c r="D335" s="730" t="s">
        <v>2285</v>
      </c>
      <c r="E335" s="729" t="s">
        <v>2653</v>
      </c>
      <c r="F335" s="730" t="s">
        <v>2654</v>
      </c>
      <c r="G335" s="729" t="s">
        <v>2829</v>
      </c>
      <c r="H335" s="729" t="s">
        <v>2830</v>
      </c>
      <c r="I335" s="732">
        <v>3138.239990234375</v>
      </c>
      <c r="J335" s="732">
        <v>1</v>
      </c>
      <c r="K335" s="733">
        <v>3138.239990234375</v>
      </c>
    </row>
    <row r="336" spans="1:11" ht="14.4" customHeight="1" x14ac:dyDescent="0.3">
      <c r="A336" s="727" t="s">
        <v>561</v>
      </c>
      <c r="B336" s="728" t="s">
        <v>562</v>
      </c>
      <c r="C336" s="729" t="s">
        <v>2284</v>
      </c>
      <c r="D336" s="730" t="s">
        <v>2285</v>
      </c>
      <c r="E336" s="729" t="s">
        <v>2653</v>
      </c>
      <c r="F336" s="730" t="s">
        <v>2654</v>
      </c>
      <c r="G336" s="729" t="s">
        <v>2831</v>
      </c>
      <c r="H336" s="729" t="s">
        <v>2832</v>
      </c>
      <c r="I336" s="732">
        <v>14092.099609375</v>
      </c>
      <c r="J336" s="732">
        <v>1</v>
      </c>
      <c r="K336" s="733">
        <v>14092.099609375</v>
      </c>
    </row>
    <row r="337" spans="1:11" ht="14.4" customHeight="1" x14ac:dyDescent="0.3">
      <c r="A337" s="727" t="s">
        <v>561</v>
      </c>
      <c r="B337" s="728" t="s">
        <v>562</v>
      </c>
      <c r="C337" s="729" t="s">
        <v>2284</v>
      </c>
      <c r="D337" s="730" t="s">
        <v>2285</v>
      </c>
      <c r="E337" s="729" t="s">
        <v>2653</v>
      </c>
      <c r="F337" s="730" t="s">
        <v>2654</v>
      </c>
      <c r="G337" s="729" t="s">
        <v>2833</v>
      </c>
      <c r="H337" s="729" t="s">
        <v>2834</v>
      </c>
      <c r="I337" s="732">
        <v>7466.31005859375</v>
      </c>
      <c r="J337" s="732">
        <v>1</v>
      </c>
      <c r="K337" s="733">
        <v>7466.31005859375</v>
      </c>
    </row>
    <row r="338" spans="1:11" ht="14.4" customHeight="1" x14ac:dyDescent="0.3">
      <c r="A338" s="727" t="s">
        <v>561</v>
      </c>
      <c r="B338" s="728" t="s">
        <v>562</v>
      </c>
      <c r="C338" s="729" t="s">
        <v>2284</v>
      </c>
      <c r="D338" s="730" t="s">
        <v>2285</v>
      </c>
      <c r="E338" s="729" t="s">
        <v>2653</v>
      </c>
      <c r="F338" s="730" t="s">
        <v>2654</v>
      </c>
      <c r="G338" s="729" t="s">
        <v>2835</v>
      </c>
      <c r="H338" s="729" t="s">
        <v>2836</v>
      </c>
      <c r="I338" s="732">
        <v>5523.5400390625</v>
      </c>
      <c r="J338" s="732">
        <v>1</v>
      </c>
      <c r="K338" s="733">
        <v>5523.5400390625</v>
      </c>
    </row>
    <row r="339" spans="1:11" ht="14.4" customHeight="1" x14ac:dyDescent="0.3">
      <c r="A339" s="727" t="s">
        <v>561</v>
      </c>
      <c r="B339" s="728" t="s">
        <v>562</v>
      </c>
      <c r="C339" s="729" t="s">
        <v>2284</v>
      </c>
      <c r="D339" s="730" t="s">
        <v>2285</v>
      </c>
      <c r="E339" s="729" t="s">
        <v>2653</v>
      </c>
      <c r="F339" s="730" t="s">
        <v>2654</v>
      </c>
      <c r="G339" s="729" t="s">
        <v>2837</v>
      </c>
      <c r="H339" s="729" t="s">
        <v>2838</v>
      </c>
      <c r="I339" s="732">
        <v>2802.260009765625</v>
      </c>
      <c r="J339" s="732">
        <v>3</v>
      </c>
      <c r="K339" s="733">
        <v>8406.780029296875</v>
      </c>
    </row>
    <row r="340" spans="1:11" ht="14.4" customHeight="1" x14ac:dyDescent="0.3">
      <c r="A340" s="727" t="s">
        <v>561</v>
      </c>
      <c r="B340" s="728" t="s">
        <v>562</v>
      </c>
      <c r="C340" s="729" t="s">
        <v>2284</v>
      </c>
      <c r="D340" s="730" t="s">
        <v>2285</v>
      </c>
      <c r="E340" s="729" t="s">
        <v>2653</v>
      </c>
      <c r="F340" s="730" t="s">
        <v>2654</v>
      </c>
      <c r="G340" s="729" t="s">
        <v>2839</v>
      </c>
      <c r="H340" s="729" t="s">
        <v>2840</v>
      </c>
      <c r="I340" s="732">
        <v>9084.2132161458339</v>
      </c>
      <c r="J340" s="732">
        <v>3</v>
      </c>
      <c r="K340" s="733">
        <v>27252.6396484375</v>
      </c>
    </row>
    <row r="341" spans="1:11" ht="14.4" customHeight="1" x14ac:dyDescent="0.3">
      <c r="A341" s="727" t="s">
        <v>561</v>
      </c>
      <c r="B341" s="728" t="s">
        <v>562</v>
      </c>
      <c r="C341" s="729" t="s">
        <v>2284</v>
      </c>
      <c r="D341" s="730" t="s">
        <v>2285</v>
      </c>
      <c r="E341" s="729" t="s">
        <v>2653</v>
      </c>
      <c r="F341" s="730" t="s">
        <v>2654</v>
      </c>
      <c r="G341" s="729" t="s">
        <v>2841</v>
      </c>
      <c r="H341" s="729" t="s">
        <v>2842</v>
      </c>
      <c r="I341" s="732">
        <v>8970</v>
      </c>
      <c r="J341" s="732">
        <v>1</v>
      </c>
      <c r="K341" s="733">
        <v>8970</v>
      </c>
    </row>
    <row r="342" spans="1:11" ht="14.4" customHeight="1" x14ac:dyDescent="0.3">
      <c r="A342" s="727" t="s">
        <v>561</v>
      </c>
      <c r="B342" s="728" t="s">
        <v>562</v>
      </c>
      <c r="C342" s="729" t="s">
        <v>2284</v>
      </c>
      <c r="D342" s="730" t="s">
        <v>2285</v>
      </c>
      <c r="E342" s="729" t="s">
        <v>2653</v>
      </c>
      <c r="F342" s="730" t="s">
        <v>2654</v>
      </c>
      <c r="G342" s="729" t="s">
        <v>2843</v>
      </c>
      <c r="H342" s="729" t="s">
        <v>2844</v>
      </c>
      <c r="I342" s="732">
        <v>6539.7900390625</v>
      </c>
      <c r="J342" s="732">
        <v>1</v>
      </c>
      <c r="K342" s="733">
        <v>6539.7900390625</v>
      </c>
    </row>
    <row r="343" spans="1:11" ht="14.4" customHeight="1" x14ac:dyDescent="0.3">
      <c r="A343" s="727" t="s">
        <v>561</v>
      </c>
      <c r="B343" s="728" t="s">
        <v>562</v>
      </c>
      <c r="C343" s="729" t="s">
        <v>2284</v>
      </c>
      <c r="D343" s="730" t="s">
        <v>2285</v>
      </c>
      <c r="E343" s="729" t="s">
        <v>2653</v>
      </c>
      <c r="F343" s="730" t="s">
        <v>2654</v>
      </c>
      <c r="G343" s="729" t="s">
        <v>2845</v>
      </c>
      <c r="H343" s="729" t="s">
        <v>2846</v>
      </c>
      <c r="I343" s="732">
        <v>6253.875</v>
      </c>
      <c r="J343" s="732">
        <v>2</v>
      </c>
      <c r="K343" s="733">
        <v>12507.75</v>
      </c>
    </row>
    <row r="344" spans="1:11" ht="14.4" customHeight="1" x14ac:dyDescent="0.3">
      <c r="A344" s="727" t="s">
        <v>561</v>
      </c>
      <c r="B344" s="728" t="s">
        <v>562</v>
      </c>
      <c r="C344" s="729" t="s">
        <v>2284</v>
      </c>
      <c r="D344" s="730" t="s">
        <v>2285</v>
      </c>
      <c r="E344" s="729" t="s">
        <v>2653</v>
      </c>
      <c r="F344" s="730" t="s">
        <v>2654</v>
      </c>
      <c r="G344" s="729" t="s">
        <v>2847</v>
      </c>
      <c r="H344" s="729" t="s">
        <v>2848</v>
      </c>
      <c r="I344" s="732">
        <v>1270.0400390625</v>
      </c>
      <c r="J344" s="732">
        <v>2</v>
      </c>
      <c r="K344" s="733">
        <v>2540.080078125</v>
      </c>
    </row>
    <row r="345" spans="1:11" ht="14.4" customHeight="1" x14ac:dyDescent="0.3">
      <c r="A345" s="727" t="s">
        <v>561</v>
      </c>
      <c r="B345" s="728" t="s">
        <v>562</v>
      </c>
      <c r="C345" s="729" t="s">
        <v>2284</v>
      </c>
      <c r="D345" s="730" t="s">
        <v>2285</v>
      </c>
      <c r="E345" s="729" t="s">
        <v>2653</v>
      </c>
      <c r="F345" s="730" t="s">
        <v>2654</v>
      </c>
      <c r="G345" s="729" t="s">
        <v>2849</v>
      </c>
      <c r="H345" s="729" t="s">
        <v>2850</v>
      </c>
      <c r="I345" s="732">
        <v>1270.0400390625</v>
      </c>
      <c r="J345" s="732">
        <v>1</v>
      </c>
      <c r="K345" s="733">
        <v>1270.0400390625</v>
      </c>
    </row>
    <row r="346" spans="1:11" ht="14.4" customHeight="1" x14ac:dyDescent="0.3">
      <c r="A346" s="727" t="s">
        <v>561</v>
      </c>
      <c r="B346" s="728" t="s">
        <v>562</v>
      </c>
      <c r="C346" s="729" t="s">
        <v>2284</v>
      </c>
      <c r="D346" s="730" t="s">
        <v>2285</v>
      </c>
      <c r="E346" s="729" t="s">
        <v>2653</v>
      </c>
      <c r="F346" s="730" t="s">
        <v>2654</v>
      </c>
      <c r="G346" s="729" t="s">
        <v>2851</v>
      </c>
      <c r="H346" s="729" t="s">
        <v>2852</v>
      </c>
      <c r="I346" s="732">
        <v>1270.0400390625</v>
      </c>
      <c r="J346" s="732">
        <v>7</v>
      </c>
      <c r="K346" s="733">
        <v>8890.270263671875</v>
      </c>
    </row>
    <row r="347" spans="1:11" ht="14.4" customHeight="1" x14ac:dyDescent="0.3">
      <c r="A347" s="727" t="s">
        <v>561</v>
      </c>
      <c r="B347" s="728" t="s">
        <v>562</v>
      </c>
      <c r="C347" s="729" t="s">
        <v>2284</v>
      </c>
      <c r="D347" s="730" t="s">
        <v>2285</v>
      </c>
      <c r="E347" s="729" t="s">
        <v>2653</v>
      </c>
      <c r="F347" s="730" t="s">
        <v>2654</v>
      </c>
      <c r="G347" s="729" t="s">
        <v>2853</v>
      </c>
      <c r="H347" s="729" t="s">
        <v>2854</v>
      </c>
      <c r="I347" s="732">
        <v>1270.0266927083333</v>
      </c>
      <c r="J347" s="732">
        <v>9</v>
      </c>
      <c r="K347" s="733">
        <v>11430.240234375</v>
      </c>
    </row>
    <row r="348" spans="1:11" ht="14.4" customHeight="1" x14ac:dyDescent="0.3">
      <c r="A348" s="727" t="s">
        <v>561</v>
      </c>
      <c r="B348" s="728" t="s">
        <v>562</v>
      </c>
      <c r="C348" s="729" t="s">
        <v>2284</v>
      </c>
      <c r="D348" s="730" t="s">
        <v>2285</v>
      </c>
      <c r="E348" s="729" t="s">
        <v>2653</v>
      </c>
      <c r="F348" s="730" t="s">
        <v>2654</v>
      </c>
      <c r="G348" s="729" t="s">
        <v>2855</v>
      </c>
      <c r="H348" s="729" t="s">
        <v>2856</v>
      </c>
      <c r="I348" s="732">
        <v>1270.0400390625</v>
      </c>
      <c r="J348" s="732">
        <v>8</v>
      </c>
      <c r="K348" s="733">
        <v>10160.3203125</v>
      </c>
    </row>
    <row r="349" spans="1:11" ht="14.4" customHeight="1" x14ac:dyDescent="0.3">
      <c r="A349" s="727" t="s">
        <v>561</v>
      </c>
      <c r="B349" s="728" t="s">
        <v>562</v>
      </c>
      <c r="C349" s="729" t="s">
        <v>2284</v>
      </c>
      <c r="D349" s="730" t="s">
        <v>2285</v>
      </c>
      <c r="E349" s="729" t="s">
        <v>2653</v>
      </c>
      <c r="F349" s="730" t="s">
        <v>2654</v>
      </c>
      <c r="G349" s="729" t="s">
        <v>2857</v>
      </c>
      <c r="H349" s="729" t="s">
        <v>2858</v>
      </c>
      <c r="I349" s="732">
        <v>2051.989990234375</v>
      </c>
      <c r="J349" s="732">
        <v>1</v>
      </c>
      <c r="K349" s="733">
        <v>2051.989990234375</v>
      </c>
    </row>
    <row r="350" spans="1:11" ht="14.4" customHeight="1" x14ac:dyDescent="0.3">
      <c r="A350" s="727" t="s">
        <v>561</v>
      </c>
      <c r="B350" s="728" t="s">
        <v>562</v>
      </c>
      <c r="C350" s="729" t="s">
        <v>2284</v>
      </c>
      <c r="D350" s="730" t="s">
        <v>2285</v>
      </c>
      <c r="E350" s="729" t="s">
        <v>2653</v>
      </c>
      <c r="F350" s="730" t="s">
        <v>2654</v>
      </c>
      <c r="G350" s="729" t="s">
        <v>2859</v>
      </c>
      <c r="H350" s="729" t="s">
        <v>2860</v>
      </c>
      <c r="I350" s="732">
        <v>2052</v>
      </c>
      <c r="J350" s="732">
        <v>1</v>
      </c>
      <c r="K350" s="733">
        <v>2052</v>
      </c>
    </row>
    <row r="351" spans="1:11" ht="14.4" customHeight="1" x14ac:dyDescent="0.3">
      <c r="A351" s="727" t="s">
        <v>561</v>
      </c>
      <c r="B351" s="728" t="s">
        <v>562</v>
      </c>
      <c r="C351" s="729" t="s">
        <v>2284</v>
      </c>
      <c r="D351" s="730" t="s">
        <v>2285</v>
      </c>
      <c r="E351" s="729" t="s">
        <v>2653</v>
      </c>
      <c r="F351" s="730" t="s">
        <v>2654</v>
      </c>
      <c r="G351" s="729" t="s">
        <v>2861</v>
      </c>
      <c r="H351" s="729" t="s">
        <v>2862</v>
      </c>
      <c r="I351" s="732">
        <v>2052</v>
      </c>
      <c r="J351" s="732">
        <v>1</v>
      </c>
      <c r="K351" s="733">
        <v>2052</v>
      </c>
    </row>
    <row r="352" spans="1:11" ht="14.4" customHeight="1" x14ac:dyDescent="0.3">
      <c r="A352" s="727" t="s">
        <v>561</v>
      </c>
      <c r="B352" s="728" t="s">
        <v>562</v>
      </c>
      <c r="C352" s="729" t="s">
        <v>2284</v>
      </c>
      <c r="D352" s="730" t="s">
        <v>2285</v>
      </c>
      <c r="E352" s="729" t="s">
        <v>2653</v>
      </c>
      <c r="F352" s="730" t="s">
        <v>2654</v>
      </c>
      <c r="G352" s="729" t="s">
        <v>2863</v>
      </c>
      <c r="H352" s="729" t="s">
        <v>2864</v>
      </c>
      <c r="I352" s="732">
        <v>2051.989990234375</v>
      </c>
      <c r="J352" s="732">
        <v>1</v>
      </c>
      <c r="K352" s="733">
        <v>2051.989990234375</v>
      </c>
    </row>
    <row r="353" spans="1:11" ht="14.4" customHeight="1" x14ac:dyDescent="0.3">
      <c r="A353" s="727" t="s">
        <v>561</v>
      </c>
      <c r="B353" s="728" t="s">
        <v>562</v>
      </c>
      <c r="C353" s="729" t="s">
        <v>2284</v>
      </c>
      <c r="D353" s="730" t="s">
        <v>2285</v>
      </c>
      <c r="E353" s="729" t="s">
        <v>2653</v>
      </c>
      <c r="F353" s="730" t="s">
        <v>2654</v>
      </c>
      <c r="G353" s="729" t="s">
        <v>2865</v>
      </c>
      <c r="H353" s="729" t="s">
        <v>2866</v>
      </c>
      <c r="I353" s="732">
        <v>2051.989990234375</v>
      </c>
      <c r="J353" s="732">
        <v>1</v>
      </c>
      <c r="K353" s="733">
        <v>2051.989990234375</v>
      </c>
    </row>
    <row r="354" spans="1:11" ht="14.4" customHeight="1" x14ac:dyDescent="0.3">
      <c r="A354" s="727" t="s">
        <v>561</v>
      </c>
      <c r="B354" s="728" t="s">
        <v>562</v>
      </c>
      <c r="C354" s="729" t="s">
        <v>2284</v>
      </c>
      <c r="D354" s="730" t="s">
        <v>2285</v>
      </c>
      <c r="E354" s="729" t="s">
        <v>2653</v>
      </c>
      <c r="F354" s="730" t="s">
        <v>2654</v>
      </c>
      <c r="G354" s="729" t="s">
        <v>2867</v>
      </c>
      <c r="H354" s="729" t="s">
        <v>2868</v>
      </c>
      <c r="I354" s="732">
        <v>2051.989990234375</v>
      </c>
      <c r="J354" s="732">
        <v>1</v>
      </c>
      <c r="K354" s="733">
        <v>2051.989990234375</v>
      </c>
    </row>
    <row r="355" spans="1:11" ht="14.4" customHeight="1" x14ac:dyDescent="0.3">
      <c r="A355" s="727" t="s">
        <v>561</v>
      </c>
      <c r="B355" s="728" t="s">
        <v>562</v>
      </c>
      <c r="C355" s="729" t="s">
        <v>2284</v>
      </c>
      <c r="D355" s="730" t="s">
        <v>2285</v>
      </c>
      <c r="E355" s="729" t="s">
        <v>2653</v>
      </c>
      <c r="F355" s="730" t="s">
        <v>2654</v>
      </c>
      <c r="G355" s="729" t="s">
        <v>2869</v>
      </c>
      <c r="H355" s="729" t="s">
        <v>2870</v>
      </c>
      <c r="I355" s="732">
        <v>8766.4501953125</v>
      </c>
      <c r="J355" s="732">
        <v>1</v>
      </c>
      <c r="K355" s="733">
        <v>8766.4501953125</v>
      </c>
    </row>
    <row r="356" spans="1:11" ht="14.4" customHeight="1" x14ac:dyDescent="0.3">
      <c r="A356" s="727" t="s">
        <v>561</v>
      </c>
      <c r="B356" s="728" t="s">
        <v>562</v>
      </c>
      <c r="C356" s="729" t="s">
        <v>2284</v>
      </c>
      <c r="D356" s="730" t="s">
        <v>2285</v>
      </c>
      <c r="E356" s="729" t="s">
        <v>2653</v>
      </c>
      <c r="F356" s="730" t="s">
        <v>2654</v>
      </c>
      <c r="G356" s="729" t="s">
        <v>2871</v>
      </c>
      <c r="H356" s="729" t="s">
        <v>2872</v>
      </c>
      <c r="I356" s="732">
        <v>8766.4501953125</v>
      </c>
      <c r="J356" s="732">
        <v>1</v>
      </c>
      <c r="K356" s="733">
        <v>8766.4501953125</v>
      </c>
    </row>
    <row r="357" spans="1:11" ht="14.4" customHeight="1" x14ac:dyDescent="0.3">
      <c r="A357" s="727" t="s">
        <v>561</v>
      </c>
      <c r="B357" s="728" t="s">
        <v>562</v>
      </c>
      <c r="C357" s="729" t="s">
        <v>2284</v>
      </c>
      <c r="D357" s="730" t="s">
        <v>2285</v>
      </c>
      <c r="E357" s="729" t="s">
        <v>2653</v>
      </c>
      <c r="F357" s="730" t="s">
        <v>2654</v>
      </c>
      <c r="G357" s="729" t="s">
        <v>2873</v>
      </c>
      <c r="H357" s="729" t="s">
        <v>2874</v>
      </c>
      <c r="I357" s="732">
        <v>8766.4501953125</v>
      </c>
      <c r="J357" s="732">
        <v>1</v>
      </c>
      <c r="K357" s="733">
        <v>8766.4501953125</v>
      </c>
    </row>
    <row r="358" spans="1:11" ht="14.4" customHeight="1" x14ac:dyDescent="0.3">
      <c r="A358" s="727" t="s">
        <v>561</v>
      </c>
      <c r="B358" s="728" t="s">
        <v>562</v>
      </c>
      <c r="C358" s="729" t="s">
        <v>2284</v>
      </c>
      <c r="D358" s="730" t="s">
        <v>2285</v>
      </c>
      <c r="E358" s="729" t="s">
        <v>2653</v>
      </c>
      <c r="F358" s="730" t="s">
        <v>2654</v>
      </c>
      <c r="G358" s="729" t="s">
        <v>2875</v>
      </c>
      <c r="H358" s="729" t="s">
        <v>2876</v>
      </c>
      <c r="I358" s="732">
        <v>8766.4501953125</v>
      </c>
      <c r="J358" s="732">
        <v>1</v>
      </c>
      <c r="K358" s="733">
        <v>8766.4501953125</v>
      </c>
    </row>
    <row r="359" spans="1:11" ht="14.4" customHeight="1" x14ac:dyDescent="0.3">
      <c r="A359" s="727" t="s">
        <v>561</v>
      </c>
      <c r="B359" s="728" t="s">
        <v>562</v>
      </c>
      <c r="C359" s="729" t="s">
        <v>2284</v>
      </c>
      <c r="D359" s="730" t="s">
        <v>2285</v>
      </c>
      <c r="E359" s="729" t="s">
        <v>2653</v>
      </c>
      <c r="F359" s="730" t="s">
        <v>2654</v>
      </c>
      <c r="G359" s="729" t="s">
        <v>2877</v>
      </c>
      <c r="H359" s="729" t="s">
        <v>2878</v>
      </c>
      <c r="I359" s="732">
        <v>7445.330078125</v>
      </c>
      <c r="J359" s="732">
        <v>1</v>
      </c>
      <c r="K359" s="733">
        <v>7445.330078125</v>
      </c>
    </row>
    <row r="360" spans="1:11" ht="14.4" customHeight="1" x14ac:dyDescent="0.3">
      <c r="A360" s="727" t="s">
        <v>561</v>
      </c>
      <c r="B360" s="728" t="s">
        <v>562</v>
      </c>
      <c r="C360" s="729" t="s">
        <v>2284</v>
      </c>
      <c r="D360" s="730" t="s">
        <v>2285</v>
      </c>
      <c r="E360" s="729" t="s">
        <v>2653</v>
      </c>
      <c r="F360" s="730" t="s">
        <v>2654</v>
      </c>
      <c r="G360" s="729" t="s">
        <v>2879</v>
      </c>
      <c r="H360" s="729" t="s">
        <v>2880</v>
      </c>
      <c r="I360" s="732">
        <v>1805.1500244140625</v>
      </c>
      <c r="J360" s="732">
        <v>2</v>
      </c>
      <c r="K360" s="733">
        <v>3610.2900390625</v>
      </c>
    </row>
    <row r="361" spans="1:11" ht="14.4" customHeight="1" x14ac:dyDescent="0.3">
      <c r="A361" s="727" t="s">
        <v>561</v>
      </c>
      <c r="B361" s="728" t="s">
        <v>562</v>
      </c>
      <c r="C361" s="729" t="s">
        <v>2284</v>
      </c>
      <c r="D361" s="730" t="s">
        <v>2285</v>
      </c>
      <c r="E361" s="729" t="s">
        <v>2653</v>
      </c>
      <c r="F361" s="730" t="s">
        <v>2654</v>
      </c>
      <c r="G361" s="729" t="s">
        <v>2881</v>
      </c>
      <c r="H361" s="729" t="s">
        <v>2882</v>
      </c>
      <c r="I361" s="732">
        <v>5957.3798828125</v>
      </c>
      <c r="J361" s="732">
        <v>1</v>
      </c>
      <c r="K361" s="733">
        <v>5957.3798828125</v>
      </c>
    </row>
    <row r="362" spans="1:11" ht="14.4" customHeight="1" x14ac:dyDescent="0.3">
      <c r="A362" s="727" t="s">
        <v>561</v>
      </c>
      <c r="B362" s="728" t="s">
        <v>562</v>
      </c>
      <c r="C362" s="729" t="s">
        <v>2284</v>
      </c>
      <c r="D362" s="730" t="s">
        <v>2285</v>
      </c>
      <c r="E362" s="729" t="s">
        <v>2653</v>
      </c>
      <c r="F362" s="730" t="s">
        <v>2654</v>
      </c>
      <c r="G362" s="729" t="s">
        <v>2883</v>
      </c>
      <c r="H362" s="729" t="s">
        <v>2884</v>
      </c>
      <c r="I362" s="732">
        <v>5957.3798828125</v>
      </c>
      <c r="J362" s="732">
        <v>1</v>
      </c>
      <c r="K362" s="733">
        <v>5957.3798828125</v>
      </c>
    </row>
    <row r="363" spans="1:11" ht="14.4" customHeight="1" x14ac:dyDescent="0.3">
      <c r="A363" s="727" t="s">
        <v>561</v>
      </c>
      <c r="B363" s="728" t="s">
        <v>562</v>
      </c>
      <c r="C363" s="729" t="s">
        <v>2284</v>
      </c>
      <c r="D363" s="730" t="s">
        <v>2285</v>
      </c>
      <c r="E363" s="729" t="s">
        <v>2653</v>
      </c>
      <c r="F363" s="730" t="s">
        <v>2654</v>
      </c>
      <c r="G363" s="729" t="s">
        <v>2885</v>
      </c>
      <c r="H363" s="729" t="s">
        <v>2886</v>
      </c>
      <c r="I363" s="732">
        <v>5957.3798828125</v>
      </c>
      <c r="J363" s="732">
        <v>1</v>
      </c>
      <c r="K363" s="733">
        <v>5957.3798828125</v>
      </c>
    </row>
    <row r="364" spans="1:11" ht="14.4" customHeight="1" x14ac:dyDescent="0.3">
      <c r="A364" s="727" t="s">
        <v>561</v>
      </c>
      <c r="B364" s="728" t="s">
        <v>562</v>
      </c>
      <c r="C364" s="729" t="s">
        <v>2284</v>
      </c>
      <c r="D364" s="730" t="s">
        <v>2285</v>
      </c>
      <c r="E364" s="729" t="s">
        <v>2653</v>
      </c>
      <c r="F364" s="730" t="s">
        <v>2654</v>
      </c>
      <c r="G364" s="729" t="s">
        <v>2887</v>
      </c>
      <c r="H364" s="729" t="s">
        <v>2888</v>
      </c>
      <c r="I364" s="732">
        <v>7260.5498046875</v>
      </c>
      <c r="J364" s="732">
        <v>1</v>
      </c>
      <c r="K364" s="733">
        <v>7260.5498046875</v>
      </c>
    </row>
    <row r="365" spans="1:11" ht="14.4" customHeight="1" x14ac:dyDescent="0.3">
      <c r="A365" s="727" t="s">
        <v>561</v>
      </c>
      <c r="B365" s="728" t="s">
        <v>562</v>
      </c>
      <c r="C365" s="729" t="s">
        <v>2284</v>
      </c>
      <c r="D365" s="730" t="s">
        <v>2285</v>
      </c>
      <c r="E365" s="729" t="s">
        <v>2653</v>
      </c>
      <c r="F365" s="730" t="s">
        <v>2654</v>
      </c>
      <c r="G365" s="729" t="s">
        <v>2889</v>
      </c>
      <c r="H365" s="729" t="s">
        <v>2890</v>
      </c>
      <c r="I365" s="732">
        <v>7132.85986328125</v>
      </c>
      <c r="J365" s="732">
        <v>1</v>
      </c>
      <c r="K365" s="733">
        <v>7132.85986328125</v>
      </c>
    </row>
    <row r="366" spans="1:11" ht="14.4" customHeight="1" x14ac:dyDescent="0.3">
      <c r="A366" s="727" t="s">
        <v>561</v>
      </c>
      <c r="B366" s="728" t="s">
        <v>562</v>
      </c>
      <c r="C366" s="729" t="s">
        <v>2284</v>
      </c>
      <c r="D366" s="730" t="s">
        <v>2285</v>
      </c>
      <c r="E366" s="729" t="s">
        <v>2653</v>
      </c>
      <c r="F366" s="730" t="s">
        <v>2654</v>
      </c>
      <c r="G366" s="729" t="s">
        <v>2891</v>
      </c>
      <c r="H366" s="729" t="s">
        <v>2892</v>
      </c>
      <c r="I366" s="732">
        <v>3677.5266927083335</v>
      </c>
      <c r="J366" s="732">
        <v>3</v>
      </c>
      <c r="K366" s="733">
        <v>11032.580078125</v>
      </c>
    </row>
    <row r="367" spans="1:11" ht="14.4" customHeight="1" x14ac:dyDescent="0.3">
      <c r="A367" s="727" t="s">
        <v>561</v>
      </c>
      <c r="B367" s="728" t="s">
        <v>562</v>
      </c>
      <c r="C367" s="729" t="s">
        <v>2284</v>
      </c>
      <c r="D367" s="730" t="s">
        <v>2285</v>
      </c>
      <c r="E367" s="729" t="s">
        <v>2653</v>
      </c>
      <c r="F367" s="730" t="s">
        <v>2654</v>
      </c>
      <c r="G367" s="729" t="s">
        <v>2893</v>
      </c>
      <c r="H367" s="729" t="s">
        <v>2894</v>
      </c>
      <c r="I367" s="732">
        <v>3677.5400390625</v>
      </c>
      <c r="J367" s="732">
        <v>1</v>
      </c>
      <c r="K367" s="733">
        <v>3677.5400390625</v>
      </c>
    </row>
    <row r="368" spans="1:11" ht="14.4" customHeight="1" x14ac:dyDescent="0.3">
      <c r="A368" s="727" t="s">
        <v>561</v>
      </c>
      <c r="B368" s="728" t="s">
        <v>562</v>
      </c>
      <c r="C368" s="729" t="s">
        <v>2284</v>
      </c>
      <c r="D368" s="730" t="s">
        <v>2285</v>
      </c>
      <c r="E368" s="729" t="s">
        <v>2653</v>
      </c>
      <c r="F368" s="730" t="s">
        <v>2654</v>
      </c>
      <c r="G368" s="729" t="s">
        <v>2895</v>
      </c>
      <c r="H368" s="729" t="s">
        <v>2896</v>
      </c>
      <c r="I368" s="732">
        <v>2423.10009765625</v>
      </c>
      <c r="J368" s="732">
        <v>1</v>
      </c>
      <c r="K368" s="733">
        <v>2423.10009765625</v>
      </c>
    </row>
    <row r="369" spans="1:11" ht="14.4" customHeight="1" x14ac:dyDescent="0.3">
      <c r="A369" s="727" t="s">
        <v>561</v>
      </c>
      <c r="B369" s="728" t="s">
        <v>562</v>
      </c>
      <c r="C369" s="729" t="s">
        <v>2284</v>
      </c>
      <c r="D369" s="730" t="s">
        <v>2285</v>
      </c>
      <c r="E369" s="729" t="s">
        <v>2653</v>
      </c>
      <c r="F369" s="730" t="s">
        <v>2654</v>
      </c>
      <c r="G369" s="729" t="s">
        <v>2897</v>
      </c>
      <c r="H369" s="729" t="s">
        <v>2898</v>
      </c>
      <c r="I369" s="732">
        <v>5957.3701171875</v>
      </c>
      <c r="J369" s="732">
        <v>1</v>
      </c>
      <c r="K369" s="733">
        <v>5957.3701171875</v>
      </c>
    </row>
    <row r="370" spans="1:11" ht="14.4" customHeight="1" x14ac:dyDescent="0.3">
      <c r="A370" s="727" t="s">
        <v>561</v>
      </c>
      <c r="B370" s="728" t="s">
        <v>562</v>
      </c>
      <c r="C370" s="729" t="s">
        <v>2284</v>
      </c>
      <c r="D370" s="730" t="s">
        <v>2285</v>
      </c>
      <c r="E370" s="729" t="s">
        <v>2653</v>
      </c>
      <c r="F370" s="730" t="s">
        <v>2654</v>
      </c>
      <c r="G370" s="729" t="s">
        <v>2899</v>
      </c>
      <c r="H370" s="729" t="s">
        <v>2900</v>
      </c>
      <c r="I370" s="732">
        <v>6555</v>
      </c>
      <c r="J370" s="732">
        <v>4</v>
      </c>
      <c r="K370" s="733">
        <v>26220</v>
      </c>
    </row>
    <row r="371" spans="1:11" ht="14.4" customHeight="1" x14ac:dyDescent="0.3">
      <c r="A371" s="727" t="s">
        <v>561</v>
      </c>
      <c r="B371" s="728" t="s">
        <v>562</v>
      </c>
      <c r="C371" s="729" t="s">
        <v>2284</v>
      </c>
      <c r="D371" s="730" t="s">
        <v>2285</v>
      </c>
      <c r="E371" s="729" t="s">
        <v>2653</v>
      </c>
      <c r="F371" s="730" t="s">
        <v>2654</v>
      </c>
      <c r="G371" s="729" t="s">
        <v>2901</v>
      </c>
      <c r="H371" s="729" t="s">
        <v>2902</v>
      </c>
      <c r="I371" s="732">
        <v>0.11999999731779099</v>
      </c>
      <c r="J371" s="732">
        <v>1</v>
      </c>
      <c r="K371" s="733">
        <v>0.11999999731779099</v>
      </c>
    </row>
    <row r="372" spans="1:11" ht="14.4" customHeight="1" x14ac:dyDescent="0.3">
      <c r="A372" s="727" t="s">
        <v>561</v>
      </c>
      <c r="B372" s="728" t="s">
        <v>562</v>
      </c>
      <c r="C372" s="729" t="s">
        <v>2284</v>
      </c>
      <c r="D372" s="730" t="s">
        <v>2285</v>
      </c>
      <c r="E372" s="729" t="s">
        <v>2653</v>
      </c>
      <c r="F372" s="730" t="s">
        <v>2654</v>
      </c>
      <c r="G372" s="729" t="s">
        <v>2903</v>
      </c>
      <c r="H372" s="729" t="s">
        <v>2904</v>
      </c>
      <c r="I372" s="732">
        <v>8725.5</v>
      </c>
      <c r="J372" s="732">
        <v>1</v>
      </c>
      <c r="K372" s="733">
        <v>8725.5</v>
      </c>
    </row>
    <row r="373" spans="1:11" ht="14.4" customHeight="1" x14ac:dyDescent="0.3">
      <c r="A373" s="727" t="s">
        <v>561</v>
      </c>
      <c r="B373" s="728" t="s">
        <v>562</v>
      </c>
      <c r="C373" s="729" t="s">
        <v>2284</v>
      </c>
      <c r="D373" s="730" t="s">
        <v>2285</v>
      </c>
      <c r="E373" s="729" t="s">
        <v>2653</v>
      </c>
      <c r="F373" s="730" t="s">
        <v>2654</v>
      </c>
      <c r="G373" s="729" t="s">
        <v>2905</v>
      </c>
      <c r="H373" s="729" t="s">
        <v>2906</v>
      </c>
      <c r="I373" s="732">
        <v>11355.259765625</v>
      </c>
      <c r="J373" s="732">
        <v>2</v>
      </c>
      <c r="K373" s="733">
        <v>22710.51953125</v>
      </c>
    </row>
    <row r="374" spans="1:11" ht="14.4" customHeight="1" x14ac:dyDescent="0.3">
      <c r="A374" s="727" t="s">
        <v>561</v>
      </c>
      <c r="B374" s="728" t="s">
        <v>562</v>
      </c>
      <c r="C374" s="729" t="s">
        <v>2284</v>
      </c>
      <c r="D374" s="730" t="s">
        <v>2285</v>
      </c>
      <c r="E374" s="729" t="s">
        <v>2653</v>
      </c>
      <c r="F374" s="730" t="s">
        <v>2654</v>
      </c>
      <c r="G374" s="729" t="s">
        <v>2907</v>
      </c>
      <c r="H374" s="729" t="s">
        <v>2908</v>
      </c>
      <c r="I374" s="732">
        <v>7029.5400390625</v>
      </c>
      <c r="J374" s="732">
        <v>1</v>
      </c>
      <c r="K374" s="733">
        <v>7029.5400390625</v>
      </c>
    </row>
    <row r="375" spans="1:11" ht="14.4" customHeight="1" x14ac:dyDescent="0.3">
      <c r="A375" s="727" t="s">
        <v>561</v>
      </c>
      <c r="B375" s="728" t="s">
        <v>562</v>
      </c>
      <c r="C375" s="729" t="s">
        <v>2284</v>
      </c>
      <c r="D375" s="730" t="s">
        <v>2285</v>
      </c>
      <c r="E375" s="729" t="s">
        <v>2653</v>
      </c>
      <c r="F375" s="730" t="s">
        <v>2654</v>
      </c>
      <c r="G375" s="729" t="s">
        <v>2909</v>
      </c>
      <c r="H375" s="729" t="s">
        <v>2910</v>
      </c>
      <c r="I375" s="732">
        <v>7029.570068359375</v>
      </c>
      <c r="J375" s="732">
        <v>2</v>
      </c>
      <c r="K375" s="733">
        <v>14059.14013671875</v>
      </c>
    </row>
    <row r="376" spans="1:11" ht="14.4" customHeight="1" x14ac:dyDescent="0.3">
      <c r="A376" s="727" t="s">
        <v>561</v>
      </c>
      <c r="B376" s="728" t="s">
        <v>562</v>
      </c>
      <c r="C376" s="729" t="s">
        <v>2284</v>
      </c>
      <c r="D376" s="730" t="s">
        <v>2285</v>
      </c>
      <c r="E376" s="729" t="s">
        <v>2653</v>
      </c>
      <c r="F376" s="730" t="s">
        <v>2654</v>
      </c>
      <c r="G376" s="729" t="s">
        <v>2911</v>
      </c>
      <c r="H376" s="729" t="s">
        <v>2912</v>
      </c>
      <c r="I376" s="732">
        <v>9399.8701171875</v>
      </c>
      <c r="J376" s="732">
        <v>1</v>
      </c>
      <c r="K376" s="733">
        <v>9399.8701171875</v>
      </c>
    </row>
    <row r="377" spans="1:11" ht="14.4" customHeight="1" x14ac:dyDescent="0.3">
      <c r="A377" s="727" t="s">
        <v>561</v>
      </c>
      <c r="B377" s="728" t="s">
        <v>562</v>
      </c>
      <c r="C377" s="729" t="s">
        <v>2284</v>
      </c>
      <c r="D377" s="730" t="s">
        <v>2285</v>
      </c>
      <c r="E377" s="729" t="s">
        <v>2653</v>
      </c>
      <c r="F377" s="730" t="s">
        <v>2654</v>
      </c>
      <c r="G377" s="729" t="s">
        <v>2913</v>
      </c>
      <c r="H377" s="729" t="s">
        <v>2914</v>
      </c>
      <c r="I377" s="732">
        <v>8920.0400390625</v>
      </c>
      <c r="J377" s="732">
        <v>4</v>
      </c>
      <c r="K377" s="733">
        <v>35680.16015625</v>
      </c>
    </row>
    <row r="378" spans="1:11" ht="14.4" customHeight="1" x14ac:dyDescent="0.3">
      <c r="A378" s="727" t="s">
        <v>561</v>
      </c>
      <c r="B378" s="728" t="s">
        <v>562</v>
      </c>
      <c r="C378" s="729" t="s">
        <v>2284</v>
      </c>
      <c r="D378" s="730" t="s">
        <v>2285</v>
      </c>
      <c r="E378" s="729" t="s">
        <v>2653</v>
      </c>
      <c r="F378" s="730" t="s">
        <v>2654</v>
      </c>
      <c r="G378" s="729" t="s">
        <v>2915</v>
      </c>
      <c r="H378" s="729" t="s">
        <v>2916</v>
      </c>
      <c r="I378" s="732">
        <v>8920.0400390625</v>
      </c>
      <c r="J378" s="732">
        <v>1</v>
      </c>
      <c r="K378" s="733">
        <v>8920.0400390625</v>
      </c>
    </row>
    <row r="379" spans="1:11" ht="14.4" customHeight="1" x14ac:dyDescent="0.3">
      <c r="A379" s="727" t="s">
        <v>561</v>
      </c>
      <c r="B379" s="728" t="s">
        <v>562</v>
      </c>
      <c r="C379" s="729" t="s">
        <v>2284</v>
      </c>
      <c r="D379" s="730" t="s">
        <v>2285</v>
      </c>
      <c r="E379" s="729" t="s">
        <v>2653</v>
      </c>
      <c r="F379" s="730" t="s">
        <v>2654</v>
      </c>
      <c r="G379" s="729" t="s">
        <v>2917</v>
      </c>
      <c r="H379" s="729" t="s">
        <v>2918</v>
      </c>
      <c r="I379" s="732">
        <v>8757.48046875</v>
      </c>
      <c r="J379" s="732">
        <v>6</v>
      </c>
      <c r="K379" s="733">
        <v>52544.8828125</v>
      </c>
    </row>
    <row r="380" spans="1:11" ht="14.4" customHeight="1" x14ac:dyDescent="0.3">
      <c r="A380" s="727" t="s">
        <v>561</v>
      </c>
      <c r="B380" s="728" t="s">
        <v>562</v>
      </c>
      <c r="C380" s="729" t="s">
        <v>2284</v>
      </c>
      <c r="D380" s="730" t="s">
        <v>2285</v>
      </c>
      <c r="E380" s="729" t="s">
        <v>2653</v>
      </c>
      <c r="F380" s="730" t="s">
        <v>2654</v>
      </c>
      <c r="G380" s="729" t="s">
        <v>2919</v>
      </c>
      <c r="H380" s="729" t="s">
        <v>2920</v>
      </c>
      <c r="I380" s="732">
        <v>8757.48046875</v>
      </c>
      <c r="J380" s="732">
        <v>2</v>
      </c>
      <c r="K380" s="733">
        <v>17514.9609375</v>
      </c>
    </row>
    <row r="381" spans="1:11" ht="14.4" customHeight="1" x14ac:dyDescent="0.3">
      <c r="A381" s="727" t="s">
        <v>561</v>
      </c>
      <c r="B381" s="728" t="s">
        <v>562</v>
      </c>
      <c r="C381" s="729" t="s">
        <v>2284</v>
      </c>
      <c r="D381" s="730" t="s">
        <v>2285</v>
      </c>
      <c r="E381" s="729" t="s">
        <v>2653</v>
      </c>
      <c r="F381" s="730" t="s">
        <v>2654</v>
      </c>
      <c r="G381" s="729" t="s">
        <v>2921</v>
      </c>
      <c r="H381" s="729" t="s">
        <v>2922</v>
      </c>
      <c r="I381" s="732">
        <v>8757.48046875</v>
      </c>
      <c r="J381" s="732">
        <v>1</v>
      </c>
      <c r="K381" s="733">
        <v>8757.48046875</v>
      </c>
    </row>
    <row r="382" spans="1:11" ht="14.4" customHeight="1" x14ac:dyDescent="0.3">
      <c r="A382" s="727" t="s">
        <v>561</v>
      </c>
      <c r="B382" s="728" t="s">
        <v>562</v>
      </c>
      <c r="C382" s="729" t="s">
        <v>2284</v>
      </c>
      <c r="D382" s="730" t="s">
        <v>2285</v>
      </c>
      <c r="E382" s="729" t="s">
        <v>2653</v>
      </c>
      <c r="F382" s="730" t="s">
        <v>2654</v>
      </c>
      <c r="G382" s="729" t="s">
        <v>2923</v>
      </c>
      <c r="H382" s="729" t="s">
        <v>2924</v>
      </c>
      <c r="I382" s="732">
        <v>322</v>
      </c>
      <c r="J382" s="732">
        <v>4</v>
      </c>
      <c r="K382" s="733">
        <v>1288</v>
      </c>
    </row>
    <row r="383" spans="1:11" ht="14.4" customHeight="1" x14ac:dyDescent="0.3">
      <c r="A383" s="727" t="s">
        <v>561</v>
      </c>
      <c r="B383" s="728" t="s">
        <v>562</v>
      </c>
      <c r="C383" s="729" t="s">
        <v>2284</v>
      </c>
      <c r="D383" s="730" t="s">
        <v>2285</v>
      </c>
      <c r="E383" s="729" t="s">
        <v>2653</v>
      </c>
      <c r="F383" s="730" t="s">
        <v>2654</v>
      </c>
      <c r="G383" s="729" t="s">
        <v>2925</v>
      </c>
      <c r="H383" s="729" t="s">
        <v>2926</v>
      </c>
      <c r="I383" s="732">
        <v>88.879997253417969</v>
      </c>
      <c r="J383" s="732">
        <v>100</v>
      </c>
      <c r="K383" s="733">
        <v>8888.3603515625</v>
      </c>
    </row>
    <row r="384" spans="1:11" ht="14.4" customHeight="1" x14ac:dyDescent="0.3">
      <c r="A384" s="727" t="s">
        <v>561</v>
      </c>
      <c r="B384" s="728" t="s">
        <v>562</v>
      </c>
      <c r="C384" s="729" t="s">
        <v>2284</v>
      </c>
      <c r="D384" s="730" t="s">
        <v>2285</v>
      </c>
      <c r="E384" s="729" t="s">
        <v>2653</v>
      </c>
      <c r="F384" s="730" t="s">
        <v>2654</v>
      </c>
      <c r="G384" s="729" t="s">
        <v>2927</v>
      </c>
      <c r="H384" s="729" t="s">
        <v>2928</v>
      </c>
      <c r="I384" s="732">
        <v>88.879997253417969</v>
      </c>
      <c r="J384" s="732">
        <v>80</v>
      </c>
      <c r="K384" s="733">
        <v>7110.690185546875</v>
      </c>
    </row>
    <row r="385" spans="1:11" ht="14.4" customHeight="1" x14ac:dyDescent="0.3">
      <c r="A385" s="727" t="s">
        <v>561</v>
      </c>
      <c r="B385" s="728" t="s">
        <v>562</v>
      </c>
      <c r="C385" s="729" t="s">
        <v>2284</v>
      </c>
      <c r="D385" s="730" t="s">
        <v>2285</v>
      </c>
      <c r="E385" s="729" t="s">
        <v>2653</v>
      </c>
      <c r="F385" s="730" t="s">
        <v>2654</v>
      </c>
      <c r="G385" s="729" t="s">
        <v>2929</v>
      </c>
      <c r="H385" s="729" t="s">
        <v>2930</v>
      </c>
      <c r="I385" s="732">
        <v>88.879997253417969</v>
      </c>
      <c r="J385" s="732">
        <v>30</v>
      </c>
      <c r="K385" s="733">
        <v>2666.510009765625</v>
      </c>
    </row>
    <row r="386" spans="1:11" ht="14.4" customHeight="1" x14ac:dyDescent="0.3">
      <c r="A386" s="727" t="s">
        <v>561</v>
      </c>
      <c r="B386" s="728" t="s">
        <v>562</v>
      </c>
      <c r="C386" s="729" t="s">
        <v>2284</v>
      </c>
      <c r="D386" s="730" t="s">
        <v>2285</v>
      </c>
      <c r="E386" s="729" t="s">
        <v>2653</v>
      </c>
      <c r="F386" s="730" t="s">
        <v>2654</v>
      </c>
      <c r="G386" s="729" t="s">
        <v>2931</v>
      </c>
      <c r="H386" s="729" t="s">
        <v>2932</v>
      </c>
      <c r="I386" s="732">
        <v>88.879997253417969</v>
      </c>
      <c r="J386" s="732">
        <v>20</v>
      </c>
      <c r="K386" s="733">
        <v>1777.6700439453125</v>
      </c>
    </row>
    <row r="387" spans="1:11" ht="14.4" customHeight="1" x14ac:dyDescent="0.3">
      <c r="A387" s="727" t="s">
        <v>561</v>
      </c>
      <c r="B387" s="728" t="s">
        <v>562</v>
      </c>
      <c r="C387" s="729" t="s">
        <v>2284</v>
      </c>
      <c r="D387" s="730" t="s">
        <v>2285</v>
      </c>
      <c r="E387" s="729" t="s">
        <v>2653</v>
      </c>
      <c r="F387" s="730" t="s">
        <v>2654</v>
      </c>
      <c r="G387" s="729" t="s">
        <v>2933</v>
      </c>
      <c r="H387" s="729" t="s">
        <v>2934</v>
      </c>
      <c r="I387" s="732">
        <v>471.5</v>
      </c>
      <c r="J387" s="732">
        <v>2</v>
      </c>
      <c r="K387" s="733">
        <v>943</v>
      </c>
    </row>
    <row r="388" spans="1:11" ht="14.4" customHeight="1" x14ac:dyDescent="0.3">
      <c r="A388" s="727" t="s">
        <v>561</v>
      </c>
      <c r="B388" s="728" t="s">
        <v>562</v>
      </c>
      <c r="C388" s="729" t="s">
        <v>2284</v>
      </c>
      <c r="D388" s="730" t="s">
        <v>2285</v>
      </c>
      <c r="E388" s="729" t="s">
        <v>2653</v>
      </c>
      <c r="F388" s="730" t="s">
        <v>2654</v>
      </c>
      <c r="G388" s="729" t="s">
        <v>2935</v>
      </c>
      <c r="H388" s="729" t="s">
        <v>2936</v>
      </c>
      <c r="I388" s="732">
        <v>508.79000854492187</v>
      </c>
      <c r="J388" s="732">
        <v>1</v>
      </c>
      <c r="K388" s="733">
        <v>508.79000854492187</v>
      </c>
    </row>
    <row r="389" spans="1:11" ht="14.4" customHeight="1" x14ac:dyDescent="0.3">
      <c r="A389" s="727" t="s">
        <v>561</v>
      </c>
      <c r="B389" s="728" t="s">
        <v>562</v>
      </c>
      <c r="C389" s="729" t="s">
        <v>2284</v>
      </c>
      <c r="D389" s="730" t="s">
        <v>2285</v>
      </c>
      <c r="E389" s="729" t="s">
        <v>2653</v>
      </c>
      <c r="F389" s="730" t="s">
        <v>2654</v>
      </c>
      <c r="G389" s="729" t="s">
        <v>2937</v>
      </c>
      <c r="H389" s="729" t="s">
        <v>2938</v>
      </c>
      <c r="I389" s="732">
        <v>77</v>
      </c>
      <c r="J389" s="732">
        <v>30</v>
      </c>
      <c r="K389" s="733">
        <v>2310</v>
      </c>
    </row>
    <row r="390" spans="1:11" ht="14.4" customHeight="1" x14ac:dyDescent="0.3">
      <c r="A390" s="727" t="s">
        <v>561</v>
      </c>
      <c r="B390" s="728" t="s">
        <v>562</v>
      </c>
      <c r="C390" s="729" t="s">
        <v>2284</v>
      </c>
      <c r="D390" s="730" t="s">
        <v>2285</v>
      </c>
      <c r="E390" s="729" t="s">
        <v>2653</v>
      </c>
      <c r="F390" s="730" t="s">
        <v>2654</v>
      </c>
      <c r="G390" s="729" t="s">
        <v>2939</v>
      </c>
      <c r="H390" s="729" t="s">
        <v>2940</v>
      </c>
      <c r="I390" s="732">
        <v>58.970001220703125</v>
      </c>
      <c r="J390" s="732">
        <v>160</v>
      </c>
      <c r="K390" s="733">
        <v>9435.119873046875</v>
      </c>
    </row>
    <row r="391" spans="1:11" ht="14.4" customHeight="1" x14ac:dyDescent="0.3">
      <c r="A391" s="727" t="s">
        <v>561</v>
      </c>
      <c r="B391" s="728" t="s">
        <v>562</v>
      </c>
      <c r="C391" s="729" t="s">
        <v>2284</v>
      </c>
      <c r="D391" s="730" t="s">
        <v>2285</v>
      </c>
      <c r="E391" s="729" t="s">
        <v>2653</v>
      </c>
      <c r="F391" s="730" t="s">
        <v>2654</v>
      </c>
      <c r="G391" s="729" t="s">
        <v>2941</v>
      </c>
      <c r="H391" s="729" t="s">
        <v>2942</v>
      </c>
      <c r="I391" s="732">
        <v>103.61000061035156</v>
      </c>
      <c r="J391" s="732">
        <v>30</v>
      </c>
      <c r="K391" s="733">
        <v>3108.360107421875</v>
      </c>
    </row>
    <row r="392" spans="1:11" ht="14.4" customHeight="1" x14ac:dyDescent="0.3">
      <c r="A392" s="727" t="s">
        <v>561</v>
      </c>
      <c r="B392" s="728" t="s">
        <v>562</v>
      </c>
      <c r="C392" s="729" t="s">
        <v>2284</v>
      </c>
      <c r="D392" s="730" t="s">
        <v>2285</v>
      </c>
      <c r="E392" s="729" t="s">
        <v>2653</v>
      </c>
      <c r="F392" s="730" t="s">
        <v>2654</v>
      </c>
      <c r="G392" s="729" t="s">
        <v>2943</v>
      </c>
      <c r="H392" s="729" t="s">
        <v>2944</v>
      </c>
      <c r="I392" s="732">
        <v>333.35000610351562</v>
      </c>
      <c r="J392" s="732">
        <v>1</v>
      </c>
      <c r="K392" s="733">
        <v>333.35000610351562</v>
      </c>
    </row>
    <row r="393" spans="1:11" ht="14.4" customHeight="1" x14ac:dyDescent="0.3">
      <c r="A393" s="727" t="s">
        <v>561</v>
      </c>
      <c r="B393" s="728" t="s">
        <v>562</v>
      </c>
      <c r="C393" s="729" t="s">
        <v>2284</v>
      </c>
      <c r="D393" s="730" t="s">
        <v>2285</v>
      </c>
      <c r="E393" s="729" t="s">
        <v>2653</v>
      </c>
      <c r="F393" s="730" t="s">
        <v>2654</v>
      </c>
      <c r="G393" s="729" t="s">
        <v>2945</v>
      </c>
      <c r="H393" s="729" t="s">
        <v>2946</v>
      </c>
      <c r="I393" s="732">
        <v>2097.5550537109375</v>
      </c>
      <c r="J393" s="732">
        <v>3</v>
      </c>
      <c r="K393" s="733">
        <v>6292.659912109375</v>
      </c>
    </row>
    <row r="394" spans="1:11" ht="14.4" customHeight="1" x14ac:dyDescent="0.3">
      <c r="A394" s="727" t="s">
        <v>561</v>
      </c>
      <c r="B394" s="728" t="s">
        <v>562</v>
      </c>
      <c r="C394" s="729" t="s">
        <v>2284</v>
      </c>
      <c r="D394" s="730" t="s">
        <v>2285</v>
      </c>
      <c r="E394" s="729" t="s">
        <v>2653</v>
      </c>
      <c r="F394" s="730" t="s">
        <v>2654</v>
      </c>
      <c r="G394" s="729" t="s">
        <v>2947</v>
      </c>
      <c r="H394" s="729" t="s">
        <v>2948</v>
      </c>
      <c r="I394" s="732">
        <v>525.36665852864587</v>
      </c>
      <c r="J394" s="732">
        <v>4</v>
      </c>
      <c r="K394" s="733">
        <v>2101.4599609375</v>
      </c>
    </row>
    <row r="395" spans="1:11" ht="14.4" customHeight="1" x14ac:dyDescent="0.3">
      <c r="A395" s="727" t="s">
        <v>561</v>
      </c>
      <c r="B395" s="728" t="s">
        <v>562</v>
      </c>
      <c r="C395" s="729" t="s">
        <v>2284</v>
      </c>
      <c r="D395" s="730" t="s">
        <v>2285</v>
      </c>
      <c r="E395" s="729" t="s">
        <v>2653</v>
      </c>
      <c r="F395" s="730" t="s">
        <v>2654</v>
      </c>
      <c r="G395" s="729" t="s">
        <v>2949</v>
      </c>
      <c r="H395" s="729" t="s">
        <v>2950</v>
      </c>
      <c r="I395" s="732">
        <v>1368.5</v>
      </c>
      <c r="J395" s="732">
        <v>6</v>
      </c>
      <c r="K395" s="733">
        <v>8211</v>
      </c>
    </row>
    <row r="396" spans="1:11" ht="14.4" customHeight="1" x14ac:dyDescent="0.3">
      <c r="A396" s="727" t="s">
        <v>561</v>
      </c>
      <c r="B396" s="728" t="s">
        <v>562</v>
      </c>
      <c r="C396" s="729" t="s">
        <v>2284</v>
      </c>
      <c r="D396" s="730" t="s">
        <v>2285</v>
      </c>
      <c r="E396" s="729" t="s">
        <v>2653</v>
      </c>
      <c r="F396" s="730" t="s">
        <v>2654</v>
      </c>
      <c r="G396" s="729" t="s">
        <v>2951</v>
      </c>
      <c r="H396" s="729" t="s">
        <v>2952</v>
      </c>
      <c r="I396" s="732">
        <v>1185.239990234375</v>
      </c>
      <c r="J396" s="732">
        <v>2</v>
      </c>
      <c r="K396" s="733">
        <v>2370.47998046875</v>
      </c>
    </row>
    <row r="397" spans="1:11" ht="14.4" customHeight="1" x14ac:dyDescent="0.3">
      <c r="A397" s="727" t="s">
        <v>561</v>
      </c>
      <c r="B397" s="728" t="s">
        <v>562</v>
      </c>
      <c r="C397" s="729" t="s">
        <v>2284</v>
      </c>
      <c r="D397" s="730" t="s">
        <v>2285</v>
      </c>
      <c r="E397" s="729" t="s">
        <v>2653</v>
      </c>
      <c r="F397" s="730" t="s">
        <v>2654</v>
      </c>
      <c r="G397" s="729" t="s">
        <v>2953</v>
      </c>
      <c r="H397" s="729" t="s">
        <v>2954</v>
      </c>
      <c r="I397" s="732">
        <v>1185.2149658203125</v>
      </c>
      <c r="J397" s="732">
        <v>2</v>
      </c>
      <c r="K397" s="733">
        <v>2370.429931640625</v>
      </c>
    </row>
    <row r="398" spans="1:11" ht="14.4" customHeight="1" x14ac:dyDescent="0.3">
      <c r="A398" s="727" t="s">
        <v>561</v>
      </c>
      <c r="B398" s="728" t="s">
        <v>562</v>
      </c>
      <c r="C398" s="729" t="s">
        <v>2284</v>
      </c>
      <c r="D398" s="730" t="s">
        <v>2285</v>
      </c>
      <c r="E398" s="729" t="s">
        <v>2653</v>
      </c>
      <c r="F398" s="730" t="s">
        <v>2654</v>
      </c>
      <c r="G398" s="729" t="s">
        <v>2955</v>
      </c>
      <c r="H398" s="729" t="s">
        <v>2956</v>
      </c>
      <c r="I398" s="732">
        <v>1423.0657610212054</v>
      </c>
      <c r="J398" s="732">
        <v>7</v>
      </c>
      <c r="K398" s="733">
        <v>9961.4603271484375</v>
      </c>
    </row>
    <row r="399" spans="1:11" ht="14.4" customHeight="1" x14ac:dyDescent="0.3">
      <c r="A399" s="727" t="s">
        <v>561</v>
      </c>
      <c r="B399" s="728" t="s">
        <v>562</v>
      </c>
      <c r="C399" s="729" t="s">
        <v>2284</v>
      </c>
      <c r="D399" s="730" t="s">
        <v>2285</v>
      </c>
      <c r="E399" s="729" t="s">
        <v>2653</v>
      </c>
      <c r="F399" s="730" t="s">
        <v>2654</v>
      </c>
      <c r="G399" s="729" t="s">
        <v>2957</v>
      </c>
      <c r="H399" s="729" t="s">
        <v>2958</v>
      </c>
      <c r="I399" s="732">
        <v>1423.06005859375</v>
      </c>
      <c r="J399" s="732">
        <v>3</v>
      </c>
      <c r="K399" s="733">
        <v>4269.18017578125</v>
      </c>
    </row>
    <row r="400" spans="1:11" ht="14.4" customHeight="1" x14ac:dyDescent="0.3">
      <c r="A400" s="727" t="s">
        <v>561</v>
      </c>
      <c r="B400" s="728" t="s">
        <v>562</v>
      </c>
      <c r="C400" s="729" t="s">
        <v>2284</v>
      </c>
      <c r="D400" s="730" t="s">
        <v>2285</v>
      </c>
      <c r="E400" s="729" t="s">
        <v>2653</v>
      </c>
      <c r="F400" s="730" t="s">
        <v>2654</v>
      </c>
      <c r="G400" s="729" t="s">
        <v>2959</v>
      </c>
      <c r="H400" s="729" t="s">
        <v>2960</v>
      </c>
      <c r="I400" s="732">
        <v>935.71002197265625</v>
      </c>
      <c r="J400" s="732">
        <v>2</v>
      </c>
      <c r="K400" s="733">
        <v>1871.4200439453125</v>
      </c>
    </row>
    <row r="401" spans="1:11" ht="14.4" customHeight="1" x14ac:dyDescent="0.3">
      <c r="A401" s="727" t="s">
        <v>561</v>
      </c>
      <c r="B401" s="728" t="s">
        <v>562</v>
      </c>
      <c r="C401" s="729" t="s">
        <v>2284</v>
      </c>
      <c r="D401" s="730" t="s">
        <v>2285</v>
      </c>
      <c r="E401" s="729" t="s">
        <v>2653</v>
      </c>
      <c r="F401" s="730" t="s">
        <v>2654</v>
      </c>
      <c r="G401" s="729" t="s">
        <v>2961</v>
      </c>
      <c r="H401" s="729" t="s">
        <v>2962</v>
      </c>
      <c r="I401" s="732">
        <v>935.71002197265625</v>
      </c>
      <c r="J401" s="732">
        <v>3</v>
      </c>
      <c r="K401" s="733">
        <v>2807.1300659179687</v>
      </c>
    </row>
    <row r="402" spans="1:11" ht="14.4" customHeight="1" x14ac:dyDescent="0.3">
      <c r="A402" s="727" t="s">
        <v>561</v>
      </c>
      <c r="B402" s="728" t="s">
        <v>562</v>
      </c>
      <c r="C402" s="729" t="s">
        <v>2284</v>
      </c>
      <c r="D402" s="730" t="s">
        <v>2285</v>
      </c>
      <c r="E402" s="729" t="s">
        <v>2653</v>
      </c>
      <c r="F402" s="730" t="s">
        <v>2654</v>
      </c>
      <c r="G402" s="729" t="s">
        <v>2963</v>
      </c>
      <c r="H402" s="729" t="s">
        <v>2964</v>
      </c>
      <c r="I402" s="732">
        <v>935.71499633789062</v>
      </c>
      <c r="J402" s="732">
        <v>2</v>
      </c>
      <c r="K402" s="733">
        <v>1871.4299926757812</v>
      </c>
    </row>
    <row r="403" spans="1:11" ht="14.4" customHeight="1" x14ac:dyDescent="0.3">
      <c r="A403" s="727" t="s">
        <v>561</v>
      </c>
      <c r="B403" s="728" t="s">
        <v>562</v>
      </c>
      <c r="C403" s="729" t="s">
        <v>2284</v>
      </c>
      <c r="D403" s="730" t="s">
        <v>2285</v>
      </c>
      <c r="E403" s="729" t="s">
        <v>2653</v>
      </c>
      <c r="F403" s="730" t="s">
        <v>2654</v>
      </c>
      <c r="G403" s="729" t="s">
        <v>2965</v>
      </c>
      <c r="H403" s="729" t="s">
        <v>2966</v>
      </c>
      <c r="I403" s="732">
        <v>2162</v>
      </c>
      <c r="J403" s="732">
        <v>3</v>
      </c>
      <c r="K403" s="733">
        <v>6486</v>
      </c>
    </row>
    <row r="404" spans="1:11" ht="14.4" customHeight="1" x14ac:dyDescent="0.3">
      <c r="A404" s="727" t="s">
        <v>561</v>
      </c>
      <c r="B404" s="728" t="s">
        <v>562</v>
      </c>
      <c r="C404" s="729" t="s">
        <v>2284</v>
      </c>
      <c r="D404" s="730" t="s">
        <v>2285</v>
      </c>
      <c r="E404" s="729" t="s">
        <v>2653</v>
      </c>
      <c r="F404" s="730" t="s">
        <v>2654</v>
      </c>
      <c r="G404" s="729" t="s">
        <v>2967</v>
      </c>
      <c r="H404" s="729" t="s">
        <v>2968</v>
      </c>
      <c r="I404" s="732">
        <v>2162</v>
      </c>
      <c r="J404" s="732">
        <v>1</v>
      </c>
      <c r="K404" s="733">
        <v>2162</v>
      </c>
    </row>
    <row r="405" spans="1:11" ht="14.4" customHeight="1" x14ac:dyDescent="0.3">
      <c r="A405" s="727" t="s">
        <v>561</v>
      </c>
      <c r="B405" s="728" t="s">
        <v>562</v>
      </c>
      <c r="C405" s="729" t="s">
        <v>2284</v>
      </c>
      <c r="D405" s="730" t="s">
        <v>2285</v>
      </c>
      <c r="E405" s="729" t="s">
        <v>2653</v>
      </c>
      <c r="F405" s="730" t="s">
        <v>2654</v>
      </c>
      <c r="G405" s="729" t="s">
        <v>2969</v>
      </c>
      <c r="H405" s="729" t="s">
        <v>2970</v>
      </c>
      <c r="I405" s="732">
        <v>943</v>
      </c>
      <c r="J405" s="732">
        <v>1</v>
      </c>
      <c r="K405" s="733">
        <v>943</v>
      </c>
    </row>
    <row r="406" spans="1:11" ht="14.4" customHeight="1" x14ac:dyDescent="0.3">
      <c r="A406" s="727" t="s">
        <v>561</v>
      </c>
      <c r="B406" s="728" t="s">
        <v>562</v>
      </c>
      <c r="C406" s="729" t="s">
        <v>2284</v>
      </c>
      <c r="D406" s="730" t="s">
        <v>2285</v>
      </c>
      <c r="E406" s="729" t="s">
        <v>2653</v>
      </c>
      <c r="F406" s="730" t="s">
        <v>2654</v>
      </c>
      <c r="G406" s="729" t="s">
        <v>2971</v>
      </c>
      <c r="H406" s="729" t="s">
        <v>2972</v>
      </c>
      <c r="I406" s="732">
        <v>1261.260009765625</v>
      </c>
      <c r="J406" s="732">
        <v>1</v>
      </c>
      <c r="K406" s="733">
        <v>1261.260009765625</v>
      </c>
    </row>
    <row r="407" spans="1:11" ht="14.4" customHeight="1" x14ac:dyDescent="0.3">
      <c r="A407" s="727" t="s">
        <v>561</v>
      </c>
      <c r="B407" s="728" t="s">
        <v>562</v>
      </c>
      <c r="C407" s="729" t="s">
        <v>2284</v>
      </c>
      <c r="D407" s="730" t="s">
        <v>2285</v>
      </c>
      <c r="E407" s="729" t="s">
        <v>2653</v>
      </c>
      <c r="F407" s="730" t="s">
        <v>2654</v>
      </c>
      <c r="G407" s="729" t="s">
        <v>2973</v>
      </c>
      <c r="H407" s="729" t="s">
        <v>2974</v>
      </c>
      <c r="I407" s="732">
        <v>1565.3699951171875</v>
      </c>
      <c r="J407" s="732">
        <v>1</v>
      </c>
      <c r="K407" s="733">
        <v>1565.3699951171875</v>
      </c>
    </row>
    <row r="408" spans="1:11" ht="14.4" customHeight="1" x14ac:dyDescent="0.3">
      <c r="A408" s="727" t="s">
        <v>561</v>
      </c>
      <c r="B408" s="728" t="s">
        <v>562</v>
      </c>
      <c r="C408" s="729" t="s">
        <v>2284</v>
      </c>
      <c r="D408" s="730" t="s">
        <v>2285</v>
      </c>
      <c r="E408" s="729" t="s">
        <v>2653</v>
      </c>
      <c r="F408" s="730" t="s">
        <v>2654</v>
      </c>
      <c r="G408" s="729" t="s">
        <v>2975</v>
      </c>
      <c r="H408" s="729" t="s">
        <v>2976</v>
      </c>
      <c r="I408" s="732">
        <v>7441.830078125</v>
      </c>
      <c r="J408" s="732">
        <v>2</v>
      </c>
      <c r="K408" s="733">
        <v>14883.66015625</v>
      </c>
    </row>
    <row r="409" spans="1:11" ht="14.4" customHeight="1" x14ac:dyDescent="0.3">
      <c r="A409" s="727" t="s">
        <v>561</v>
      </c>
      <c r="B409" s="728" t="s">
        <v>562</v>
      </c>
      <c r="C409" s="729" t="s">
        <v>2284</v>
      </c>
      <c r="D409" s="730" t="s">
        <v>2285</v>
      </c>
      <c r="E409" s="729" t="s">
        <v>2653</v>
      </c>
      <c r="F409" s="730" t="s">
        <v>2654</v>
      </c>
      <c r="G409" s="729" t="s">
        <v>2977</v>
      </c>
      <c r="H409" s="729" t="s">
        <v>2978</v>
      </c>
      <c r="I409" s="732">
        <v>7441.824951171875</v>
      </c>
      <c r="J409" s="732">
        <v>2</v>
      </c>
      <c r="K409" s="733">
        <v>14883.64990234375</v>
      </c>
    </row>
    <row r="410" spans="1:11" ht="14.4" customHeight="1" x14ac:dyDescent="0.3">
      <c r="A410" s="727" t="s">
        <v>561</v>
      </c>
      <c r="B410" s="728" t="s">
        <v>562</v>
      </c>
      <c r="C410" s="729" t="s">
        <v>2284</v>
      </c>
      <c r="D410" s="730" t="s">
        <v>2285</v>
      </c>
      <c r="E410" s="729" t="s">
        <v>2653</v>
      </c>
      <c r="F410" s="730" t="s">
        <v>2654</v>
      </c>
      <c r="G410" s="729" t="s">
        <v>2979</v>
      </c>
      <c r="H410" s="729" t="s">
        <v>2980</v>
      </c>
      <c r="I410" s="732">
        <v>7441.830078125</v>
      </c>
      <c r="J410" s="732">
        <v>1</v>
      </c>
      <c r="K410" s="733">
        <v>7441.830078125</v>
      </c>
    </row>
    <row r="411" spans="1:11" ht="14.4" customHeight="1" x14ac:dyDescent="0.3">
      <c r="A411" s="727" t="s">
        <v>561</v>
      </c>
      <c r="B411" s="728" t="s">
        <v>562</v>
      </c>
      <c r="C411" s="729" t="s">
        <v>2284</v>
      </c>
      <c r="D411" s="730" t="s">
        <v>2285</v>
      </c>
      <c r="E411" s="729" t="s">
        <v>2653</v>
      </c>
      <c r="F411" s="730" t="s">
        <v>2654</v>
      </c>
      <c r="G411" s="729" t="s">
        <v>2981</v>
      </c>
      <c r="H411" s="729" t="s">
        <v>2982</v>
      </c>
      <c r="I411" s="732">
        <v>8034.4501953125</v>
      </c>
      <c r="J411" s="732">
        <v>1</v>
      </c>
      <c r="K411" s="733">
        <v>8034.4501953125</v>
      </c>
    </row>
    <row r="412" spans="1:11" ht="14.4" customHeight="1" x14ac:dyDescent="0.3">
      <c r="A412" s="727" t="s">
        <v>561</v>
      </c>
      <c r="B412" s="728" t="s">
        <v>562</v>
      </c>
      <c r="C412" s="729" t="s">
        <v>2284</v>
      </c>
      <c r="D412" s="730" t="s">
        <v>2285</v>
      </c>
      <c r="E412" s="729" t="s">
        <v>2653</v>
      </c>
      <c r="F412" s="730" t="s">
        <v>2654</v>
      </c>
      <c r="G412" s="729" t="s">
        <v>2983</v>
      </c>
      <c r="H412" s="729" t="s">
        <v>2984</v>
      </c>
      <c r="I412" s="732">
        <v>8034.4501953125</v>
      </c>
      <c r="J412" s="732">
        <v>3</v>
      </c>
      <c r="K412" s="733">
        <v>24103.3505859375</v>
      </c>
    </row>
    <row r="413" spans="1:11" ht="14.4" customHeight="1" x14ac:dyDescent="0.3">
      <c r="A413" s="727" t="s">
        <v>561</v>
      </c>
      <c r="B413" s="728" t="s">
        <v>562</v>
      </c>
      <c r="C413" s="729" t="s">
        <v>2284</v>
      </c>
      <c r="D413" s="730" t="s">
        <v>2285</v>
      </c>
      <c r="E413" s="729" t="s">
        <v>2653</v>
      </c>
      <c r="F413" s="730" t="s">
        <v>2654</v>
      </c>
      <c r="G413" s="729" t="s">
        <v>2985</v>
      </c>
      <c r="H413" s="729" t="s">
        <v>2986</v>
      </c>
      <c r="I413" s="732">
        <v>7441.830078125</v>
      </c>
      <c r="J413" s="732">
        <v>1</v>
      </c>
      <c r="K413" s="733">
        <v>7441.830078125</v>
      </c>
    </row>
    <row r="414" spans="1:11" ht="14.4" customHeight="1" x14ac:dyDescent="0.3">
      <c r="A414" s="727" t="s">
        <v>561</v>
      </c>
      <c r="B414" s="728" t="s">
        <v>562</v>
      </c>
      <c r="C414" s="729" t="s">
        <v>2284</v>
      </c>
      <c r="D414" s="730" t="s">
        <v>2285</v>
      </c>
      <c r="E414" s="729" t="s">
        <v>2653</v>
      </c>
      <c r="F414" s="730" t="s">
        <v>2654</v>
      </c>
      <c r="G414" s="729" t="s">
        <v>2987</v>
      </c>
      <c r="H414" s="729" t="s">
        <v>2988</v>
      </c>
      <c r="I414" s="732">
        <v>7441.830078125</v>
      </c>
      <c r="J414" s="732">
        <v>1</v>
      </c>
      <c r="K414" s="733">
        <v>7441.830078125</v>
      </c>
    </row>
    <row r="415" spans="1:11" ht="14.4" customHeight="1" x14ac:dyDescent="0.3">
      <c r="A415" s="727" t="s">
        <v>561</v>
      </c>
      <c r="B415" s="728" t="s">
        <v>562</v>
      </c>
      <c r="C415" s="729" t="s">
        <v>2284</v>
      </c>
      <c r="D415" s="730" t="s">
        <v>2285</v>
      </c>
      <c r="E415" s="729" t="s">
        <v>2653</v>
      </c>
      <c r="F415" s="730" t="s">
        <v>2654</v>
      </c>
      <c r="G415" s="729" t="s">
        <v>2989</v>
      </c>
      <c r="H415" s="729" t="s">
        <v>2990</v>
      </c>
      <c r="I415" s="732">
        <v>19678.80078125</v>
      </c>
      <c r="J415" s="732">
        <v>2</v>
      </c>
      <c r="K415" s="733">
        <v>39357.6015625</v>
      </c>
    </row>
    <row r="416" spans="1:11" ht="14.4" customHeight="1" x14ac:dyDescent="0.3">
      <c r="A416" s="727" t="s">
        <v>561</v>
      </c>
      <c r="B416" s="728" t="s">
        <v>562</v>
      </c>
      <c r="C416" s="729" t="s">
        <v>2284</v>
      </c>
      <c r="D416" s="730" t="s">
        <v>2285</v>
      </c>
      <c r="E416" s="729" t="s">
        <v>2653</v>
      </c>
      <c r="F416" s="730" t="s">
        <v>2654</v>
      </c>
      <c r="G416" s="729" t="s">
        <v>2991</v>
      </c>
      <c r="H416" s="729" t="s">
        <v>2992</v>
      </c>
      <c r="I416" s="732">
        <v>19678.80078125</v>
      </c>
      <c r="J416" s="732">
        <v>1</v>
      </c>
      <c r="K416" s="733">
        <v>19678.80078125</v>
      </c>
    </row>
    <row r="417" spans="1:11" ht="14.4" customHeight="1" x14ac:dyDescent="0.3">
      <c r="A417" s="727" t="s">
        <v>561</v>
      </c>
      <c r="B417" s="728" t="s">
        <v>562</v>
      </c>
      <c r="C417" s="729" t="s">
        <v>2284</v>
      </c>
      <c r="D417" s="730" t="s">
        <v>2285</v>
      </c>
      <c r="E417" s="729" t="s">
        <v>2653</v>
      </c>
      <c r="F417" s="730" t="s">
        <v>2654</v>
      </c>
      <c r="G417" s="729" t="s">
        <v>2993</v>
      </c>
      <c r="H417" s="729" t="s">
        <v>2994</v>
      </c>
      <c r="I417" s="732">
        <v>7814.169921875</v>
      </c>
      <c r="J417" s="732">
        <v>1</v>
      </c>
      <c r="K417" s="733">
        <v>7814.169921875</v>
      </c>
    </row>
    <row r="418" spans="1:11" ht="14.4" customHeight="1" x14ac:dyDescent="0.3">
      <c r="A418" s="727" t="s">
        <v>561</v>
      </c>
      <c r="B418" s="728" t="s">
        <v>562</v>
      </c>
      <c r="C418" s="729" t="s">
        <v>2284</v>
      </c>
      <c r="D418" s="730" t="s">
        <v>2285</v>
      </c>
      <c r="E418" s="729" t="s">
        <v>2653</v>
      </c>
      <c r="F418" s="730" t="s">
        <v>2654</v>
      </c>
      <c r="G418" s="729" t="s">
        <v>2995</v>
      </c>
      <c r="H418" s="729" t="s">
        <v>2996</v>
      </c>
      <c r="I418" s="732">
        <v>7814.10009765625</v>
      </c>
      <c r="J418" s="732">
        <v>1</v>
      </c>
      <c r="K418" s="733">
        <v>7814.10009765625</v>
      </c>
    </row>
    <row r="419" spans="1:11" ht="14.4" customHeight="1" x14ac:dyDescent="0.3">
      <c r="A419" s="727" t="s">
        <v>561</v>
      </c>
      <c r="B419" s="728" t="s">
        <v>562</v>
      </c>
      <c r="C419" s="729" t="s">
        <v>2284</v>
      </c>
      <c r="D419" s="730" t="s">
        <v>2285</v>
      </c>
      <c r="E419" s="729" t="s">
        <v>2653</v>
      </c>
      <c r="F419" s="730" t="s">
        <v>2654</v>
      </c>
      <c r="G419" s="729" t="s">
        <v>2997</v>
      </c>
      <c r="H419" s="729" t="s">
        <v>2998</v>
      </c>
      <c r="I419" s="732">
        <v>7814.1298828125</v>
      </c>
      <c r="J419" s="732">
        <v>1</v>
      </c>
      <c r="K419" s="733">
        <v>7814.1298828125</v>
      </c>
    </row>
    <row r="420" spans="1:11" ht="14.4" customHeight="1" x14ac:dyDescent="0.3">
      <c r="A420" s="727" t="s">
        <v>561</v>
      </c>
      <c r="B420" s="728" t="s">
        <v>562</v>
      </c>
      <c r="C420" s="729" t="s">
        <v>2284</v>
      </c>
      <c r="D420" s="730" t="s">
        <v>2285</v>
      </c>
      <c r="E420" s="729" t="s">
        <v>2653</v>
      </c>
      <c r="F420" s="730" t="s">
        <v>2654</v>
      </c>
      <c r="G420" s="729" t="s">
        <v>2999</v>
      </c>
      <c r="H420" s="729" t="s">
        <v>3000</v>
      </c>
      <c r="I420" s="732">
        <v>7814.169921875</v>
      </c>
      <c r="J420" s="732">
        <v>1</v>
      </c>
      <c r="K420" s="733">
        <v>7814.169921875</v>
      </c>
    </row>
    <row r="421" spans="1:11" ht="14.4" customHeight="1" x14ac:dyDescent="0.3">
      <c r="A421" s="727" t="s">
        <v>561</v>
      </c>
      <c r="B421" s="728" t="s">
        <v>562</v>
      </c>
      <c r="C421" s="729" t="s">
        <v>2284</v>
      </c>
      <c r="D421" s="730" t="s">
        <v>2285</v>
      </c>
      <c r="E421" s="729" t="s">
        <v>2653</v>
      </c>
      <c r="F421" s="730" t="s">
        <v>2654</v>
      </c>
      <c r="G421" s="729" t="s">
        <v>3001</v>
      </c>
      <c r="H421" s="729" t="s">
        <v>3002</v>
      </c>
      <c r="I421" s="732">
        <v>7916.509765625</v>
      </c>
      <c r="J421" s="732">
        <v>1</v>
      </c>
      <c r="K421" s="733">
        <v>7916.509765625</v>
      </c>
    </row>
    <row r="422" spans="1:11" ht="14.4" customHeight="1" x14ac:dyDescent="0.3">
      <c r="A422" s="727" t="s">
        <v>561</v>
      </c>
      <c r="B422" s="728" t="s">
        <v>562</v>
      </c>
      <c r="C422" s="729" t="s">
        <v>2284</v>
      </c>
      <c r="D422" s="730" t="s">
        <v>2285</v>
      </c>
      <c r="E422" s="729" t="s">
        <v>2653</v>
      </c>
      <c r="F422" s="730" t="s">
        <v>2654</v>
      </c>
      <c r="G422" s="729" t="s">
        <v>3003</v>
      </c>
      <c r="H422" s="729" t="s">
        <v>3004</v>
      </c>
      <c r="I422" s="732">
        <v>8126.06982421875</v>
      </c>
      <c r="J422" s="732">
        <v>1</v>
      </c>
      <c r="K422" s="733">
        <v>8126.06982421875</v>
      </c>
    </row>
    <row r="423" spans="1:11" ht="14.4" customHeight="1" x14ac:dyDescent="0.3">
      <c r="A423" s="727" t="s">
        <v>561</v>
      </c>
      <c r="B423" s="728" t="s">
        <v>562</v>
      </c>
      <c r="C423" s="729" t="s">
        <v>2284</v>
      </c>
      <c r="D423" s="730" t="s">
        <v>2285</v>
      </c>
      <c r="E423" s="729" t="s">
        <v>2653</v>
      </c>
      <c r="F423" s="730" t="s">
        <v>2654</v>
      </c>
      <c r="G423" s="729" t="s">
        <v>3005</v>
      </c>
      <c r="H423" s="729" t="s">
        <v>3006</v>
      </c>
      <c r="I423" s="732">
        <v>8126.06982421875</v>
      </c>
      <c r="J423" s="732">
        <v>1</v>
      </c>
      <c r="K423" s="733">
        <v>8126.06982421875</v>
      </c>
    </row>
    <row r="424" spans="1:11" ht="14.4" customHeight="1" x14ac:dyDescent="0.3">
      <c r="A424" s="727" t="s">
        <v>561</v>
      </c>
      <c r="B424" s="728" t="s">
        <v>562</v>
      </c>
      <c r="C424" s="729" t="s">
        <v>2284</v>
      </c>
      <c r="D424" s="730" t="s">
        <v>2285</v>
      </c>
      <c r="E424" s="729" t="s">
        <v>2653</v>
      </c>
      <c r="F424" s="730" t="s">
        <v>2654</v>
      </c>
      <c r="G424" s="729" t="s">
        <v>3007</v>
      </c>
      <c r="H424" s="729" t="s">
        <v>3008</v>
      </c>
      <c r="I424" s="732">
        <v>8126.10009765625</v>
      </c>
      <c r="J424" s="732">
        <v>1</v>
      </c>
      <c r="K424" s="733">
        <v>8126.10009765625</v>
      </c>
    </row>
    <row r="425" spans="1:11" ht="14.4" customHeight="1" x14ac:dyDescent="0.3">
      <c r="A425" s="727" t="s">
        <v>561</v>
      </c>
      <c r="B425" s="728" t="s">
        <v>562</v>
      </c>
      <c r="C425" s="729" t="s">
        <v>2284</v>
      </c>
      <c r="D425" s="730" t="s">
        <v>2285</v>
      </c>
      <c r="E425" s="729" t="s">
        <v>2653</v>
      </c>
      <c r="F425" s="730" t="s">
        <v>2654</v>
      </c>
      <c r="G425" s="729" t="s">
        <v>3009</v>
      </c>
      <c r="H425" s="729" t="s">
        <v>3010</v>
      </c>
      <c r="I425" s="732">
        <v>8126.06982421875</v>
      </c>
      <c r="J425" s="732">
        <v>1</v>
      </c>
      <c r="K425" s="733">
        <v>8126.06982421875</v>
      </c>
    </row>
    <row r="426" spans="1:11" ht="14.4" customHeight="1" x14ac:dyDescent="0.3">
      <c r="A426" s="727" t="s">
        <v>561</v>
      </c>
      <c r="B426" s="728" t="s">
        <v>562</v>
      </c>
      <c r="C426" s="729" t="s">
        <v>2284</v>
      </c>
      <c r="D426" s="730" t="s">
        <v>2285</v>
      </c>
      <c r="E426" s="729" t="s">
        <v>2653</v>
      </c>
      <c r="F426" s="730" t="s">
        <v>2654</v>
      </c>
      <c r="G426" s="729" t="s">
        <v>3011</v>
      </c>
      <c r="H426" s="729" t="s">
        <v>3012</v>
      </c>
      <c r="I426" s="732">
        <v>9019.8701171875</v>
      </c>
      <c r="J426" s="732">
        <v>1</v>
      </c>
      <c r="K426" s="733">
        <v>9019.8701171875</v>
      </c>
    </row>
    <row r="427" spans="1:11" ht="14.4" customHeight="1" x14ac:dyDescent="0.3">
      <c r="A427" s="727" t="s">
        <v>561</v>
      </c>
      <c r="B427" s="728" t="s">
        <v>562</v>
      </c>
      <c r="C427" s="729" t="s">
        <v>2284</v>
      </c>
      <c r="D427" s="730" t="s">
        <v>2285</v>
      </c>
      <c r="E427" s="729" t="s">
        <v>2653</v>
      </c>
      <c r="F427" s="730" t="s">
        <v>2654</v>
      </c>
      <c r="G427" s="729" t="s">
        <v>3013</v>
      </c>
      <c r="H427" s="729" t="s">
        <v>3014</v>
      </c>
      <c r="I427" s="732">
        <v>9019.900390625</v>
      </c>
      <c r="J427" s="732">
        <v>1</v>
      </c>
      <c r="K427" s="733">
        <v>9019.900390625</v>
      </c>
    </row>
    <row r="428" spans="1:11" ht="14.4" customHeight="1" x14ac:dyDescent="0.3">
      <c r="A428" s="727" t="s">
        <v>561</v>
      </c>
      <c r="B428" s="728" t="s">
        <v>562</v>
      </c>
      <c r="C428" s="729" t="s">
        <v>2284</v>
      </c>
      <c r="D428" s="730" t="s">
        <v>2285</v>
      </c>
      <c r="E428" s="729" t="s">
        <v>2653</v>
      </c>
      <c r="F428" s="730" t="s">
        <v>2654</v>
      </c>
      <c r="G428" s="729" t="s">
        <v>3015</v>
      </c>
      <c r="H428" s="729" t="s">
        <v>3016</v>
      </c>
      <c r="I428" s="732">
        <v>7820</v>
      </c>
      <c r="J428" s="732">
        <v>1</v>
      </c>
      <c r="K428" s="733">
        <v>7820</v>
      </c>
    </row>
    <row r="429" spans="1:11" ht="14.4" customHeight="1" x14ac:dyDescent="0.3">
      <c r="A429" s="727" t="s">
        <v>561</v>
      </c>
      <c r="B429" s="728" t="s">
        <v>562</v>
      </c>
      <c r="C429" s="729" t="s">
        <v>2284</v>
      </c>
      <c r="D429" s="730" t="s">
        <v>2285</v>
      </c>
      <c r="E429" s="729" t="s">
        <v>2653</v>
      </c>
      <c r="F429" s="730" t="s">
        <v>2654</v>
      </c>
      <c r="G429" s="729" t="s">
        <v>3017</v>
      </c>
      <c r="H429" s="729" t="s">
        <v>3018</v>
      </c>
      <c r="I429" s="732">
        <v>3989.9949951171875</v>
      </c>
      <c r="J429" s="732">
        <v>2</v>
      </c>
      <c r="K429" s="733">
        <v>7979.989990234375</v>
      </c>
    </row>
    <row r="430" spans="1:11" ht="14.4" customHeight="1" x14ac:dyDescent="0.3">
      <c r="A430" s="727" t="s">
        <v>561</v>
      </c>
      <c r="B430" s="728" t="s">
        <v>562</v>
      </c>
      <c r="C430" s="729" t="s">
        <v>2284</v>
      </c>
      <c r="D430" s="730" t="s">
        <v>2285</v>
      </c>
      <c r="E430" s="729" t="s">
        <v>2653</v>
      </c>
      <c r="F430" s="730" t="s">
        <v>2654</v>
      </c>
      <c r="G430" s="729" t="s">
        <v>3019</v>
      </c>
      <c r="H430" s="729" t="s">
        <v>3020</v>
      </c>
      <c r="I430" s="732">
        <v>6662.06005859375</v>
      </c>
      <c r="J430" s="732">
        <v>1</v>
      </c>
      <c r="K430" s="733">
        <v>6662.06005859375</v>
      </c>
    </row>
    <row r="431" spans="1:11" ht="14.4" customHeight="1" x14ac:dyDescent="0.3">
      <c r="A431" s="727" t="s">
        <v>561</v>
      </c>
      <c r="B431" s="728" t="s">
        <v>562</v>
      </c>
      <c r="C431" s="729" t="s">
        <v>2284</v>
      </c>
      <c r="D431" s="730" t="s">
        <v>2285</v>
      </c>
      <c r="E431" s="729" t="s">
        <v>2653</v>
      </c>
      <c r="F431" s="730" t="s">
        <v>2654</v>
      </c>
      <c r="G431" s="729" t="s">
        <v>3021</v>
      </c>
      <c r="H431" s="729" t="s">
        <v>3022</v>
      </c>
      <c r="I431" s="732">
        <v>6662.080078125</v>
      </c>
      <c r="J431" s="732">
        <v>4</v>
      </c>
      <c r="K431" s="733">
        <v>26648.3203125</v>
      </c>
    </row>
    <row r="432" spans="1:11" ht="14.4" customHeight="1" x14ac:dyDescent="0.3">
      <c r="A432" s="727" t="s">
        <v>561</v>
      </c>
      <c r="B432" s="728" t="s">
        <v>562</v>
      </c>
      <c r="C432" s="729" t="s">
        <v>2284</v>
      </c>
      <c r="D432" s="730" t="s">
        <v>2285</v>
      </c>
      <c r="E432" s="729" t="s">
        <v>2653</v>
      </c>
      <c r="F432" s="730" t="s">
        <v>2654</v>
      </c>
      <c r="G432" s="729" t="s">
        <v>3023</v>
      </c>
      <c r="H432" s="729" t="s">
        <v>3024</v>
      </c>
      <c r="I432" s="732">
        <v>9660</v>
      </c>
      <c r="J432" s="732">
        <v>1</v>
      </c>
      <c r="K432" s="733">
        <v>9660</v>
      </c>
    </row>
    <row r="433" spans="1:11" ht="14.4" customHeight="1" x14ac:dyDescent="0.3">
      <c r="A433" s="727" t="s">
        <v>561</v>
      </c>
      <c r="B433" s="728" t="s">
        <v>562</v>
      </c>
      <c r="C433" s="729" t="s">
        <v>2284</v>
      </c>
      <c r="D433" s="730" t="s">
        <v>2285</v>
      </c>
      <c r="E433" s="729" t="s">
        <v>2653</v>
      </c>
      <c r="F433" s="730" t="s">
        <v>2654</v>
      </c>
      <c r="G433" s="729" t="s">
        <v>3025</v>
      </c>
      <c r="H433" s="729" t="s">
        <v>3026</v>
      </c>
      <c r="I433" s="732">
        <v>9660</v>
      </c>
      <c r="J433" s="732">
        <v>1</v>
      </c>
      <c r="K433" s="733">
        <v>9660</v>
      </c>
    </row>
    <row r="434" spans="1:11" ht="14.4" customHeight="1" x14ac:dyDescent="0.3">
      <c r="A434" s="727" t="s">
        <v>561</v>
      </c>
      <c r="B434" s="728" t="s">
        <v>562</v>
      </c>
      <c r="C434" s="729" t="s">
        <v>2284</v>
      </c>
      <c r="D434" s="730" t="s">
        <v>2285</v>
      </c>
      <c r="E434" s="729" t="s">
        <v>2653</v>
      </c>
      <c r="F434" s="730" t="s">
        <v>2654</v>
      </c>
      <c r="G434" s="729" t="s">
        <v>3027</v>
      </c>
      <c r="H434" s="729" t="s">
        <v>3028</v>
      </c>
      <c r="I434" s="732">
        <v>9154</v>
      </c>
      <c r="J434" s="732">
        <v>1</v>
      </c>
      <c r="K434" s="733">
        <v>9154</v>
      </c>
    </row>
    <row r="435" spans="1:11" ht="14.4" customHeight="1" x14ac:dyDescent="0.3">
      <c r="A435" s="727" t="s">
        <v>561</v>
      </c>
      <c r="B435" s="728" t="s">
        <v>562</v>
      </c>
      <c r="C435" s="729" t="s">
        <v>2284</v>
      </c>
      <c r="D435" s="730" t="s">
        <v>2285</v>
      </c>
      <c r="E435" s="729" t="s">
        <v>2653</v>
      </c>
      <c r="F435" s="730" t="s">
        <v>2654</v>
      </c>
      <c r="G435" s="729" t="s">
        <v>3029</v>
      </c>
      <c r="H435" s="729" t="s">
        <v>3030</v>
      </c>
      <c r="I435" s="732">
        <v>9660</v>
      </c>
      <c r="J435" s="732">
        <v>1</v>
      </c>
      <c r="K435" s="733">
        <v>9660</v>
      </c>
    </row>
    <row r="436" spans="1:11" ht="14.4" customHeight="1" x14ac:dyDescent="0.3">
      <c r="A436" s="727" t="s">
        <v>561</v>
      </c>
      <c r="B436" s="728" t="s">
        <v>562</v>
      </c>
      <c r="C436" s="729" t="s">
        <v>2284</v>
      </c>
      <c r="D436" s="730" t="s">
        <v>2285</v>
      </c>
      <c r="E436" s="729" t="s">
        <v>2653</v>
      </c>
      <c r="F436" s="730" t="s">
        <v>2654</v>
      </c>
      <c r="G436" s="729" t="s">
        <v>3031</v>
      </c>
      <c r="H436" s="729" t="s">
        <v>3032</v>
      </c>
      <c r="I436" s="732">
        <v>9154</v>
      </c>
      <c r="J436" s="732">
        <v>4</v>
      </c>
      <c r="K436" s="733">
        <v>36616</v>
      </c>
    </row>
    <row r="437" spans="1:11" ht="14.4" customHeight="1" x14ac:dyDescent="0.3">
      <c r="A437" s="727" t="s">
        <v>561</v>
      </c>
      <c r="B437" s="728" t="s">
        <v>562</v>
      </c>
      <c r="C437" s="729" t="s">
        <v>2284</v>
      </c>
      <c r="D437" s="730" t="s">
        <v>2285</v>
      </c>
      <c r="E437" s="729" t="s">
        <v>2653</v>
      </c>
      <c r="F437" s="730" t="s">
        <v>2654</v>
      </c>
      <c r="G437" s="729" t="s">
        <v>3033</v>
      </c>
      <c r="H437" s="729" t="s">
        <v>3034</v>
      </c>
      <c r="I437" s="732">
        <v>9154</v>
      </c>
      <c r="J437" s="732">
        <v>2</v>
      </c>
      <c r="K437" s="733">
        <v>18308</v>
      </c>
    </row>
    <row r="438" spans="1:11" ht="14.4" customHeight="1" x14ac:dyDescent="0.3">
      <c r="A438" s="727" t="s">
        <v>561</v>
      </c>
      <c r="B438" s="728" t="s">
        <v>562</v>
      </c>
      <c r="C438" s="729" t="s">
        <v>2284</v>
      </c>
      <c r="D438" s="730" t="s">
        <v>2285</v>
      </c>
      <c r="E438" s="729" t="s">
        <v>2653</v>
      </c>
      <c r="F438" s="730" t="s">
        <v>2654</v>
      </c>
      <c r="G438" s="729" t="s">
        <v>3035</v>
      </c>
      <c r="H438" s="729" t="s">
        <v>3036</v>
      </c>
      <c r="I438" s="732">
        <v>527.8499755859375</v>
      </c>
      <c r="J438" s="732">
        <v>2</v>
      </c>
      <c r="K438" s="733">
        <v>1055.699951171875</v>
      </c>
    </row>
    <row r="439" spans="1:11" ht="14.4" customHeight="1" x14ac:dyDescent="0.3">
      <c r="A439" s="727" t="s">
        <v>561</v>
      </c>
      <c r="B439" s="728" t="s">
        <v>562</v>
      </c>
      <c r="C439" s="729" t="s">
        <v>2284</v>
      </c>
      <c r="D439" s="730" t="s">
        <v>2285</v>
      </c>
      <c r="E439" s="729" t="s">
        <v>2653</v>
      </c>
      <c r="F439" s="730" t="s">
        <v>2654</v>
      </c>
      <c r="G439" s="729" t="s">
        <v>3037</v>
      </c>
      <c r="H439" s="729" t="s">
        <v>3038</v>
      </c>
      <c r="I439" s="732">
        <v>527.8499755859375</v>
      </c>
      <c r="J439" s="732">
        <v>5</v>
      </c>
      <c r="K439" s="733">
        <v>2639.2498779296875</v>
      </c>
    </row>
    <row r="440" spans="1:11" ht="14.4" customHeight="1" x14ac:dyDescent="0.3">
      <c r="A440" s="727" t="s">
        <v>561</v>
      </c>
      <c r="B440" s="728" t="s">
        <v>562</v>
      </c>
      <c r="C440" s="729" t="s">
        <v>2284</v>
      </c>
      <c r="D440" s="730" t="s">
        <v>2285</v>
      </c>
      <c r="E440" s="729" t="s">
        <v>2653</v>
      </c>
      <c r="F440" s="730" t="s">
        <v>2654</v>
      </c>
      <c r="G440" s="729" t="s">
        <v>3039</v>
      </c>
      <c r="H440" s="729" t="s">
        <v>3040</v>
      </c>
      <c r="I440" s="732">
        <v>527.8499755859375</v>
      </c>
      <c r="J440" s="732">
        <v>17</v>
      </c>
      <c r="K440" s="733">
        <v>8973.449951171875</v>
      </c>
    </row>
    <row r="441" spans="1:11" ht="14.4" customHeight="1" x14ac:dyDescent="0.3">
      <c r="A441" s="727" t="s">
        <v>561</v>
      </c>
      <c r="B441" s="728" t="s">
        <v>562</v>
      </c>
      <c r="C441" s="729" t="s">
        <v>2284</v>
      </c>
      <c r="D441" s="730" t="s">
        <v>2285</v>
      </c>
      <c r="E441" s="729" t="s">
        <v>2653</v>
      </c>
      <c r="F441" s="730" t="s">
        <v>2654</v>
      </c>
      <c r="G441" s="729" t="s">
        <v>3041</v>
      </c>
      <c r="H441" s="729" t="s">
        <v>3042</v>
      </c>
      <c r="I441" s="732">
        <v>527.8499755859375</v>
      </c>
      <c r="J441" s="732">
        <v>21</v>
      </c>
      <c r="K441" s="733">
        <v>11084.849853515625</v>
      </c>
    </row>
    <row r="442" spans="1:11" ht="14.4" customHeight="1" x14ac:dyDescent="0.3">
      <c r="A442" s="727" t="s">
        <v>561</v>
      </c>
      <c r="B442" s="728" t="s">
        <v>562</v>
      </c>
      <c r="C442" s="729" t="s">
        <v>2284</v>
      </c>
      <c r="D442" s="730" t="s">
        <v>2285</v>
      </c>
      <c r="E442" s="729" t="s">
        <v>2653</v>
      </c>
      <c r="F442" s="730" t="s">
        <v>2654</v>
      </c>
      <c r="G442" s="729" t="s">
        <v>3043</v>
      </c>
      <c r="H442" s="729" t="s">
        <v>3044</v>
      </c>
      <c r="I442" s="732">
        <v>527.8499755859375</v>
      </c>
      <c r="J442" s="732">
        <v>17</v>
      </c>
      <c r="K442" s="733">
        <v>8973.44970703125</v>
      </c>
    </row>
    <row r="443" spans="1:11" ht="14.4" customHeight="1" x14ac:dyDescent="0.3">
      <c r="A443" s="727" t="s">
        <v>561</v>
      </c>
      <c r="B443" s="728" t="s">
        <v>562</v>
      </c>
      <c r="C443" s="729" t="s">
        <v>2284</v>
      </c>
      <c r="D443" s="730" t="s">
        <v>2285</v>
      </c>
      <c r="E443" s="729" t="s">
        <v>2653</v>
      </c>
      <c r="F443" s="730" t="s">
        <v>2654</v>
      </c>
      <c r="G443" s="729" t="s">
        <v>3045</v>
      </c>
      <c r="H443" s="729" t="s">
        <v>3046</v>
      </c>
      <c r="I443" s="732">
        <v>527.8499755859375</v>
      </c>
      <c r="J443" s="732">
        <v>8</v>
      </c>
      <c r="K443" s="733">
        <v>4222.7999267578125</v>
      </c>
    </row>
    <row r="444" spans="1:11" ht="14.4" customHeight="1" x14ac:dyDescent="0.3">
      <c r="A444" s="727" t="s">
        <v>561</v>
      </c>
      <c r="B444" s="728" t="s">
        <v>562</v>
      </c>
      <c r="C444" s="729" t="s">
        <v>2284</v>
      </c>
      <c r="D444" s="730" t="s">
        <v>2285</v>
      </c>
      <c r="E444" s="729" t="s">
        <v>2653</v>
      </c>
      <c r="F444" s="730" t="s">
        <v>2654</v>
      </c>
      <c r="G444" s="729" t="s">
        <v>3047</v>
      </c>
      <c r="H444" s="729" t="s">
        <v>3048</v>
      </c>
      <c r="I444" s="732">
        <v>527.8499755859375</v>
      </c>
      <c r="J444" s="732">
        <v>3</v>
      </c>
      <c r="K444" s="733">
        <v>1583.550048828125</v>
      </c>
    </row>
    <row r="445" spans="1:11" ht="14.4" customHeight="1" x14ac:dyDescent="0.3">
      <c r="A445" s="727" t="s">
        <v>561</v>
      </c>
      <c r="B445" s="728" t="s">
        <v>562</v>
      </c>
      <c r="C445" s="729" t="s">
        <v>2284</v>
      </c>
      <c r="D445" s="730" t="s">
        <v>2285</v>
      </c>
      <c r="E445" s="729" t="s">
        <v>2653</v>
      </c>
      <c r="F445" s="730" t="s">
        <v>2654</v>
      </c>
      <c r="G445" s="729" t="s">
        <v>3049</v>
      </c>
      <c r="H445" s="729" t="s">
        <v>3050</v>
      </c>
      <c r="I445" s="732">
        <v>527.8499755859375</v>
      </c>
      <c r="J445" s="732">
        <v>1</v>
      </c>
      <c r="K445" s="733">
        <v>527.8499755859375</v>
      </c>
    </row>
    <row r="446" spans="1:11" ht="14.4" customHeight="1" x14ac:dyDescent="0.3">
      <c r="A446" s="727" t="s">
        <v>561</v>
      </c>
      <c r="B446" s="728" t="s">
        <v>562</v>
      </c>
      <c r="C446" s="729" t="s">
        <v>2284</v>
      </c>
      <c r="D446" s="730" t="s">
        <v>2285</v>
      </c>
      <c r="E446" s="729" t="s">
        <v>2653</v>
      </c>
      <c r="F446" s="730" t="s">
        <v>2654</v>
      </c>
      <c r="G446" s="729" t="s">
        <v>3051</v>
      </c>
      <c r="H446" s="729" t="s">
        <v>3052</v>
      </c>
      <c r="I446" s="732">
        <v>5442.9501953125</v>
      </c>
      <c r="J446" s="732">
        <v>1</v>
      </c>
      <c r="K446" s="733">
        <v>5442.9501953125</v>
      </c>
    </row>
    <row r="447" spans="1:11" ht="14.4" customHeight="1" x14ac:dyDescent="0.3">
      <c r="A447" s="727" t="s">
        <v>561</v>
      </c>
      <c r="B447" s="728" t="s">
        <v>562</v>
      </c>
      <c r="C447" s="729" t="s">
        <v>2284</v>
      </c>
      <c r="D447" s="730" t="s">
        <v>2285</v>
      </c>
      <c r="E447" s="729" t="s">
        <v>2653</v>
      </c>
      <c r="F447" s="730" t="s">
        <v>2654</v>
      </c>
      <c r="G447" s="729" t="s">
        <v>3053</v>
      </c>
      <c r="H447" s="729" t="s">
        <v>3054</v>
      </c>
      <c r="I447" s="732">
        <v>5442.9501953125</v>
      </c>
      <c r="J447" s="732">
        <v>1</v>
      </c>
      <c r="K447" s="733">
        <v>5442.9501953125</v>
      </c>
    </row>
    <row r="448" spans="1:11" ht="14.4" customHeight="1" x14ac:dyDescent="0.3">
      <c r="A448" s="727" t="s">
        <v>561</v>
      </c>
      <c r="B448" s="728" t="s">
        <v>562</v>
      </c>
      <c r="C448" s="729" t="s">
        <v>2284</v>
      </c>
      <c r="D448" s="730" t="s">
        <v>2285</v>
      </c>
      <c r="E448" s="729" t="s">
        <v>2653</v>
      </c>
      <c r="F448" s="730" t="s">
        <v>2654</v>
      </c>
      <c r="G448" s="729" t="s">
        <v>3055</v>
      </c>
      <c r="H448" s="729" t="s">
        <v>3056</v>
      </c>
      <c r="I448" s="732">
        <v>4452.7998046875</v>
      </c>
      <c r="J448" s="732">
        <v>5</v>
      </c>
      <c r="K448" s="733">
        <v>22263.9990234375</v>
      </c>
    </row>
    <row r="449" spans="1:11" ht="14.4" customHeight="1" x14ac:dyDescent="0.3">
      <c r="A449" s="727" t="s">
        <v>561</v>
      </c>
      <c r="B449" s="728" t="s">
        <v>562</v>
      </c>
      <c r="C449" s="729" t="s">
        <v>2284</v>
      </c>
      <c r="D449" s="730" t="s">
        <v>2285</v>
      </c>
      <c r="E449" s="729" t="s">
        <v>2653</v>
      </c>
      <c r="F449" s="730" t="s">
        <v>2654</v>
      </c>
      <c r="G449" s="729" t="s">
        <v>3057</v>
      </c>
      <c r="H449" s="729" t="s">
        <v>3058</v>
      </c>
      <c r="I449" s="732">
        <v>4452.7998046875</v>
      </c>
      <c r="J449" s="732">
        <v>6</v>
      </c>
      <c r="K449" s="733">
        <v>26716.798828125</v>
      </c>
    </row>
    <row r="450" spans="1:11" ht="14.4" customHeight="1" x14ac:dyDescent="0.3">
      <c r="A450" s="727" t="s">
        <v>561</v>
      </c>
      <c r="B450" s="728" t="s">
        <v>562</v>
      </c>
      <c r="C450" s="729" t="s">
        <v>2284</v>
      </c>
      <c r="D450" s="730" t="s">
        <v>2285</v>
      </c>
      <c r="E450" s="729" t="s">
        <v>2653</v>
      </c>
      <c r="F450" s="730" t="s">
        <v>2654</v>
      </c>
      <c r="G450" s="729" t="s">
        <v>3059</v>
      </c>
      <c r="H450" s="729" t="s">
        <v>3060</v>
      </c>
      <c r="I450" s="732">
        <v>4452.7998046875</v>
      </c>
      <c r="J450" s="732">
        <v>3</v>
      </c>
      <c r="K450" s="733">
        <v>13358.3994140625</v>
      </c>
    </row>
    <row r="451" spans="1:11" ht="14.4" customHeight="1" x14ac:dyDescent="0.3">
      <c r="A451" s="727" t="s">
        <v>561</v>
      </c>
      <c r="B451" s="728" t="s">
        <v>562</v>
      </c>
      <c r="C451" s="729" t="s">
        <v>2284</v>
      </c>
      <c r="D451" s="730" t="s">
        <v>2285</v>
      </c>
      <c r="E451" s="729" t="s">
        <v>2653</v>
      </c>
      <c r="F451" s="730" t="s">
        <v>2654</v>
      </c>
      <c r="G451" s="729" t="s">
        <v>3061</v>
      </c>
      <c r="H451" s="729" t="s">
        <v>3062</v>
      </c>
      <c r="I451" s="732">
        <v>8717</v>
      </c>
      <c r="J451" s="732">
        <v>1</v>
      </c>
      <c r="K451" s="733">
        <v>8717</v>
      </c>
    </row>
    <row r="452" spans="1:11" ht="14.4" customHeight="1" x14ac:dyDescent="0.3">
      <c r="A452" s="727" t="s">
        <v>561</v>
      </c>
      <c r="B452" s="728" t="s">
        <v>562</v>
      </c>
      <c r="C452" s="729" t="s">
        <v>2284</v>
      </c>
      <c r="D452" s="730" t="s">
        <v>2285</v>
      </c>
      <c r="E452" s="729" t="s">
        <v>2653</v>
      </c>
      <c r="F452" s="730" t="s">
        <v>2654</v>
      </c>
      <c r="G452" s="729" t="s">
        <v>3063</v>
      </c>
      <c r="H452" s="729" t="s">
        <v>3064</v>
      </c>
      <c r="I452" s="732">
        <v>8126.06982421875</v>
      </c>
      <c r="J452" s="732">
        <v>1</v>
      </c>
      <c r="K452" s="733">
        <v>8126.06982421875</v>
      </c>
    </row>
    <row r="453" spans="1:11" ht="14.4" customHeight="1" x14ac:dyDescent="0.3">
      <c r="A453" s="727" t="s">
        <v>561</v>
      </c>
      <c r="B453" s="728" t="s">
        <v>562</v>
      </c>
      <c r="C453" s="729" t="s">
        <v>2284</v>
      </c>
      <c r="D453" s="730" t="s">
        <v>2285</v>
      </c>
      <c r="E453" s="729" t="s">
        <v>2653</v>
      </c>
      <c r="F453" s="730" t="s">
        <v>2654</v>
      </c>
      <c r="G453" s="729" t="s">
        <v>3065</v>
      </c>
      <c r="H453" s="729" t="s">
        <v>3066</v>
      </c>
      <c r="I453" s="732">
        <v>8126.10009765625</v>
      </c>
      <c r="J453" s="732">
        <v>1</v>
      </c>
      <c r="K453" s="733">
        <v>8126.10009765625</v>
      </c>
    </row>
    <row r="454" spans="1:11" ht="14.4" customHeight="1" x14ac:dyDescent="0.3">
      <c r="A454" s="727" t="s">
        <v>561</v>
      </c>
      <c r="B454" s="728" t="s">
        <v>562</v>
      </c>
      <c r="C454" s="729" t="s">
        <v>2284</v>
      </c>
      <c r="D454" s="730" t="s">
        <v>2285</v>
      </c>
      <c r="E454" s="729" t="s">
        <v>2653</v>
      </c>
      <c r="F454" s="730" t="s">
        <v>2654</v>
      </c>
      <c r="G454" s="729" t="s">
        <v>3067</v>
      </c>
      <c r="H454" s="729" t="s">
        <v>3068</v>
      </c>
      <c r="I454" s="732">
        <v>11408</v>
      </c>
      <c r="J454" s="732">
        <v>4</v>
      </c>
      <c r="K454" s="733">
        <v>45632</v>
      </c>
    </row>
    <row r="455" spans="1:11" ht="14.4" customHeight="1" x14ac:dyDescent="0.3">
      <c r="A455" s="727" t="s">
        <v>561</v>
      </c>
      <c r="B455" s="728" t="s">
        <v>562</v>
      </c>
      <c r="C455" s="729" t="s">
        <v>2284</v>
      </c>
      <c r="D455" s="730" t="s">
        <v>2285</v>
      </c>
      <c r="E455" s="729" t="s">
        <v>2653</v>
      </c>
      <c r="F455" s="730" t="s">
        <v>2654</v>
      </c>
      <c r="G455" s="729" t="s">
        <v>3069</v>
      </c>
      <c r="H455" s="729" t="s">
        <v>3070</v>
      </c>
      <c r="I455" s="732">
        <v>11408</v>
      </c>
      <c r="J455" s="732">
        <v>3</v>
      </c>
      <c r="K455" s="733">
        <v>34224</v>
      </c>
    </row>
    <row r="456" spans="1:11" ht="14.4" customHeight="1" x14ac:dyDescent="0.3">
      <c r="A456" s="727" t="s">
        <v>561</v>
      </c>
      <c r="B456" s="728" t="s">
        <v>562</v>
      </c>
      <c r="C456" s="729" t="s">
        <v>2284</v>
      </c>
      <c r="D456" s="730" t="s">
        <v>2285</v>
      </c>
      <c r="E456" s="729" t="s">
        <v>2653</v>
      </c>
      <c r="F456" s="730" t="s">
        <v>2654</v>
      </c>
      <c r="G456" s="729" t="s">
        <v>3071</v>
      </c>
      <c r="H456" s="729" t="s">
        <v>3072</v>
      </c>
      <c r="I456" s="732">
        <v>11408</v>
      </c>
      <c r="J456" s="732">
        <v>3</v>
      </c>
      <c r="K456" s="733">
        <v>34224</v>
      </c>
    </row>
    <row r="457" spans="1:11" ht="14.4" customHeight="1" x14ac:dyDescent="0.3">
      <c r="A457" s="727" t="s">
        <v>561</v>
      </c>
      <c r="B457" s="728" t="s">
        <v>562</v>
      </c>
      <c r="C457" s="729" t="s">
        <v>2284</v>
      </c>
      <c r="D457" s="730" t="s">
        <v>2285</v>
      </c>
      <c r="E457" s="729" t="s">
        <v>2653</v>
      </c>
      <c r="F457" s="730" t="s">
        <v>2654</v>
      </c>
      <c r="G457" s="729" t="s">
        <v>3073</v>
      </c>
      <c r="H457" s="729" t="s">
        <v>3074</v>
      </c>
      <c r="I457" s="732">
        <v>8256.6904296875</v>
      </c>
      <c r="J457" s="732">
        <v>1</v>
      </c>
      <c r="K457" s="733">
        <v>8256.6904296875</v>
      </c>
    </row>
    <row r="458" spans="1:11" ht="14.4" customHeight="1" x14ac:dyDescent="0.3">
      <c r="A458" s="727" t="s">
        <v>561</v>
      </c>
      <c r="B458" s="728" t="s">
        <v>562</v>
      </c>
      <c r="C458" s="729" t="s">
        <v>2284</v>
      </c>
      <c r="D458" s="730" t="s">
        <v>2285</v>
      </c>
      <c r="E458" s="729" t="s">
        <v>2653</v>
      </c>
      <c r="F458" s="730" t="s">
        <v>2654</v>
      </c>
      <c r="G458" s="729" t="s">
        <v>3075</v>
      </c>
      <c r="H458" s="729" t="s">
        <v>3076</v>
      </c>
      <c r="I458" s="732">
        <v>8256.6904296875</v>
      </c>
      <c r="J458" s="732">
        <v>1</v>
      </c>
      <c r="K458" s="733">
        <v>8256.6904296875</v>
      </c>
    </row>
    <row r="459" spans="1:11" ht="14.4" customHeight="1" x14ac:dyDescent="0.3">
      <c r="A459" s="727" t="s">
        <v>561</v>
      </c>
      <c r="B459" s="728" t="s">
        <v>562</v>
      </c>
      <c r="C459" s="729" t="s">
        <v>2284</v>
      </c>
      <c r="D459" s="730" t="s">
        <v>2285</v>
      </c>
      <c r="E459" s="729" t="s">
        <v>2653</v>
      </c>
      <c r="F459" s="730" t="s">
        <v>2654</v>
      </c>
      <c r="G459" s="729" t="s">
        <v>3077</v>
      </c>
      <c r="H459" s="729" t="s">
        <v>3078</v>
      </c>
      <c r="I459" s="732">
        <v>8256.6904296875</v>
      </c>
      <c r="J459" s="732">
        <v>1</v>
      </c>
      <c r="K459" s="733">
        <v>8256.6904296875</v>
      </c>
    </row>
    <row r="460" spans="1:11" ht="14.4" customHeight="1" x14ac:dyDescent="0.3">
      <c r="A460" s="727" t="s">
        <v>561</v>
      </c>
      <c r="B460" s="728" t="s">
        <v>562</v>
      </c>
      <c r="C460" s="729" t="s">
        <v>2284</v>
      </c>
      <c r="D460" s="730" t="s">
        <v>2285</v>
      </c>
      <c r="E460" s="729" t="s">
        <v>2653</v>
      </c>
      <c r="F460" s="730" t="s">
        <v>2654</v>
      </c>
      <c r="G460" s="729" t="s">
        <v>3079</v>
      </c>
      <c r="H460" s="729" t="s">
        <v>3080</v>
      </c>
      <c r="I460" s="732">
        <v>8256.6904296875</v>
      </c>
      <c r="J460" s="732">
        <v>1</v>
      </c>
      <c r="K460" s="733">
        <v>8256.6904296875</v>
      </c>
    </row>
    <row r="461" spans="1:11" ht="14.4" customHeight="1" x14ac:dyDescent="0.3">
      <c r="A461" s="727" t="s">
        <v>561</v>
      </c>
      <c r="B461" s="728" t="s">
        <v>562</v>
      </c>
      <c r="C461" s="729" t="s">
        <v>2284</v>
      </c>
      <c r="D461" s="730" t="s">
        <v>2285</v>
      </c>
      <c r="E461" s="729" t="s">
        <v>2653</v>
      </c>
      <c r="F461" s="730" t="s">
        <v>2654</v>
      </c>
      <c r="G461" s="729" t="s">
        <v>3081</v>
      </c>
      <c r="H461" s="729" t="s">
        <v>3082</v>
      </c>
      <c r="I461" s="732">
        <v>8256.6650390625</v>
      </c>
      <c r="J461" s="732">
        <v>2</v>
      </c>
      <c r="K461" s="733">
        <v>16513.330078125</v>
      </c>
    </row>
    <row r="462" spans="1:11" ht="14.4" customHeight="1" x14ac:dyDescent="0.3">
      <c r="A462" s="727" t="s">
        <v>561</v>
      </c>
      <c r="B462" s="728" t="s">
        <v>562</v>
      </c>
      <c r="C462" s="729" t="s">
        <v>2284</v>
      </c>
      <c r="D462" s="730" t="s">
        <v>2285</v>
      </c>
      <c r="E462" s="729" t="s">
        <v>2653</v>
      </c>
      <c r="F462" s="730" t="s">
        <v>2654</v>
      </c>
      <c r="G462" s="729" t="s">
        <v>3083</v>
      </c>
      <c r="H462" s="729" t="s">
        <v>3084</v>
      </c>
      <c r="I462" s="732">
        <v>8256.6904296875</v>
      </c>
      <c r="J462" s="732">
        <v>1</v>
      </c>
      <c r="K462" s="733">
        <v>8256.6904296875</v>
      </c>
    </row>
    <row r="463" spans="1:11" ht="14.4" customHeight="1" x14ac:dyDescent="0.3">
      <c r="A463" s="727" t="s">
        <v>561</v>
      </c>
      <c r="B463" s="728" t="s">
        <v>562</v>
      </c>
      <c r="C463" s="729" t="s">
        <v>2284</v>
      </c>
      <c r="D463" s="730" t="s">
        <v>2285</v>
      </c>
      <c r="E463" s="729" t="s">
        <v>2653</v>
      </c>
      <c r="F463" s="730" t="s">
        <v>2654</v>
      </c>
      <c r="G463" s="729" t="s">
        <v>3085</v>
      </c>
      <c r="H463" s="729" t="s">
        <v>3086</v>
      </c>
      <c r="I463" s="732">
        <v>8256.7001953125</v>
      </c>
      <c r="J463" s="732">
        <v>1</v>
      </c>
      <c r="K463" s="733">
        <v>8256.7001953125</v>
      </c>
    </row>
    <row r="464" spans="1:11" ht="14.4" customHeight="1" x14ac:dyDescent="0.3">
      <c r="A464" s="727" t="s">
        <v>561</v>
      </c>
      <c r="B464" s="728" t="s">
        <v>562</v>
      </c>
      <c r="C464" s="729" t="s">
        <v>2284</v>
      </c>
      <c r="D464" s="730" t="s">
        <v>2285</v>
      </c>
      <c r="E464" s="729" t="s">
        <v>2653</v>
      </c>
      <c r="F464" s="730" t="s">
        <v>2654</v>
      </c>
      <c r="G464" s="729" t="s">
        <v>3087</v>
      </c>
      <c r="H464" s="729" t="s">
        <v>3088</v>
      </c>
      <c r="I464" s="732">
        <v>8454</v>
      </c>
      <c r="J464" s="732">
        <v>1</v>
      </c>
      <c r="K464" s="733">
        <v>8454</v>
      </c>
    </row>
    <row r="465" spans="1:11" ht="14.4" customHeight="1" x14ac:dyDescent="0.3">
      <c r="A465" s="727" t="s">
        <v>561</v>
      </c>
      <c r="B465" s="728" t="s">
        <v>562</v>
      </c>
      <c r="C465" s="729" t="s">
        <v>2284</v>
      </c>
      <c r="D465" s="730" t="s">
        <v>2285</v>
      </c>
      <c r="E465" s="729" t="s">
        <v>2653</v>
      </c>
      <c r="F465" s="730" t="s">
        <v>2654</v>
      </c>
      <c r="G465" s="729" t="s">
        <v>3089</v>
      </c>
      <c r="H465" s="729" t="s">
        <v>3090</v>
      </c>
      <c r="I465" s="732">
        <v>8454</v>
      </c>
      <c r="J465" s="732">
        <v>1</v>
      </c>
      <c r="K465" s="733">
        <v>8454</v>
      </c>
    </row>
    <row r="466" spans="1:11" ht="14.4" customHeight="1" x14ac:dyDescent="0.3">
      <c r="A466" s="727" t="s">
        <v>561</v>
      </c>
      <c r="B466" s="728" t="s">
        <v>562</v>
      </c>
      <c r="C466" s="729" t="s">
        <v>2284</v>
      </c>
      <c r="D466" s="730" t="s">
        <v>2285</v>
      </c>
      <c r="E466" s="729" t="s">
        <v>2653</v>
      </c>
      <c r="F466" s="730" t="s">
        <v>2654</v>
      </c>
      <c r="G466" s="729" t="s">
        <v>3091</v>
      </c>
      <c r="H466" s="729" t="s">
        <v>3092</v>
      </c>
      <c r="I466" s="732">
        <v>1081.9200439453125</v>
      </c>
      <c r="J466" s="732">
        <v>2</v>
      </c>
      <c r="K466" s="733">
        <v>2163.840087890625</v>
      </c>
    </row>
    <row r="467" spans="1:11" ht="14.4" customHeight="1" x14ac:dyDescent="0.3">
      <c r="A467" s="727" t="s">
        <v>561</v>
      </c>
      <c r="B467" s="728" t="s">
        <v>562</v>
      </c>
      <c r="C467" s="729" t="s">
        <v>2284</v>
      </c>
      <c r="D467" s="730" t="s">
        <v>2285</v>
      </c>
      <c r="E467" s="729" t="s">
        <v>2653</v>
      </c>
      <c r="F467" s="730" t="s">
        <v>2654</v>
      </c>
      <c r="G467" s="729" t="s">
        <v>3093</v>
      </c>
      <c r="H467" s="729" t="s">
        <v>3094</v>
      </c>
      <c r="I467" s="732">
        <v>1081.9266764322917</v>
      </c>
      <c r="J467" s="732">
        <v>4</v>
      </c>
      <c r="K467" s="733">
        <v>4327.719970703125</v>
      </c>
    </row>
    <row r="468" spans="1:11" ht="14.4" customHeight="1" x14ac:dyDescent="0.3">
      <c r="A468" s="727" t="s">
        <v>561</v>
      </c>
      <c r="B468" s="728" t="s">
        <v>562</v>
      </c>
      <c r="C468" s="729" t="s">
        <v>2284</v>
      </c>
      <c r="D468" s="730" t="s">
        <v>2285</v>
      </c>
      <c r="E468" s="729" t="s">
        <v>2653</v>
      </c>
      <c r="F468" s="730" t="s">
        <v>2654</v>
      </c>
      <c r="G468" s="729" t="s">
        <v>3095</v>
      </c>
      <c r="H468" s="729" t="s">
        <v>3096</v>
      </c>
      <c r="I468" s="732">
        <v>4600</v>
      </c>
      <c r="J468" s="732">
        <v>5</v>
      </c>
      <c r="K468" s="733">
        <v>23000</v>
      </c>
    </row>
    <row r="469" spans="1:11" ht="14.4" customHeight="1" x14ac:dyDescent="0.3">
      <c r="A469" s="727" t="s">
        <v>561</v>
      </c>
      <c r="B469" s="728" t="s">
        <v>562</v>
      </c>
      <c r="C469" s="729" t="s">
        <v>2284</v>
      </c>
      <c r="D469" s="730" t="s">
        <v>2285</v>
      </c>
      <c r="E469" s="729" t="s">
        <v>2653</v>
      </c>
      <c r="F469" s="730" t="s">
        <v>2654</v>
      </c>
      <c r="G469" s="729" t="s">
        <v>3097</v>
      </c>
      <c r="H469" s="729" t="s">
        <v>3098</v>
      </c>
      <c r="I469" s="732">
        <v>3784.64990234375</v>
      </c>
      <c r="J469" s="732">
        <v>3</v>
      </c>
      <c r="K469" s="733">
        <v>11353.94970703125</v>
      </c>
    </row>
    <row r="470" spans="1:11" ht="14.4" customHeight="1" x14ac:dyDescent="0.3">
      <c r="A470" s="727" t="s">
        <v>561</v>
      </c>
      <c r="B470" s="728" t="s">
        <v>562</v>
      </c>
      <c r="C470" s="729" t="s">
        <v>2284</v>
      </c>
      <c r="D470" s="730" t="s">
        <v>2285</v>
      </c>
      <c r="E470" s="729" t="s">
        <v>2653</v>
      </c>
      <c r="F470" s="730" t="s">
        <v>2654</v>
      </c>
      <c r="G470" s="729" t="s">
        <v>3099</v>
      </c>
      <c r="H470" s="729" t="s">
        <v>3100</v>
      </c>
      <c r="I470" s="732">
        <v>8390.400390625</v>
      </c>
      <c r="J470" s="732">
        <v>4</v>
      </c>
      <c r="K470" s="733">
        <v>33561.6015625</v>
      </c>
    </row>
    <row r="471" spans="1:11" ht="14.4" customHeight="1" x14ac:dyDescent="0.3">
      <c r="A471" s="727" t="s">
        <v>561</v>
      </c>
      <c r="B471" s="728" t="s">
        <v>562</v>
      </c>
      <c r="C471" s="729" t="s">
        <v>2284</v>
      </c>
      <c r="D471" s="730" t="s">
        <v>2285</v>
      </c>
      <c r="E471" s="729" t="s">
        <v>2653</v>
      </c>
      <c r="F471" s="730" t="s">
        <v>2654</v>
      </c>
      <c r="G471" s="729" t="s">
        <v>3101</v>
      </c>
      <c r="H471" s="729" t="s">
        <v>3102</v>
      </c>
      <c r="I471" s="732">
        <v>2875</v>
      </c>
      <c r="J471" s="732">
        <v>14</v>
      </c>
      <c r="K471" s="733">
        <v>40250</v>
      </c>
    </row>
    <row r="472" spans="1:11" ht="14.4" customHeight="1" x14ac:dyDescent="0.3">
      <c r="A472" s="727" t="s">
        <v>561</v>
      </c>
      <c r="B472" s="728" t="s">
        <v>562</v>
      </c>
      <c r="C472" s="729" t="s">
        <v>2284</v>
      </c>
      <c r="D472" s="730" t="s">
        <v>2285</v>
      </c>
      <c r="E472" s="729" t="s">
        <v>2653</v>
      </c>
      <c r="F472" s="730" t="s">
        <v>2654</v>
      </c>
      <c r="G472" s="729" t="s">
        <v>3103</v>
      </c>
      <c r="H472" s="729" t="s">
        <v>3104</v>
      </c>
      <c r="I472" s="732">
        <v>4312.5</v>
      </c>
      <c r="J472" s="732">
        <v>6</v>
      </c>
      <c r="K472" s="733">
        <v>25875</v>
      </c>
    </row>
    <row r="473" spans="1:11" ht="14.4" customHeight="1" x14ac:dyDescent="0.3">
      <c r="A473" s="727" t="s">
        <v>561</v>
      </c>
      <c r="B473" s="728" t="s">
        <v>562</v>
      </c>
      <c r="C473" s="729" t="s">
        <v>2284</v>
      </c>
      <c r="D473" s="730" t="s">
        <v>2285</v>
      </c>
      <c r="E473" s="729" t="s">
        <v>2653</v>
      </c>
      <c r="F473" s="730" t="s">
        <v>2654</v>
      </c>
      <c r="G473" s="729" t="s">
        <v>3105</v>
      </c>
      <c r="H473" s="729" t="s">
        <v>3106</v>
      </c>
      <c r="I473" s="732">
        <v>4312.5</v>
      </c>
      <c r="J473" s="732">
        <v>1</v>
      </c>
      <c r="K473" s="733">
        <v>4312.5</v>
      </c>
    </row>
    <row r="474" spans="1:11" ht="14.4" customHeight="1" x14ac:dyDescent="0.3">
      <c r="A474" s="727" t="s">
        <v>561</v>
      </c>
      <c r="B474" s="728" t="s">
        <v>562</v>
      </c>
      <c r="C474" s="729" t="s">
        <v>2284</v>
      </c>
      <c r="D474" s="730" t="s">
        <v>2285</v>
      </c>
      <c r="E474" s="729" t="s">
        <v>2653</v>
      </c>
      <c r="F474" s="730" t="s">
        <v>2654</v>
      </c>
      <c r="G474" s="729" t="s">
        <v>3107</v>
      </c>
      <c r="H474" s="729" t="s">
        <v>3108</v>
      </c>
      <c r="I474" s="732">
        <v>4600</v>
      </c>
      <c r="J474" s="732">
        <v>2</v>
      </c>
      <c r="K474" s="733">
        <v>9200</v>
      </c>
    </row>
    <row r="475" spans="1:11" ht="14.4" customHeight="1" x14ac:dyDescent="0.3">
      <c r="A475" s="727" t="s">
        <v>561</v>
      </c>
      <c r="B475" s="728" t="s">
        <v>562</v>
      </c>
      <c r="C475" s="729" t="s">
        <v>2284</v>
      </c>
      <c r="D475" s="730" t="s">
        <v>2285</v>
      </c>
      <c r="E475" s="729" t="s">
        <v>2653</v>
      </c>
      <c r="F475" s="730" t="s">
        <v>2654</v>
      </c>
      <c r="G475" s="729" t="s">
        <v>3109</v>
      </c>
      <c r="H475" s="729" t="s">
        <v>3110</v>
      </c>
      <c r="I475" s="732">
        <v>5175</v>
      </c>
      <c r="J475" s="732">
        <v>11</v>
      </c>
      <c r="K475" s="733">
        <v>56925</v>
      </c>
    </row>
    <row r="476" spans="1:11" ht="14.4" customHeight="1" x14ac:dyDescent="0.3">
      <c r="A476" s="727" t="s">
        <v>561</v>
      </c>
      <c r="B476" s="728" t="s">
        <v>562</v>
      </c>
      <c r="C476" s="729" t="s">
        <v>2284</v>
      </c>
      <c r="D476" s="730" t="s">
        <v>2285</v>
      </c>
      <c r="E476" s="729" t="s">
        <v>2653</v>
      </c>
      <c r="F476" s="730" t="s">
        <v>2654</v>
      </c>
      <c r="G476" s="729" t="s">
        <v>3111</v>
      </c>
      <c r="H476" s="729" t="s">
        <v>3112</v>
      </c>
      <c r="I476" s="732">
        <v>5409.60009765625</v>
      </c>
      <c r="J476" s="732">
        <v>1</v>
      </c>
      <c r="K476" s="733">
        <v>5409.60009765625</v>
      </c>
    </row>
    <row r="477" spans="1:11" ht="14.4" customHeight="1" x14ac:dyDescent="0.3">
      <c r="A477" s="727" t="s">
        <v>561</v>
      </c>
      <c r="B477" s="728" t="s">
        <v>562</v>
      </c>
      <c r="C477" s="729" t="s">
        <v>2284</v>
      </c>
      <c r="D477" s="730" t="s">
        <v>2285</v>
      </c>
      <c r="E477" s="729" t="s">
        <v>2653</v>
      </c>
      <c r="F477" s="730" t="s">
        <v>2654</v>
      </c>
      <c r="G477" s="729" t="s">
        <v>3113</v>
      </c>
      <c r="H477" s="729" t="s">
        <v>3114</v>
      </c>
      <c r="I477" s="732">
        <v>77.970001220703125</v>
      </c>
      <c r="J477" s="732">
        <v>2</v>
      </c>
      <c r="K477" s="733">
        <v>155.94000244140625</v>
      </c>
    </row>
    <row r="478" spans="1:11" ht="14.4" customHeight="1" x14ac:dyDescent="0.3">
      <c r="A478" s="727" t="s">
        <v>561</v>
      </c>
      <c r="B478" s="728" t="s">
        <v>562</v>
      </c>
      <c r="C478" s="729" t="s">
        <v>2284</v>
      </c>
      <c r="D478" s="730" t="s">
        <v>2285</v>
      </c>
      <c r="E478" s="729" t="s">
        <v>2653</v>
      </c>
      <c r="F478" s="730" t="s">
        <v>2654</v>
      </c>
      <c r="G478" s="729" t="s">
        <v>3115</v>
      </c>
      <c r="H478" s="729" t="s">
        <v>3116</v>
      </c>
      <c r="I478" s="732">
        <v>186.1712474822998</v>
      </c>
      <c r="J478" s="732">
        <v>11</v>
      </c>
      <c r="K478" s="733">
        <v>2047.8699798583984</v>
      </c>
    </row>
    <row r="479" spans="1:11" ht="14.4" customHeight="1" x14ac:dyDescent="0.3">
      <c r="A479" s="727" t="s">
        <v>561</v>
      </c>
      <c r="B479" s="728" t="s">
        <v>562</v>
      </c>
      <c r="C479" s="729" t="s">
        <v>2284</v>
      </c>
      <c r="D479" s="730" t="s">
        <v>2285</v>
      </c>
      <c r="E479" s="729" t="s">
        <v>2653</v>
      </c>
      <c r="F479" s="730" t="s">
        <v>2654</v>
      </c>
      <c r="G479" s="729" t="s">
        <v>3117</v>
      </c>
      <c r="H479" s="729" t="s">
        <v>3118</v>
      </c>
      <c r="I479" s="732">
        <v>105.26999664306641</v>
      </c>
      <c r="J479" s="732">
        <v>2</v>
      </c>
      <c r="K479" s="733">
        <v>210.53999328613281</v>
      </c>
    </row>
    <row r="480" spans="1:11" ht="14.4" customHeight="1" x14ac:dyDescent="0.3">
      <c r="A480" s="727" t="s">
        <v>561</v>
      </c>
      <c r="B480" s="728" t="s">
        <v>562</v>
      </c>
      <c r="C480" s="729" t="s">
        <v>2284</v>
      </c>
      <c r="D480" s="730" t="s">
        <v>2285</v>
      </c>
      <c r="E480" s="729" t="s">
        <v>2653</v>
      </c>
      <c r="F480" s="730" t="s">
        <v>2654</v>
      </c>
      <c r="G480" s="729" t="s">
        <v>3119</v>
      </c>
      <c r="H480" s="729" t="s">
        <v>3120</v>
      </c>
      <c r="I480" s="732">
        <v>248.39999389648437</v>
      </c>
      <c r="J480" s="732">
        <v>2</v>
      </c>
      <c r="K480" s="733">
        <v>496.79998779296875</v>
      </c>
    </row>
    <row r="481" spans="1:11" ht="14.4" customHeight="1" x14ac:dyDescent="0.3">
      <c r="A481" s="727" t="s">
        <v>561</v>
      </c>
      <c r="B481" s="728" t="s">
        <v>562</v>
      </c>
      <c r="C481" s="729" t="s">
        <v>2284</v>
      </c>
      <c r="D481" s="730" t="s">
        <v>2285</v>
      </c>
      <c r="E481" s="729" t="s">
        <v>2653</v>
      </c>
      <c r="F481" s="730" t="s">
        <v>2654</v>
      </c>
      <c r="G481" s="729" t="s">
        <v>3121</v>
      </c>
      <c r="H481" s="729" t="s">
        <v>3122</v>
      </c>
      <c r="I481" s="732">
        <v>248.39999389648437</v>
      </c>
      <c r="J481" s="732">
        <v>4</v>
      </c>
      <c r="K481" s="733">
        <v>993.5999755859375</v>
      </c>
    </row>
    <row r="482" spans="1:11" ht="14.4" customHeight="1" x14ac:dyDescent="0.3">
      <c r="A482" s="727" t="s">
        <v>561</v>
      </c>
      <c r="B482" s="728" t="s">
        <v>562</v>
      </c>
      <c r="C482" s="729" t="s">
        <v>2284</v>
      </c>
      <c r="D482" s="730" t="s">
        <v>2285</v>
      </c>
      <c r="E482" s="729" t="s">
        <v>2653</v>
      </c>
      <c r="F482" s="730" t="s">
        <v>2654</v>
      </c>
      <c r="G482" s="729" t="s">
        <v>3123</v>
      </c>
      <c r="H482" s="729" t="s">
        <v>3124</v>
      </c>
      <c r="I482" s="732">
        <v>1385.75</v>
      </c>
      <c r="J482" s="732">
        <v>3</v>
      </c>
      <c r="K482" s="733">
        <v>4157.25</v>
      </c>
    </row>
    <row r="483" spans="1:11" ht="14.4" customHeight="1" x14ac:dyDescent="0.3">
      <c r="A483" s="727" t="s">
        <v>561</v>
      </c>
      <c r="B483" s="728" t="s">
        <v>562</v>
      </c>
      <c r="C483" s="729" t="s">
        <v>2284</v>
      </c>
      <c r="D483" s="730" t="s">
        <v>2285</v>
      </c>
      <c r="E483" s="729" t="s">
        <v>2653</v>
      </c>
      <c r="F483" s="730" t="s">
        <v>2654</v>
      </c>
      <c r="G483" s="729" t="s">
        <v>3125</v>
      </c>
      <c r="H483" s="729" t="s">
        <v>3126</v>
      </c>
      <c r="I483" s="732">
        <v>1385.75</v>
      </c>
      <c r="J483" s="732">
        <v>4</v>
      </c>
      <c r="K483" s="733">
        <v>5543</v>
      </c>
    </row>
    <row r="484" spans="1:11" ht="14.4" customHeight="1" x14ac:dyDescent="0.3">
      <c r="A484" s="727" t="s">
        <v>561</v>
      </c>
      <c r="B484" s="728" t="s">
        <v>562</v>
      </c>
      <c r="C484" s="729" t="s">
        <v>2284</v>
      </c>
      <c r="D484" s="730" t="s">
        <v>2285</v>
      </c>
      <c r="E484" s="729" t="s">
        <v>2653</v>
      </c>
      <c r="F484" s="730" t="s">
        <v>2654</v>
      </c>
      <c r="G484" s="729" t="s">
        <v>3127</v>
      </c>
      <c r="H484" s="729" t="s">
        <v>3128</v>
      </c>
      <c r="I484" s="732">
        <v>1385.75</v>
      </c>
      <c r="J484" s="732">
        <v>6</v>
      </c>
      <c r="K484" s="733">
        <v>8314.5</v>
      </c>
    </row>
    <row r="485" spans="1:11" ht="14.4" customHeight="1" x14ac:dyDescent="0.3">
      <c r="A485" s="727" t="s">
        <v>561</v>
      </c>
      <c r="B485" s="728" t="s">
        <v>562</v>
      </c>
      <c r="C485" s="729" t="s">
        <v>2284</v>
      </c>
      <c r="D485" s="730" t="s">
        <v>2285</v>
      </c>
      <c r="E485" s="729" t="s">
        <v>2653</v>
      </c>
      <c r="F485" s="730" t="s">
        <v>2654</v>
      </c>
      <c r="G485" s="729" t="s">
        <v>3129</v>
      </c>
      <c r="H485" s="729" t="s">
        <v>3130</v>
      </c>
      <c r="I485" s="732">
        <v>1385.75</v>
      </c>
      <c r="J485" s="732">
        <v>2</v>
      </c>
      <c r="K485" s="733">
        <v>2771.5</v>
      </c>
    </row>
    <row r="486" spans="1:11" ht="14.4" customHeight="1" x14ac:dyDescent="0.3">
      <c r="A486" s="727" t="s">
        <v>561</v>
      </c>
      <c r="B486" s="728" t="s">
        <v>562</v>
      </c>
      <c r="C486" s="729" t="s">
        <v>2284</v>
      </c>
      <c r="D486" s="730" t="s">
        <v>2285</v>
      </c>
      <c r="E486" s="729" t="s">
        <v>2653</v>
      </c>
      <c r="F486" s="730" t="s">
        <v>2654</v>
      </c>
      <c r="G486" s="729" t="s">
        <v>3131</v>
      </c>
      <c r="H486" s="729" t="s">
        <v>3132</v>
      </c>
      <c r="I486" s="732">
        <v>1385.75</v>
      </c>
      <c r="J486" s="732">
        <v>1</v>
      </c>
      <c r="K486" s="733">
        <v>1385.75</v>
      </c>
    </row>
    <row r="487" spans="1:11" ht="14.4" customHeight="1" x14ac:dyDescent="0.3">
      <c r="A487" s="727" t="s">
        <v>561</v>
      </c>
      <c r="B487" s="728" t="s">
        <v>562</v>
      </c>
      <c r="C487" s="729" t="s">
        <v>2284</v>
      </c>
      <c r="D487" s="730" t="s">
        <v>2285</v>
      </c>
      <c r="E487" s="729" t="s">
        <v>2653</v>
      </c>
      <c r="F487" s="730" t="s">
        <v>2654</v>
      </c>
      <c r="G487" s="729" t="s">
        <v>3133</v>
      </c>
      <c r="H487" s="729" t="s">
        <v>3134</v>
      </c>
      <c r="I487" s="732">
        <v>1772.97998046875</v>
      </c>
      <c r="J487" s="732">
        <v>2</v>
      </c>
      <c r="K487" s="733">
        <v>3545.9599609375</v>
      </c>
    </row>
    <row r="488" spans="1:11" ht="14.4" customHeight="1" x14ac:dyDescent="0.3">
      <c r="A488" s="727" t="s">
        <v>561</v>
      </c>
      <c r="B488" s="728" t="s">
        <v>562</v>
      </c>
      <c r="C488" s="729" t="s">
        <v>2284</v>
      </c>
      <c r="D488" s="730" t="s">
        <v>2285</v>
      </c>
      <c r="E488" s="729" t="s">
        <v>2653</v>
      </c>
      <c r="F488" s="730" t="s">
        <v>2654</v>
      </c>
      <c r="G488" s="729" t="s">
        <v>3135</v>
      </c>
      <c r="H488" s="729" t="s">
        <v>3136</v>
      </c>
      <c r="I488" s="732">
        <v>1772.9749755859375</v>
      </c>
      <c r="J488" s="732">
        <v>4</v>
      </c>
      <c r="K488" s="733">
        <v>7091.89990234375</v>
      </c>
    </row>
    <row r="489" spans="1:11" ht="14.4" customHeight="1" x14ac:dyDescent="0.3">
      <c r="A489" s="727" t="s">
        <v>561</v>
      </c>
      <c r="B489" s="728" t="s">
        <v>562</v>
      </c>
      <c r="C489" s="729" t="s">
        <v>2284</v>
      </c>
      <c r="D489" s="730" t="s">
        <v>2285</v>
      </c>
      <c r="E489" s="729" t="s">
        <v>2653</v>
      </c>
      <c r="F489" s="730" t="s">
        <v>2654</v>
      </c>
      <c r="G489" s="729" t="s">
        <v>3137</v>
      </c>
      <c r="H489" s="729" t="s">
        <v>3138</v>
      </c>
      <c r="I489" s="732">
        <v>1772.9774780273437</v>
      </c>
      <c r="J489" s="732">
        <v>7</v>
      </c>
      <c r="K489" s="733">
        <v>12410.83984375</v>
      </c>
    </row>
    <row r="490" spans="1:11" ht="14.4" customHeight="1" x14ac:dyDescent="0.3">
      <c r="A490" s="727" t="s">
        <v>561</v>
      </c>
      <c r="B490" s="728" t="s">
        <v>562</v>
      </c>
      <c r="C490" s="729" t="s">
        <v>2284</v>
      </c>
      <c r="D490" s="730" t="s">
        <v>2285</v>
      </c>
      <c r="E490" s="729" t="s">
        <v>2653</v>
      </c>
      <c r="F490" s="730" t="s">
        <v>2654</v>
      </c>
      <c r="G490" s="729" t="s">
        <v>3139</v>
      </c>
      <c r="H490" s="729" t="s">
        <v>3140</v>
      </c>
      <c r="I490" s="732">
        <v>1772.97998046875</v>
      </c>
      <c r="J490" s="732">
        <v>1</v>
      </c>
      <c r="K490" s="733">
        <v>1772.97998046875</v>
      </c>
    </row>
    <row r="491" spans="1:11" ht="14.4" customHeight="1" x14ac:dyDescent="0.3">
      <c r="A491" s="727" t="s">
        <v>561</v>
      </c>
      <c r="B491" s="728" t="s">
        <v>562</v>
      </c>
      <c r="C491" s="729" t="s">
        <v>2284</v>
      </c>
      <c r="D491" s="730" t="s">
        <v>2285</v>
      </c>
      <c r="E491" s="729" t="s">
        <v>2653</v>
      </c>
      <c r="F491" s="730" t="s">
        <v>2654</v>
      </c>
      <c r="G491" s="729" t="s">
        <v>3141</v>
      </c>
      <c r="H491" s="729" t="s">
        <v>3142</v>
      </c>
      <c r="I491" s="732">
        <v>10248.7998046875</v>
      </c>
      <c r="J491" s="732">
        <v>1</v>
      </c>
      <c r="K491" s="733">
        <v>10248.7998046875</v>
      </c>
    </row>
    <row r="492" spans="1:11" ht="14.4" customHeight="1" x14ac:dyDescent="0.3">
      <c r="A492" s="727" t="s">
        <v>561</v>
      </c>
      <c r="B492" s="728" t="s">
        <v>562</v>
      </c>
      <c r="C492" s="729" t="s">
        <v>2284</v>
      </c>
      <c r="D492" s="730" t="s">
        <v>2285</v>
      </c>
      <c r="E492" s="729" t="s">
        <v>2653</v>
      </c>
      <c r="F492" s="730" t="s">
        <v>2654</v>
      </c>
      <c r="G492" s="729" t="s">
        <v>3143</v>
      </c>
      <c r="H492" s="729" t="s">
        <v>3144</v>
      </c>
      <c r="I492" s="732">
        <v>5175</v>
      </c>
      <c r="J492" s="732">
        <v>5</v>
      </c>
      <c r="K492" s="733">
        <v>25875</v>
      </c>
    </row>
    <row r="493" spans="1:11" ht="14.4" customHeight="1" x14ac:dyDescent="0.3">
      <c r="A493" s="727" t="s">
        <v>561</v>
      </c>
      <c r="B493" s="728" t="s">
        <v>562</v>
      </c>
      <c r="C493" s="729" t="s">
        <v>2284</v>
      </c>
      <c r="D493" s="730" t="s">
        <v>2285</v>
      </c>
      <c r="E493" s="729" t="s">
        <v>2653</v>
      </c>
      <c r="F493" s="730" t="s">
        <v>2654</v>
      </c>
      <c r="G493" s="729" t="s">
        <v>3145</v>
      </c>
      <c r="H493" s="729" t="s">
        <v>3146</v>
      </c>
      <c r="I493" s="732">
        <v>3680</v>
      </c>
      <c r="J493" s="732">
        <v>3</v>
      </c>
      <c r="K493" s="733">
        <v>11040</v>
      </c>
    </row>
    <row r="494" spans="1:11" ht="14.4" customHeight="1" x14ac:dyDescent="0.3">
      <c r="A494" s="727" t="s">
        <v>561</v>
      </c>
      <c r="B494" s="728" t="s">
        <v>562</v>
      </c>
      <c r="C494" s="729" t="s">
        <v>2284</v>
      </c>
      <c r="D494" s="730" t="s">
        <v>2285</v>
      </c>
      <c r="E494" s="729" t="s">
        <v>2653</v>
      </c>
      <c r="F494" s="730" t="s">
        <v>2654</v>
      </c>
      <c r="G494" s="729" t="s">
        <v>3147</v>
      </c>
      <c r="H494" s="729" t="s">
        <v>3148</v>
      </c>
      <c r="I494" s="732">
        <v>2450.39990234375</v>
      </c>
      <c r="J494" s="732">
        <v>1</v>
      </c>
      <c r="K494" s="733">
        <v>2450.39990234375</v>
      </c>
    </row>
    <row r="495" spans="1:11" ht="14.4" customHeight="1" x14ac:dyDescent="0.3">
      <c r="A495" s="727" t="s">
        <v>561</v>
      </c>
      <c r="B495" s="728" t="s">
        <v>562</v>
      </c>
      <c r="C495" s="729" t="s">
        <v>2284</v>
      </c>
      <c r="D495" s="730" t="s">
        <v>2285</v>
      </c>
      <c r="E495" s="729" t="s">
        <v>2653</v>
      </c>
      <c r="F495" s="730" t="s">
        <v>2654</v>
      </c>
      <c r="G495" s="729" t="s">
        <v>3149</v>
      </c>
      <c r="H495" s="729" t="s">
        <v>3150</v>
      </c>
      <c r="I495" s="732">
        <v>2450.39990234375</v>
      </c>
      <c r="J495" s="732">
        <v>1</v>
      </c>
      <c r="K495" s="733">
        <v>2450.39990234375</v>
      </c>
    </row>
    <row r="496" spans="1:11" ht="14.4" customHeight="1" x14ac:dyDescent="0.3">
      <c r="A496" s="727" t="s">
        <v>561</v>
      </c>
      <c r="B496" s="728" t="s">
        <v>562</v>
      </c>
      <c r="C496" s="729" t="s">
        <v>2284</v>
      </c>
      <c r="D496" s="730" t="s">
        <v>2285</v>
      </c>
      <c r="E496" s="729" t="s">
        <v>2653</v>
      </c>
      <c r="F496" s="730" t="s">
        <v>2654</v>
      </c>
      <c r="G496" s="729" t="s">
        <v>3151</v>
      </c>
      <c r="H496" s="729" t="s">
        <v>3152</v>
      </c>
      <c r="I496" s="732">
        <v>2450.39990234375</v>
      </c>
      <c r="J496" s="732">
        <v>2</v>
      </c>
      <c r="K496" s="733">
        <v>4900.7998046875</v>
      </c>
    </row>
    <row r="497" spans="1:11" ht="14.4" customHeight="1" x14ac:dyDescent="0.3">
      <c r="A497" s="727" t="s">
        <v>561</v>
      </c>
      <c r="B497" s="728" t="s">
        <v>562</v>
      </c>
      <c r="C497" s="729" t="s">
        <v>2284</v>
      </c>
      <c r="D497" s="730" t="s">
        <v>2285</v>
      </c>
      <c r="E497" s="729" t="s">
        <v>2653</v>
      </c>
      <c r="F497" s="730" t="s">
        <v>2654</v>
      </c>
      <c r="G497" s="729" t="s">
        <v>3153</v>
      </c>
      <c r="H497" s="729" t="s">
        <v>3154</v>
      </c>
      <c r="I497" s="732">
        <v>2450.39990234375</v>
      </c>
      <c r="J497" s="732">
        <v>1</v>
      </c>
      <c r="K497" s="733">
        <v>2450.39990234375</v>
      </c>
    </row>
    <row r="498" spans="1:11" ht="14.4" customHeight="1" x14ac:dyDescent="0.3">
      <c r="A498" s="727" t="s">
        <v>561</v>
      </c>
      <c r="B498" s="728" t="s">
        <v>562</v>
      </c>
      <c r="C498" s="729" t="s">
        <v>2284</v>
      </c>
      <c r="D498" s="730" t="s">
        <v>2285</v>
      </c>
      <c r="E498" s="729" t="s">
        <v>2653</v>
      </c>
      <c r="F498" s="730" t="s">
        <v>2654</v>
      </c>
      <c r="G498" s="729" t="s">
        <v>3155</v>
      </c>
      <c r="H498" s="729" t="s">
        <v>3156</v>
      </c>
      <c r="I498" s="732">
        <v>1000.5</v>
      </c>
      <c r="J498" s="732">
        <v>3</v>
      </c>
      <c r="K498" s="733">
        <v>3001.5</v>
      </c>
    </row>
    <row r="499" spans="1:11" ht="14.4" customHeight="1" x14ac:dyDescent="0.3">
      <c r="A499" s="727" t="s">
        <v>561</v>
      </c>
      <c r="B499" s="728" t="s">
        <v>562</v>
      </c>
      <c r="C499" s="729" t="s">
        <v>2284</v>
      </c>
      <c r="D499" s="730" t="s">
        <v>2285</v>
      </c>
      <c r="E499" s="729" t="s">
        <v>2653</v>
      </c>
      <c r="F499" s="730" t="s">
        <v>2654</v>
      </c>
      <c r="G499" s="729" t="s">
        <v>3157</v>
      </c>
      <c r="H499" s="729" t="s">
        <v>3158</v>
      </c>
      <c r="I499" s="732">
        <v>1000.5</v>
      </c>
      <c r="J499" s="732">
        <v>2</v>
      </c>
      <c r="K499" s="733">
        <v>2001</v>
      </c>
    </row>
    <row r="500" spans="1:11" ht="14.4" customHeight="1" x14ac:dyDescent="0.3">
      <c r="A500" s="727" t="s">
        <v>561</v>
      </c>
      <c r="B500" s="728" t="s">
        <v>562</v>
      </c>
      <c r="C500" s="729" t="s">
        <v>2284</v>
      </c>
      <c r="D500" s="730" t="s">
        <v>2285</v>
      </c>
      <c r="E500" s="729" t="s">
        <v>2653</v>
      </c>
      <c r="F500" s="730" t="s">
        <v>2654</v>
      </c>
      <c r="G500" s="729" t="s">
        <v>3159</v>
      </c>
      <c r="H500" s="729" t="s">
        <v>3160</v>
      </c>
      <c r="I500" s="732">
        <v>1000.5</v>
      </c>
      <c r="J500" s="732">
        <v>3</v>
      </c>
      <c r="K500" s="733">
        <v>3001.5</v>
      </c>
    </row>
    <row r="501" spans="1:11" ht="14.4" customHeight="1" x14ac:dyDescent="0.3">
      <c r="A501" s="727" t="s">
        <v>561</v>
      </c>
      <c r="B501" s="728" t="s">
        <v>562</v>
      </c>
      <c r="C501" s="729" t="s">
        <v>2284</v>
      </c>
      <c r="D501" s="730" t="s">
        <v>2285</v>
      </c>
      <c r="E501" s="729" t="s">
        <v>2653</v>
      </c>
      <c r="F501" s="730" t="s">
        <v>2654</v>
      </c>
      <c r="G501" s="729" t="s">
        <v>3161</v>
      </c>
      <c r="H501" s="729" t="s">
        <v>3162</v>
      </c>
      <c r="I501" s="732">
        <v>1000.5</v>
      </c>
      <c r="J501" s="732">
        <v>7</v>
      </c>
      <c r="K501" s="733">
        <v>7003.5</v>
      </c>
    </row>
    <row r="502" spans="1:11" ht="14.4" customHeight="1" x14ac:dyDescent="0.3">
      <c r="A502" s="727" t="s">
        <v>561</v>
      </c>
      <c r="B502" s="728" t="s">
        <v>562</v>
      </c>
      <c r="C502" s="729" t="s">
        <v>2284</v>
      </c>
      <c r="D502" s="730" t="s">
        <v>2285</v>
      </c>
      <c r="E502" s="729" t="s">
        <v>2653</v>
      </c>
      <c r="F502" s="730" t="s">
        <v>2654</v>
      </c>
      <c r="G502" s="729" t="s">
        <v>3163</v>
      </c>
      <c r="H502" s="729" t="s">
        <v>3164</v>
      </c>
      <c r="I502" s="732">
        <v>1000.5</v>
      </c>
      <c r="J502" s="732">
        <v>2</v>
      </c>
      <c r="K502" s="733">
        <v>2001</v>
      </c>
    </row>
    <row r="503" spans="1:11" ht="14.4" customHeight="1" x14ac:dyDescent="0.3">
      <c r="A503" s="727" t="s">
        <v>561</v>
      </c>
      <c r="B503" s="728" t="s">
        <v>562</v>
      </c>
      <c r="C503" s="729" t="s">
        <v>2284</v>
      </c>
      <c r="D503" s="730" t="s">
        <v>2285</v>
      </c>
      <c r="E503" s="729" t="s">
        <v>2653</v>
      </c>
      <c r="F503" s="730" t="s">
        <v>2654</v>
      </c>
      <c r="G503" s="729" t="s">
        <v>3165</v>
      </c>
      <c r="H503" s="729" t="s">
        <v>3166</v>
      </c>
      <c r="I503" s="732">
        <v>248.55000305175781</v>
      </c>
      <c r="J503" s="732">
        <v>1</v>
      </c>
      <c r="K503" s="733">
        <v>248.55000305175781</v>
      </c>
    </row>
    <row r="504" spans="1:11" ht="14.4" customHeight="1" x14ac:dyDescent="0.3">
      <c r="A504" s="727" t="s">
        <v>561</v>
      </c>
      <c r="B504" s="728" t="s">
        <v>562</v>
      </c>
      <c r="C504" s="729" t="s">
        <v>2284</v>
      </c>
      <c r="D504" s="730" t="s">
        <v>2285</v>
      </c>
      <c r="E504" s="729" t="s">
        <v>2653</v>
      </c>
      <c r="F504" s="730" t="s">
        <v>2654</v>
      </c>
      <c r="G504" s="729" t="s">
        <v>3167</v>
      </c>
      <c r="H504" s="729" t="s">
        <v>3168</v>
      </c>
      <c r="I504" s="732">
        <v>1552.5</v>
      </c>
      <c r="J504" s="732">
        <v>1</v>
      </c>
      <c r="K504" s="733">
        <v>1552.5</v>
      </c>
    </row>
    <row r="505" spans="1:11" ht="14.4" customHeight="1" x14ac:dyDescent="0.3">
      <c r="A505" s="727" t="s">
        <v>561</v>
      </c>
      <c r="B505" s="728" t="s">
        <v>562</v>
      </c>
      <c r="C505" s="729" t="s">
        <v>2284</v>
      </c>
      <c r="D505" s="730" t="s">
        <v>2285</v>
      </c>
      <c r="E505" s="729" t="s">
        <v>2653</v>
      </c>
      <c r="F505" s="730" t="s">
        <v>2654</v>
      </c>
      <c r="G505" s="729" t="s">
        <v>3169</v>
      </c>
      <c r="H505" s="729" t="s">
        <v>3170</v>
      </c>
      <c r="I505" s="732">
        <v>1552.5</v>
      </c>
      <c r="J505" s="732">
        <v>1</v>
      </c>
      <c r="K505" s="733">
        <v>1552.5</v>
      </c>
    </row>
    <row r="506" spans="1:11" ht="14.4" customHeight="1" x14ac:dyDescent="0.3">
      <c r="A506" s="727" t="s">
        <v>561</v>
      </c>
      <c r="B506" s="728" t="s">
        <v>562</v>
      </c>
      <c r="C506" s="729" t="s">
        <v>2284</v>
      </c>
      <c r="D506" s="730" t="s">
        <v>2285</v>
      </c>
      <c r="E506" s="729" t="s">
        <v>2653</v>
      </c>
      <c r="F506" s="730" t="s">
        <v>2654</v>
      </c>
      <c r="G506" s="729" t="s">
        <v>3171</v>
      </c>
      <c r="H506" s="729" t="s">
        <v>3172</v>
      </c>
      <c r="I506" s="732">
        <v>1552.5</v>
      </c>
      <c r="J506" s="732">
        <v>4</v>
      </c>
      <c r="K506" s="733">
        <v>6210</v>
      </c>
    </row>
    <row r="507" spans="1:11" ht="14.4" customHeight="1" x14ac:dyDescent="0.3">
      <c r="A507" s="727" t="s">
        <v>561</v>
      </c>
      <c r="B507" s="728" t="s">
        <v>562</v>
      </c>
      <c r="C507" s="729" t="s">
        <v>2284</v>
      </c>
      <c r="D507" s="730" t="s">
        <v>2285</v>
      </c>
      <c r="E507" s="729" t="s">
        <v>2653</v>
      </c>
      <c r="F507" s="730" t="s">
        <v>2654</v>
      </c>
      <c r="G507" s="729" t="s">
        <v>3173</v>
      </c>
      <c r="H507" s="729" t="s">
        <v>3174</v>
      </c>
      <c r="I507" s="732">
        <v>1552.5</v>
      </c>
      <c r="J507" s="732">
        <v>2</v>
      </c>
      <c r="K507" s="733">
        <v>3105</v>
      </c>
    </row>
    <row r="508" spans="1:11" ht="14.4" customHeight="1" x14ac:dyDescent="0.3">
      <c r="A508" s="727" t="s">
        <v>561</v>
      </c>
      <c r="B508" s="728" t="s">
        <v>562</v>
      </c>
      <c r="C508" s="729" t="s">
        <v>2284</v>
      </c>
      <c r="D508" s="730" t="s">
        <v>2285</v>
      </c>
      <c r="E508" s="729" t="s">
        <v>2653</v>
      </c>
      <c r="F508" s="730" t="s">
        <v>2654</v>
      </c>
      <c r="G508" s="729" t="s">
        <v>3175</v>
      </c>
      <c r="H508" s="729" t="s">
        <v>3176</v>
      </c>
      <c r="I508" s="732">
        <v>1552.5</v>
      </c>
      <c r="J508" s="732">
        <v>5</v>
      </c>
      <c r="K508" s="733">
        <v>7762.5</v>
      </c>
    </row>
    <row r="509" spans="1:11" ht="14.4" customHeight="1" x14ac:dyDescent="0.3">
      <c r="A509" s="727" t="s">
        <v>561</v>
      </c>
      <c r="B509" s="728" t="s">
        <v>562</v>
      </c>
      <c r="C509" s="729" t="s">
        <v>2284</v>
      </c>
      <c r="D509" s="730" t="s">
        <v>2285</v>
      </c>
      <c r="E509" s="729" t="s">
        <v>2653</v>
      </c>
      <c r="F509" s="730" t="s">
        <v>2654</v>
      </c>
      <c r="G509" s="729" t="s">
        <v>3177</v>
      </c>
      <c r="H509" s="729" t="s">
        <v>3178</v>
      </c>
      <c r="I509" s="732">
        <v>1725</v>
      </c>
      <c r="J509" s="732">
        <v>3</v>
      </c>
      <c r="K509" s="733">
        <v>5175</v>
      </c>
    </row>
    <row r="510" spans="1:11" ht="14.4" customHeight="1" x14ac:dyDescent="0.3">
      <c r="A510" s="727" t="s">
        <v>561</v>
      </c>
      <c r="B510" s="728" t="s">
        <v>562</v>
      </c>
      <c r="C510" s="729" t="s">
        <v>2284</v>
      </c>
      <c r="D510" s="730" t="s">
        <v>2285</v>
      </c>
      <c r="E510" s="729" t="s">
        <v>2653</v>
      </c>
      <c r="F510" s="730" t="s">
        <v>2654</v>
      </c>
      <c r="G510" s="729" t="s">
        <v>3179</v>
      </c>
      <c r="H510" s="729" t="s">
        <v>3180</v>
      </c>
      <c r="I510" s="732">
        <v>1725</v>
      </c>
      <c r="J510" s="732">
        <v>6</v>
      </c>
      <c r="K510" s="733">
        <v>10350</v>
      </c>
    </row>
    <row r="511" spans="1:11" ht="14.4" customHeight="1" x14ac:dyDescent="0.3">
      <c r="A511" s="727" t="s">
        <v>561</v>
      </c>
      <c r="B511" s="728" t="s">
        <v>562</v>
      </c>
      <c r="C511" s="729" t="s">
        <v>2284</v>
      </c>
      <c r="D511" s="730" t="s">
        <v>2285</v>
      </c>
      <c r="E511" s="729" t="s">
        <v>2653</v>
      </c>
      <c r="F511" s="730" t="s">
        <v>2654</v>
      </c>
      <c r="G511" s="729" t="s">
        <v>3181</v>
      </c>
      <c r="H511" s="729" t="s">
        <v>3182</v>
      </c>
      <c r="I511" s="732">
        <v>1725</v>
      </c>
      <c r="J511" s="732">
        <v>3</v>
      </c>
      <c r="K511" s="733">
        <v>5175</v>
      </c>
    </row>
    <row r="512" spans="1:11" ht="14.4" customHeight="1" x14ac:dyDescent="0.3">
      <c r="A512" s="727" t="s">
        <v>561</v>
      </c>
      <c r="B512" s="728" t="s">
        <v>562</v>
      </c>
      <c r="C512" s="729" t="s">
        <v>2284</v>
      </c>
      <c r="D512" s="730" t="s">
        <v>2285</v>
      </c>
      <c r="E512" s="729" t="s">
        <v>2653</v>
      </c>
      <c r="F512" s="730" t="s">
        <v>2654</v>
      </c>
      <c r="G512" s="729" t="s">
        <v>3183</v>
      </c>
      <c r="H512" s="729" t="s">
        <v>3184</v>
      </c>
      <c r="I512" s="732">
        <v>884.04998779296875</v>
      </c>
      <c r="J512" s="732">
        <v>2</v>
      </c>
      <c r="K512" s="733">
        <v>1768.0999755859375</v>
      </c>
    </row>
    <row r="513" spans="1:11" ht="14.4" customHeight="1" x14ac:dyDescent="0.3">
      <c r="A513" s="727" t="s">
        <v>561</v>
      </c>
      <c r="B513" s="728" t="s">
        <v>562</v>
      </c>
      <c r="C513" s="729" t="s">
        <v>2284</v>
      </c>
      <c r="D513" s="730" t="s">
        <v>2285</v>
      </c>
      <c r="E513" s="729" t="s">
        <v>2653</v>
      </c>
      <c r="F513" s="730" t="s">
        <v>2654</v>
      </c>
      <c r="G513" s="729" t="s">
        <v>3185</v>
      </c>
      <c r="H513" s="729" t="s">
        <v>3186</v>
      </c>
      <c r="I513" s="732">
        <v>1856.0999755859375</v>
      </c>
      <c r="J513" s="732">
        <v>4</v>
      </c>
      <c r="K513" s="733">
        <v>7424.39990234375</v>
      </c>
    </row>
    <row r="514" spans="1:11" ht="14.4" customHeight="1" x14ac:dyDescent="0.3">
      <c r="A514" s="727" t="s">
        <v>561</v>
      </c>
      <c r="B514" s="728" t="s">
        <v>562</v>
      </c>
      <c r="C514" s="729" t="s">
        <v>2284</v>
      </c>
      <c r="D514" s="730" t="s">
        <v>2285</v>
      </c>
      <c r="E514" s="729" t="s">
        <v>2653</v>
      </c>
      <c r="F514" s="730" t="s">
        <v>2654</v>
      </c>
      <c r="G514" s="729" t="s">
        <v>3187</v>
      </c>
      <c r="H514" s="729" t="s">
        <v>3188</v>
      </c>
      <c r="I514" s="732">
        <v>1856.0999755859375</v>
      </c>
      <c r="J514" s="732">
        <v>4</v>
      </c>
      <c r="K514" s="733">
        <v>7424.39990234375</v>
      </c>
    </row>
    <row r="515" spans="1:11" ht="14.4" customHeight="1" x14ac:dyDescent="0.3">
      <c r="A515" s="727" t="s">
        <v>561</v>
      </c>
      <c r="B515" s="728" t="s">
        <v>562</v>
      </c>
      <c r="C515" s="729" t="s">
        <v>2284</v>
      </c>
      <c r="D515" s="730" t="s">
        <v>2285</v>
      </c>
      <c r="E515" s="729" t="s">
        <v>2653</v>
      </c>
      <c r="F515" s="730" t="s">
        <v>2654</v>
      </c>
      <c r="G515" s="729" t="s">
        <v>3189</v>
      </c>
      <c r="H515" s="729" t="s">
        <v>3190</v>
      </c>
      <c r="I515" s="732">
        <v>1856.0999755859375</v>
      </c>
      <c r="J515" s="732">
        <v>4</v>
      </c>
      <c r="K515" s="733">
        <v>7424.39990234375</v>
      </c>
    </row>
    <row r="516" spans="1:11" ht="14.4" customHeight="1" x14ac:dyDescent="0.3">
      <c r="A516" s="727" t="s">
        <v>561</v>
      </c>
      <c r="B516" s="728" t="s">
        <v>562</v>
      </c>
      <c r="C516" s="729" t="s">
        <v>2284</v>
      </c>
      <c r="D516" s="730" t="s">
        <v>2285</v>
      </c>
      <c r="E516" s="729" t="s">
        <v>2653</v>
      </c>
      <c r="F516" s="730" t="s">
        <v>2654</v>
      </c>
      <c r="G516" s="729" t="s">
        <v>3191</v>
      </c>
      <c r="H516" s="729" t="s">
        <v>3192</v>
      </c>
      <c r="I516" s="732">
        <v>1856.0999755859375</v>
      </c>
      <c r="J516" s="732">
        <v>2</v>
      </c>
      <c r="K516" s="733">
        <v>3712.199951171875</v>
      </c>
    </row>
    <row r="517" spans="1:11" ht="14.4" customHeight="1" x14ac:dyDescent="0.3">
      <c r="A517" s="727" t="s">
        <v>561</v>
      </c>
      <c r="B517" s="728" t="s">
        <v>562</v>
      </c>
      <c r="C517" s="729" t="s">
        <v>2284</v>
      </c>
      <c r="D517" s="730" t="s">
        <v>2285</v>
      </c>
      <c r="E517" s="729" t="s">
        <v>2653</v>
      </c>
      <c r="F517" s="730" t="s">
        <v>2654</v>
      </c>
      <c r="G517" s="729" t="s">
        <v>3193</v>
      </c>
      <c r="H517" s="729" t="s">
        <v>3194</v>
      </c>
      <c r="I517" s="732">
        <v>1856.0999755859375</v>
      </c>
      <c r="J517" s="732">
        <v>1</v>
      </c>
      <c r="K517" s="733">
        <v>1856.0999755859375</v>
      </c>
    </row>
    <row r="518" spans="1:11" ht="14.4" customHeight="1" x14ac:dyDescent="0.3">
      <c r="A518" s="727" t="s">
        <v>561</v>
      </c>
      <c r="B518" s="728" t="s">
        <v>562</v>
      </c>
      <c r="C518" s="729" t="s">
        <v>2284</v>
      </c>
      <c r="D518" s="730" t="s">
        <v>2285</v>
      </c>
      <c r="E518" s="729" t="s">
        <v>2653</v>
      </c>
      <c r="F518" s="730" t="s">
        <v>2654</v>
      </c>
      <c r="G518" s="729" t="s">
        <v>3195</v>
      </c>
      <c r="H518" s="729" t="s">
        <v>3196</v>
      </c>
      <c r="I518" s="732">
        <v>1856.0999755859375</v>
      </c>
      <c r="J518" s="732">
        <v>1</v>
      </c>
      <c r="K518" s="733">
        <v>1856.0999755859375</v>
      </c>
    </row>
    <row r="519" spans="1:11" ht="14.4" customHeight="1" x14ac:dyDescent="0.3">
      <c r="A519" s="727" t="s">
        <v>561</v>
      </c>
      <c r="B519" s="728" t="s">
        <v>562</v>
      </c>
      <c r="C519" s="729" t="s">
        <v>2284</v>
      </c>
      <c r="D519" s="730" t="s">
        <v>2285</v>
      </c>
      <c r="E519" s="729" t="s">
        <v>2653</v>
      </c>
      <c r="F519" s="730" t="s">
        <v>2654</v>
      </c>
      <c r="G519" s="729" t="s">
        <v>3197</v>
      </c>
      <c r="H519" s="729" t="s">
        <v>3198</v>
      </c>
      <c r="I519" s="732">
        <v>1856.0999755859375</v>
      </c>
      <c r="J519" s="732">
        <v>2</v>
      </c>
      <c r="K519" s="733">
        <v>3712.199951171875</v>
      </c>
    </row>
    <row r="520" spans="1:11" ht="14.4" customHeight="1" x14ac:dyDescent="0.3">
      <c r="A520" s="727" t="s">
        <v>561</v>
      </c>
      <c r="B520" s="728" t="s">
        <v>562</v>
      </c>
      <c r="C520" s="729" t="s">
        <v>2284</v>
      </c>
      <c r="D520" s="730" t="s">
        <v>2285</v>
      </c>
      <c r="E520" s="729" t="s">
        <v>2653</v>
      </c>
      <c r="F520" s="730" t="s">
        <v>2654</v>
      </c>
      <c r="G520" s="729" t="s">
        <v>3199</v>
      </c>
      <c r="H520" s="729" t="s">
        <v>3200</v>
      </c>
      <c r="I520" s="732">
        <v>1856.0999755859375</v>
      </c>
      <c r="J520" s="732">
        <v>3</v>
      </c>
      <c r="K520" s="733">
        <v>5568.2999267578125</v>
      </c>
    </row>
    <row r="521" spans="1:11" ht="14.4" customHeight="1" x14ac:dyDescent="0.3">
      <c r="A521" s="727" t="s">
        <v>561</v>
      </c>
      <c r="B521" s="728" t="s">
        <v>562</v>
      </c>
      <c r="C521" s="729" t="s">
        <v>2284</v>
      </c>
      <c r="D521" s="730" t="s">
        <v>2285</v>
      </c>
      <c r="E521" s="729" t="s">
        <v>2653</v>
      </c>
      <c r="F521" s="730" t="s">
        <v>2654</v>
      </c>
      <c r="G521" s="729" t="s">
        <v>3201</v>
      </c>
      <c r="H521" s="729" t="s">
        <v>3202</v>
      </c>
      <c r="I521" s="732">
        <v>748.57000732421875</v>
      </c>
      <c r="J521" s="732">
        <v>1</v>
      </c>
      <c r="K521" s="733">
        <v>748.57000732421875</v>
      </c>
    </row>
    <row r="522" spans="1:11" ht="14.4" customHeight="1" x14ac:dyDescent="0.3">
      <c r="A522" s="727" t="s">
        <v>561</v>
      </c>
      <c r="B522" s="728" t="s">
        <v>562</v>
      </c>
      <c r="C522" s="729" t="s">
        <v>2284</v>
      </c>
      <c r="D522" s="730" t="s">
        <v>2285</v>
      </c>
      <c r="E522" s="729" t="s">
        <v>2653</v>
      </c>
      <c r="F522" s="730" t="s">
        <v>2654</v>
      </c>
      <c r="G522" s="729" t="s">
        <v>3203</v>
      </c>
      <c r="H522" s="729" t="s">
        <v>3204</v>
      </c>
      <c r="I522" s="732">
        <v>748.57000732421875</v>
      </c>
      <c r="J522" s="732">
        <v>2</v>
      </c>
      <c r="K522" s="733">
        <v>1497.1400146484375</v>
      </c>
    </row>
    <row r="523" spans="1:11" ht="14.4" customHeight="1" x14ac:dyDescent="0.3">
      <c r="A523" s="727" t="s">
        <v>561</v>
      </c>
      <c r="B523" s="728" t="s">
        <v>562</v>
      </c>
      <c r="C523" s="729" t="s">
        <v>2284</v>
      </c>
      <c r="D523" s="730" t="s">
        <v>2285</v>
      </c>
      <c r="E523" s="729" t="s">
        <v>2653</v>
      </c>
      <c r="F523" s="730" t="s">
        <v>2654</v>
      </c>
      <c r="G523" s="729" t="s">
        <v>3205</v>
      </c>
      <c r="H523" s="729" t="s">
        <v>3206</v>
      </c>
      <c r="I523" s="732">
        <v>1718.0999755859375</v>
      </c>
      <c r="J523" s="732">
        <v>1</v>
      </c>
      <c r="K523" s="733">
        <v>1718.0999755859375</v>
      </c>
    </row>
    <row r="524" spans="1:11" ht="14.4" customHeight="1" x14ac:dyDescent="0.3">
      <c r="A524" s="727" t="s">
        <v>561</v>
      </c>
      <c r="B524" s="728" t="s">
        <v>562</v>
      </c>
      <c r="C524" s="729" t="s">
        <v>2284</v>
      </c>
      <c r="D524" s="730" t="s">
        <v>2285</v>
      </c>
      <c r="E524" s="729" t="s">
        <v>2653</v>
      </c>
      <c r="F524" s="730" t="s">
        <v>2654</v>
      </c>
      <c r="G524" s="729" t="s">
        <v>3207</v>
      </c>
      <c r="H524" s="729" t="s">
        <v>3208</v>
      </c>
      <c r="I524" s="732">
        <v>1839.0799560546875</v>
      </c>
      <c r="J524" s="732">
        <v>2</v>
      </c>
      <c r="K524" s="733">
        <v>3678.159912109375</v>
      </c>
    </row>
    <row r="525" spans="1:11" ht="14.4" customHeight="1" x14ac:dyDescent="0.3">
      <c r="A525" s="727" t="s">
        <v>561</v>
      </c>
      <c r="B525" s="728" t="s">
        <v>562</v>
      </c>
      <c r="C525" s="729" t="s">
        <v>2284</v>
      </c>
      <c r="D525" s="730" t="s">
        <v>2285</v>
      </c>
      <c r="E525" s="729" t="s">
        <v>2653</v>
      </c>
      <c r="F525" s="730" t="s">
        <v>2654</v>
      </c>
      <c r="G525" s="729" t="s">
        <v>3209</v>
      </c>
      <c r="H525" s="729" t="s">
        <v>3210</v>
      </c>
      <c r="I525" s="732">
        <v>1839.0799560546875</v>
      </c>
      <c r="J525" s="732">
        <v>4</v>
      </c>
      <c r="K525" s="733">
        <v>7356.31982421875</v>
      </c>
    </row>
    <row r="526" spans="1:11" ht="14.4" customHeight="1" x14ac:dyDescent="0.3">
      <c r="A526" s="727" t="s">
        <v>561</v>
      </c>
      <c r="B526" s="728" t="s">
        <v>562</v>
      </c>
      <c r="C526" s="729" t="s">
        <v>2284</v>
      </c>
      <c r="D526" s="730" t="s">
        <v>2285</v>
      </c>
      <c r="E526" s="729" t="s">
        <v>2653</v>
      </c>
      <c r="F526" s="730" t="s">
        <v>2654</v>
      </c>
      <c r="G526" s="729" t="s">
        <v>3211</v>
      </c>
      <c r="H526" s="729" t="s">
        <v>3212</v>
      </c>
      <c r="I526" s="732">
        <v>1839.0799560546875</v>
      </c>
      <c r="J526" s="732">
        <v>4</v>
      </c>
      <c r="K526" s="733">
        <v>7356.31982421875</v>
      </c>
    </row>
    <row r="527" spans="1:11" ht="14.4" customHeight="1" x14ac:dyDescent="0.3">
      <c r="A527" s="727" t="s">
        <v>561</v>
      </c>
      <c r="B527" s="728" t="s">
        <v>562</v>
      </c>
      <c r="C527" s="729" t="s">
        <v>2284</v>
      </c>
      <c r="D527" s="730" t="s">
        <v>2285</v>
      </c>
      <c r="E527" s="729" t="s">
        <v>2653</v>
      </c>
      <c r="F527" s="730" t="s">
        <v>2654</v>
      </c>
      <c r="G527" s="729" t="s">
        <v>3213</v>
      </c>
      <c r="H527" s="729" t="s">
        <v>3214</v>
      </c>
      <c r="I527" s="732">
        <v>1839.0799560546875</v>
      </c>
      <c r="J527" s="732">
        <v>4</v>
      </c>
      <c r="K527" s="733">
        <v>7356.31982421875</v>
      </c>
    </row>
    <row r="528" spans="1:11" ht="14.4" customHeight="1" x14ac:dyDescent="0.3">
      <c r="A528" s="727" t="s">
        <v>561</v>
      </c>
      <c r="B528" s="728" t="s">
        <v>562</v>
      </c>
      <c r="C528" s="729" t="s">
        <v>2284</v>
      </c>
      <c r="D528" s="730" t="s">
        <v>2285</v>
      </c>
      <c r="E528" s="729" t="s">
        <v>2653</v>
      </c>
      <c r="F528" s="730" t="s">
        <v>2654</v>
      </c>
      <c r="G528" s="729" t="s">
        <v>3215</v>
      </c>
      <c r="H528" s="729" t="s">
        <v>3216</v>
      </c>
      <c r="I528" s="732">
        <v>1839.0799560546875</v>
      </c>
      <c r="J528" s="732">
        <v>2</v>
      </c>
      <c r="K528" s="733">
        <v>3678.159912109375</v>
      </c>
    </row>
    <row r="529" spans="1:11" ht="14.4" customHeight="1" x14ac:dyDescent="0.3">
      <c r="A529" s="727" t="s">
        <v>561</v>
      </c>
      <c r="B529" s="728" t="s">
        <v>562</v>
      </c>
      <c r="C529" s="729" t="s">
        <v>2284</v>
      </c>
      <c r="D529" s="730" t="s">
        <v>2285</v>
      </c>
      <c r="E529" s="729" t="s">
        <v>2653</v>
      </c>
      <c r="F529" s="730" t="s">
        <v>2654</v>
      </c>
      <c r="G529" s="729" t="s">
        <v>3217</v>
      </c>
      <c r="H529" s="729" t="s">
        <v>3218</v>
      </c>
      <c r="I529" s="732">
        <v>1839.0799560546875</v>
      </c>
      <c r="J529" s="732">
        <v>2</v>
      </c>
      <c r="K529" s="733">
        <v>3678.159912109375</v>
      </c>
    </row>
    <row r="530" spans="1:11" ht="14.4" customHeight="1" x14ac:dyDescent="0.3">
      <c r="A530" s="727" t="s">
        <v>561</v>
      </c>
      <c r="B530" s="728" t="s">
        <v>562</v>
      </c>
      <c r="C530" s="729" t="s">
        <v>2284</v>
      </c>
      <c r="D530" s="730" t="s">
        <v>2285</v>
      </c>
      <c r="E530" s="729" t="s">
        <v>2653</v>
      </c>
      <c r="F530" s="730" t="s">
        <v>2654</v>
      </c>
      <c r="G530" s="729" t="s">
        <v>3219</v>
      </c>
      <c r="H530" s="729" t="s">
        <v>3220</v>
      </c>
      <c r="I530" s="732">
        <v>1839.0799560546875</v>
      </c>
      <c r="J530" s="732">
        <v>1</v>
      </c>
      <c r="K530" s="733">
        <v>1839.0799560546875</v>
      </c>
    </row>
    <row r="531" spans="1:11" ht="14.4" customHeight="1" x14ac:dyDescent="0.3">
      <c r="A531" s="727" t="s">
        <v>561</v>
      </c>
      <c r="B531" s="728" t="s">
        <v>562</v>
      </c>
      <c r="C531" s="729" t="s">
        <v>2284</v>
      </c>
      <c r="D531" s="730" t="s">
        <v>2285</v>
      </c>
      <c r="E531" s="729" t="s">
        <v>2653</v>
      </c>
      <c r="F531" s="730" t="s">
        <v>2654</v>
      </c>
      <c r="G531" s="729" t="s">
        <v>3221</v>
      </c>
      <c r="H531" s="729" t="s">
        <v>3222</v>
      </c>
      <c r="I531" s="732">
        <v>4857.60009765625</v>
      </c>
      <c r="J531" s="732">
        <v>2</v>
      </c>
      <c r="K531" s="733">
        <v>9715.2001953125</v>
      </c>
    </row>
    <row r="532" spans="1:11" ht="14.4" customHeight="1" x14ac:dyDescent="0.3">
      <c r="A532" s="727" t="s">
        <v>561</v>
      </c>
      <c r="B532" s="728" t="s">
        <v>562</v>
      </c>
      <c r="C532" s="729" t="s">
        <v>2284</v>
      </c>
      <c r="D532" s="730" t="s">
        <v>2285</v>
      </c>
      <c r="E532" s="729" t="s">
        <v>2653</v>
      </c>
      <c r="F532" s="730" t="s">
        <v>2654</v>
      </c>
      <c r="G532" s="729" t="s">
        <v>3223</v>
      </c>
      <c r="H532" s="729" t="s">
        <v>3224</v>
      </c>
      <c r="I532" s="732">
        <v>4857.60009765625</v>
      </c>
      <c r="J532" s="732">
        <v>1</v>
      </c>
      <c r="K532" s="733">
        <v>4857.60009765625</v>
      </c>
    </row>
    <row r="533" spans="1:11" ht="14.4" customHeight="1" x14ac:dyDescent="0.3">
      <c r="A533" s="727" t="s">
        <v>561</v>
      </c>
      <c r="B533" s="728" t="s">
        <v>562</v>
      </c>
      <c r="C533" s="729" t="s">
        <v>2284</v>
      </c>
      <c r="D533" s="730" t="s">
        <v>2285</v>
      </c>
      <c r="E533" s="729" t="s">
        <v>2653</v>
      </c>
      <c r="F533" s="730" t="s">
        <v>2654</v>
      </c>
      <c r="G533" s="729" t="s">
        <v>3225</v>
      </c>
      <c r="H533" s="729" t="s">
        <v>3226</v>
      </c>
      <c r="I533" s="732">
        <v>4857.60009765625</v>
      </c>
      <c r="J533" s="732">
        <v>1</v>
      </c>
      <c r="K533" s="733">
        <v>4857.60009765625</v>
      </c>
    </row>
    <row r="534" spans="1:11" ht="14.4" customHeight="1" x14ac:dyDescent="0.3">
      <c r="A534" s="727" t="s">
        <v>561</v>
      </c>
      <c r="B534" s="728" t="s">
        <v>562</v>
      </c>
      <c r="C534" s="729" t="s">
        <v>2284</v>
      </c>
      <c r="D534" s="730" t="s">
        <v>2285</v>
      </c>
      <c r="E534" s="729" t="s">
        <v>2653</v>
      </c>
      <c r="F534" s="730" t="s">
        <v>2654</v>
      </c>
      <c r="G534" s="729" t="s">
        <v>3227</v>
      </c>
      <c r="H534" s="729" t="s">
        <v>3228</v>
      </c>
      <c r="I534" s="732">
        <v>4857.60009765625</v>
      </c>
      <c r="J534" s="732">
        <v>1</v>
      </c>
      <c r="K534" s="733">
        <v>4857.60009765625</v>
      </c>
    </row>
    <row r="535" spans="1:11" ht="14.4" customHeight="1" x14ac:dyDescent="0.3">
      <c r="A535" s="727" t="s">
        <v>561</v>
      </c>
      <c r="B535" s="728" t="s">
        <v>562</v>
      </c>
      <c r="C535" s="729" t="s">
        <v>2284</v>
      </c>
      <c r="D535" s="730" t="s">
        <v>2285</v>
      </c>
      <c r="E535" s="729" t="s">
        <v>2653</v>
      </c>
      <c r="F535" s="730" t="s">
        <v>2654</v>
      </c>
      <c r="G535" s="729" t="s">
        <v>3229</v>
      </c>
      <c r="H535" s="729" t="s">
        <v>3230</v>
      </c>
      <c r="I535" s="732">
        <v>4857.60009765625</v>
      </c>
      <c r="J535" s="732">
        <v>1</v>
      </c>
      <c r="K535" s="733">
        <v>4857.60009765625</v>
      </c>
    </row>
    <row r="536" spans="1:11" ht="14.4" customHeight="1" x14ac:dyDescent="0.3">
      <c r="A536" s="727" t="s">
        <v>561</v>
      </c>
      <c r="B536" s="728" t="s">
        <v>562</v>
      </c>
      <c r="C536" s="729" t="s">
        <v>2284</v>
      </c>
      <c r="D536" s="730" t="s">
        <v>2285</v>
      </c>
      <c r="E536" s="729" t="s">
        <v>2653</v>
      </c>
      <c r="F536" s="730" t="s">
        <v>2654</v>
      </c>
      <c r="G536" s="729" t="s">
        <v>3231</v>
      </c>
      <c r="H536" s="729" t="s">
        <v>3232</v>
      </c>
      <c r="I536" s="732">
        <v>1800</v>
      </c>
      <c r="J536" s="732">
        <v>2</v>
      </c>
      <c r="K536" s="733">
        <v>3600</v>
      </c>
    </row>
    <row r="537" spans="1:11" ht="14.4" customHeight="1" x14ac:dyDescent="0.3">
      <c r="A537" s="727" t="s">
        <v>561</v>
      </c>
      <c r="B537" s="728" t="s">
        <v>562</v>
      </c>
      <c r="C537" s="729" t="s">
        <v>2284</v>
      </c>
      <c r="D537" s="730" t="s">
        <v>2285</v>
      </c>
      <c r="E537" s="729" t="s">
        <v>2653</v>
      </c>
      <c r="F537" s="730" t="s">
        <v>2654</v>
      </c>
      <c r="G537" s="729" t="s">
        <v>3233</v>
      </c>
      <c r="H537" s="729" t="s">
        <v>3234</v>
      </c>
      <c r="I537" s="732">
        <v>1800</v>
      </c>
      <c r="J537" s="732">
        <v>1</v>
      </c>
      <c r="K537" s="733">
        <v>1800</v>
      </c>
    </row>
    <row r="538" spans="1:11" ht="14.4" customHeight="1" x14ac:dyDescent="0.3">
      <c r="A538" s="727" t="s">
        <v>561</v>
      </c>
      <c r="B538" s="728" t="s">
        <v>562</v>
      </c>
      <c r="C538" s="729" t="s">
        <v>2284</v>
      </c>
      <c r="D538" s="730" t="s">
        <v>2285</v>
      </c>
      <c r="E538" s="729" t="s">
        <v>2653</v>
      </c>
      <c r="F538" s="730" t="s">
        <v>2654</v>
      </c>
      <c r="G538" s="729" t="s">
        <v>3235</v>
      </c>
      <c r="H538" s="729" t="s">
        <v>3236</v>
      </c>
      <c r="I538" s="732">
        <v>1800</v>
      </c>
      <c r="J538" s="732">
        <v>1</v>
      </c>
      <c r="K538" s="733">
        <v>1800</v>
      </c>
    </row>
    <row r="539" spans="1:11" ht="14.4" customHeight="1" x14ac:dyDescent="0.3">
      <c r="A539" s="727" t="s">
        <v>561</v>
      </c>
      <c r="B539" s="728" t="s">
        <v>562</v>
      </c>
      <c r="C539" s="729" t="s">
        <v>2284</v>
      </c>
      <c r="D539" s="730" t="s">
        <v>2285</v>
      </c>
      <c r="E539" s="729" t="s">
        <v>2653</v>
      </c>
      <c r="F539" s="730" t="s">
        <v>2654</v>
      </c>
      <c r="G539" s="729" t="s">
        <v>3237</v>
      </c>
      <c r="H539" s="729" t="s">
        <v>3238</v>
      </c>
      <c r="I539" s="732">
        <v>1800</v>
      </c>
      <c r="J539" s="732">
        <v>1</v>
      </c>
      <c r="K539" s="733">
        <v>1800</v>
      </c>
    </row>
    <row r="540" spans="1:11" ht="14.4" customHeight="1" x14ac:dyDescent="0.3">
      <c r="A540" s="727" t="s">
        <v>561</v>
      </c>
      <c r="B540" s="728" t="s">
        <v>562</v>
      </c>
      <c r="C540" s="729" t="s">
        <v>2284</v>
      </c>
      <c r="D540" s="730" t="s">
        <v>2285</v>
      </c>
      <c r="E540" s="729" t="s">
        <v>2653</v>
      </c>
      <c r="F540" s="730" t="s">
        <v>2654</v>
      </c>
      <c r="G540" s="729" t="s">
        <v>3239</v>
      </c>
      <c r="H540" s="729" t="s">
        <v>3240</v>
      </c>
      <c r="I540" s="732">
        <v>3859.169921875</v>
      </c>
      <c r="J540" s="732">
        <v>2</v>
      </c>
      <c r="K540" s="733">
        <v>7718.33984375</v>
      </c>
    </row>
    <row r="541" spans="1:11" ht="14.4" customHeight="1" x14ac:dyDescent="0.3">
      <c r="A541" s="727" t="s">
        <v>561</v>
      </c>
      <c r="B541" s="728" t="s">
        <v>562</v>
      </c>
      <c r="C541" s="729" t="s">
        <v>2284</v>
      </c>
      <c r="D541" s="730" t="s">
        <v>2285</v>
      </c>
      <c r="E541" s="729" t="s">
        <v>2653</v>
      </c>
      <c r="F541" s="730" t="s">
        <v>2654</v>
      </c>
      <c r="G541" s="729" t="s">
        <v>3241</v>
      </c>
      <c r="H541" s="729" t="s">
        <v>3242</v>
      </c>
      <c r="I541" s="732">
        <v>3859.169921875</v>
      </c>
      <c r="J541" s="732">
        <v>1</v>
      </c>
      <c r="K541" s="733">
        <v>3859.169921875</v>
      </c>
    </row>
    <row r="542" spans="1:11" ht="14.4" customHeight="1" x14ac:dyDescent="0.3">
      <c r="A542" s="727" t="s">
        <v>561</v>
      </c>
      <c r="B542" s="728" t="s">
        <v>562</v>
      </c>
      <c r="C542" s="729" t="s">
        <v>2284</v>
      </c>
      <c r="D542" s="730" t="s">
        <v>2285</v>
      </c>
      <c r="E542" s="729" t="s">
        <v>2653</v>
      </c>
      <c r="F542" s="730" t="s">
        <v>2654</v>
      </c>
      <c r="G542" s="729" t="s">
        <v>3243</v>
      </c>
      <c r="H542" s="729" t="s">
        <v>3244</v>
      </c>
      <c r="I542" s="732">
        <v>3859.169921875</v>
      </c>
      <c r="J542" s="732">
        <v>1</v>
      </c>
      <c r="K542" s="733">
        <v>3859.169921875</v>
      </c>
    </row>
    <row r="543" spans="1:11" ht="14.4" customHeight="1" x14ac:dyDescent="0.3">
      <c r="A543" s="727" t="s">
        <v>561</v>
      </c>
      <c r="B543" s="728" t="s">
        <v>562</v>
      </c>
      <c r="C543" s="729" t="s">
        <v>2284</v>
      </c>
      <c r="D543" s="730" t="s">
        <v>2285</v>
      </c>
      <c r="E543" s="729" t="s">
        <v>2653</v>
      </c>
      <c r="F543" s="730" t="s">
        <v>2654</v>
      </c>
      <c r="G543" s="729" t="s">
        <v>3245</v>
      </c>
      <c r="H543" s="729" t="s">
        <v>3246</v>
      </c>
      <c r="I543" s="732">
        <v>4208.203450520833</v>
      </c>
      <c r="J543" s="732">
        <v>3</v>
      </c>
      <c r="K543" s="733">
        <v>12624.6103515625</v>
      </c>
    </row>
    <row r="544" spans="1:11" ht="14.4" customHeight="1" x14ac:dyDescent="0.3">
      <c r="A544" s="727" t="s">
        <v>561</v>
      </c>
      <c r="B544" s="728" t="s">
        <v>562</v>
      </c>
      <c r="C544" s="729" t="s">
        <v>2284</v>
      </c>
      <c r="D544" s="730" t="s">
        <v>2285</v>
      </c>
      <c r="E544" s="729" t="s">
        <v>2653</v>
      </c>
      <c r="F544" s="730" t="s">
        <v>2654</v>
      </c>
      <c r="G544" s="729" t="s">
        <v>3247</v>
      </c>
      <c r="H544" s="729" t="s">
        <v>3248</v>
      </c>
      <c r="I544" s="732">
        <v>3859.169921875</v>
      </c>
      <c r="J544" s="732">
        <v>1</v>
      </c>
      <c r="K544" s="733">
        <v>3859.169921875</v>
      </c>
    </row>
    <row r="545" spans="1:11" ht="14.4" customHeight="1" x14ac:dyDescent="0.3">
      <c r="A545" s="727" t="s">
        <v>561</v>
      </c>
      <c r="B545" s="728" t="s">
        <v>562</v>
      </c>
      <c r="C545" s="729" t="s">
        <v>2284</v>
      </c>
      <c r="D545" s="730" t="s">
        <v>2285</v>
      </c>
      <c r="E545" s="729" t="s">
        <v>2653</v>
      </c>
      <c r="F545" s="730" t="s">
        <v>2654</v>
      </c>
      <c r="G545" s="729" t="s">
        <v>3249</v>
      </c>
      <c r="H545" s="729" t="s">
        <v>3250</v>
      </c>
      <c r="I545" s="732">
        <v>3859.169921875</v>
      </c>
      <c r="J545" s="732">
        <v>1</v>
      </c>
      <c r="K545" s="733">
        <v>3859.169921875</v>
      </c>
    </row>
    <row r="546" spans="1:11" ht="14.4" customHeight="1" x14ac:dyDescent="0.3">
      <c r="A546" s="727" t="s">
        <v>561</v>
      </c>
      <c r="B546" s="728" t="s">
        <v>562</v>
      </c>
      <c r="C546" s="729" t="s">
        <v>2284</v>
      </c>
      <c r="D546" s="730" t="s">
        <v>2285</v>
      </c>
      <c r="E546" s="729" t="s">
        <v>2653</v>
      </c>
      <c r="F546" s="730" t="s">
        <v>2654</v>
      </c>
      <c r="G546" s="729" t="s">
        <v>3251</v>
      </c>
      <c r="H546" s="729" t="s">
        <v>3252</v>
      </c>
      <c r="I546" s="732">
        <v>3859.169921875</v>
      </c>
      <c r="J546" s="732">
        <v>1</v>
      </c>
      <c r="K546" s="733">
        <v>3859.169921875</v>
      </c>
    </row>
    <row r="547" spans="1:11" ht="14.4" customHeight="1" x14ac:dyDescent="0.3">
      <c r="A547" s="727" t="s">
        <v>561</v>
      </c>
      <c r="B547" s="728" t="s">
        <v>562</v>
      </c>
      <c r="C547" s="729" t="s">
        <v>2284</v>
      </c>
      <c r="D547" s="730" t="s">
        <v>2285</v>
      </c>
      <c r="E547" s="729" t="s">
        <v>2653</v>
      </c>
      <c r="F547" s="730" t="s">
        <v>2654</v>
      </c>
      <c r="G547" s="729" t="s">
        <v>3253</v>
      </c>
      <c r="H547" s="729" t="s">
        <v>3254</v>
      </c>
      <c r="I547" s="732">
        <v>4208.2001953125</v>
      </c>
      <c r="J547" s="732">
        <v>1</v>
      </c>
      <c r="K547" s="733">
        <v>4208.2001953125</v>
      </c>
    </row>
    <row r="548" spans="1:11" ht="14.4" customHeight="1" x14ac:dyDescent="0.3">
      <c r="A548" s="727" t="s">
        <v>561</v>
      </c>
      <c r="B548" s="728" t="s">
        <v>562</v>
      </c>
      <c r="C548" s="729" t="s">
        <v>2284</v>
      </c>
      <c r="D548" s="730" t="s">
        <v>2285</v>
      </c>
      <c r="E548" s="729" t="s">
        <v>2653</v>
      </c>
      <c r="F548" s="730" t="s">
        <v>2654</v>
      </c>
      <c r="G548" s="729" t="s">
        <v>3255</v>
      </c>
      <c r="H548" s="729" t="s">
        <v>3256</v>
      </c>
      <c r="I548" s="732">
        <v>4208.2001953125</v>
      </c>
      <c r="J548" s="732">
        <v>1</v>
      </c>
      <c r="K548" s="733">
        <v>4208.2001953125</v>
      </c>
    </row>
    <row r="549" spans="1:11" ht="14.4" customHeight="1" x14ac:dyDescent="0.3">
      <c r="A549" s="727" t="s">
        <v>561</v>
      </c>
      <c r="B549" s="728" t="s">
        <v>562</v>
      </c>
      <c r="C549" s="729" t="s">
        <v>2284</v>
      </c>
      <c r="D549" s="730" t="s">
        <v>2285</v>
      </c>
      <c r="E549" s="729" t="s">
        <v>2653</v>
      </c>
      <c r="F549" s="730" t="s">
        <v>2654</v>
      </c>
      <c r="G549" s="729" t="s">
        <v>3257</v>
      </c>
      <c r="H549" s="729" t="s">
        <v>3258</v>
      </c>
      <c r="I549" s="732">
        <v>3859.169921875</v>
      </c>
      <c r="J549" s="732">
        <v>1</v>
      </c>
      <c r="K549" s="733">
        <v>3859.169921875</v>
      </c>
    </row>
    <row r="550" spans="1:11" ht="14.4" customHeight="1" x14ac:dyDescent="0.3">
      <c r="A550" s="727" t="s">
        <v>561</v>
      </c>
      <c r="B550" s="728" t="s">
        <v>562</v>
      </c>
      <c r="C550" s="729" t="s">
        <v>2284</v>
      </c>
      <c r="D550" s="730" t="s">
        <v>2285</v>
      </c>
      <c r="E550" s="729" t="s">
        <v>2653</v>
      </c>
      <c r="F550" s="730" t="s">
        <v>2654</v>
      </c>
      <c r="G550" s="729" t="s">
        <v>3259</v>
      </c>
      <c r="H550" s="729" t="s">
        <v>3260</v>
      </c>
      <c r="I550" s="732">
        <v>3510.260009765625</v>
      </c>
      <c r="J550" s="732">
        <v>1</v>
      </c>
      <c r="K550" s="733">
        <v>3510.260009765625</v>
      </c>
    </row>
    <row r="551" spans="1:11" ht="14.4" customHeight="1" x14ac:dyDescent="0.3">
      <c r="A551" s="727" t="s">
        <v>561</v>
      </c>
      <c r="B551" s="728" t="s">
        <v>562</v>
      </c>
      <c r="C551" s="729" t="s">
        <v>2284</v>
      </c>
      <c r="D551" s="730" t="s">
        <v>2285</v>
      </c>
      <c r="E551" s="729" t="s">
        <v>2653</v>
      </c>
      <c r="F551" s="730" t="s">
        <v>2654</v>
      </c>
      <c r="G551" s="729" t="s">
        <v>3261</v>
      </c>
      <c r="H551" s="729" t="s">
        <v>3262</v>
      </c>
      <c r="I551" s="732">
        <v>3510.260009765625</v>
      </c>
      <c r="J551" s="732">
        <v>2</v>
      </c>
      <c r="K551" s="733">
        <v>7020.52001953125</v>
      </c>
    </row>
    <row r="552" spans="1:11" ht="14.4" customHeight="1" x14ac:dyDescent="0.3">
      <c r="A552" s="727" t="s">
        <v>561</v>
      </c>
      <c r="B552" s="728" t="s">
        <v>562</v>
      </c>
      <c r="C552" s="729" t="s">
        <v>2284</v>
      </c>
      <c r="D552" s="730" t="s">
        <v>2285</v>
      </c>
      <c r="E552" s="729" t="s">
        <v>2653</v>
      </c>
      <c r="F552" s="730" t="s">
        <v>2654</v>
      </c>
      <c r="G552" s="729" t="s">
        <v>3263</v>
      </c>
      <c r="H552" s="729" t="s">
        <v>3264</v>
      </c>
      <c r="I552" s="732">
        <v>3510.260009765625</v>
      </c>
      <c r="J552" s="732">
        <v>2</v>
      </c>
      <c r="K552" s="733">
        <v>7020.52001953125</v>
      </c>
    </row>
    <row r="553" spans="1:11" ht="14.4" customHeight="1" x14ac:dyDescent="0.3">
      <c r="A553" s="727" t="s">
        <v>561</v>
      </c>
      <c r="B553" s="728" t="s">
        <v>562</v>
      </c>
      <c r="C553" s="729" t="s">
        <v>2284</v>
      </c>
      <c r="D553" s="730" t="s">
        <v>2285</v>
      </c>
      <c r="E553" s="729" t="s">
        <v>2653</v>
      </c>
      <c r="F553" s="730" t="s">
        <v>2654</v>
      </c>
      <c r="G553" s="729" t="s">
        <v>3265</v>
      </c>
      <c r="H553" s="729" t="s">
        <v>3266</v>
      </c>
      <c r="I553" s="732">
        <v>3859.169921875</v>
      </c>
      <c r="J553" s="732">
        <v>1</v>
      </c>
      <c r="K553" s="733">
        <v>3859.169921875</v>
      </c>
    </row>
    <row r="554" spans="1:11" ht="14.4" customHeight="1" x14ac:dyDescent="0.3">
      <c r="A554" s="727" t="s">
        <v>561</v>
      </c>
      <c r="B554" s="728" t="s">
        <v>562</v>
      </c>
      <c r="C554" s="729" t="s">
        <v>2284</v>
      </c>
      <c r="D554" s="730" t="s">
        <v>2285</v>
      </c>
      <c r="E554" s="729" t="s">
        <v>2653</v>
      </c>
      <c r="F554" s="730" t="s">
        <v>2654</v>
      </c>
      <c r="G554" s="729" t="s">
        <v>3267</v>
      </c>
      <c r="H554" s="729" t="s">
        <v>3268</v>
      </c>
      <c r="I554" s="732">
        <v>3510.260009765625</v>
      </c>
      <c r="J554" s="732">
        <v>2</v>
      </c>
      <c r="K554" s="733">
        <v>7020.52001953125</v>
      </c>
    </row>
    <row r="555" spans="1:11" ht="14.4" customHeight="1" x14ac:dyDescent="0.3">
      <c r="A555" s="727" t="s">
        <v>561</v>
      </c>
      <c r="B555" s="728" t="s">
        <v>562</v>
      </c>
      <c r="C555" s="729" t="s">
        <v>2284</v>
      </c>
      <c r="D555" s="730" t="s">
        <v>2285</v>
      </c>
      <c r="E555" s="729" t="s">
        <v>2653</v>
      </c>
      <c r="F555" s="730" t="s">
        <v>2654</v>
      </c>
      <c r="G555" s="729" t="s">
        <v>3269</v>
      </c>
      <c r="H555" s="729" t="s">
        <v>3270</v>
      </c>
      <c r="I555" s="732">
        <v>3510.260009765625</v>
      </c>
      <c r="J555" s="732">
        <v>2</v>
      </c>
      <c r="K555" s="733">
        <v>7020.52001953125</v>
      </c>
    </row>
    <row r="556" spans="1:11" ht="14.4" customHeight="1" x14ac:dyDescent="0.3">
      <c r="A556" s="727" t="s">
        <v>561</v>
      </c>
      <c r="B556" s="728" t="s">
        <v>562</v>
      </c>
      <c r="C556" s="729" t="s">
        <v>2284</v>
      </c>
      <c r="D556" s="730" t="s">
        <v>2285</v>
      </c>
      <c r="E556" s="729" t="s">
        <v>2653</v>
      </c>
      <c r="F556" s="730" t="s">
        <v>2654</v>
      </c>
      <c r="G556" s="729" t="s">
        <v>3271</v>
      </c>
      <c r="H556" s="729" t="s">
        <v>3272</v>
      </c>
      <c r="I556" s="732">
        <v>3859.169921875</v>
      </c>
      <c r="J556" s="732">
        <v>2</v>
      </c>
      <c r="K556" s="733">
        <v>7718.33984375</v>
      </c>
    </row>
    <row r="557" spans="1:11" ht="14.4" customHeight="1" x14ac:dyDescent="0.3">
      <c r="A557" s="727" t="s">
        <v>561</v>
      </c>
      <c r="B557" s="728" t="s">
        <v>562</v>
      </c>
      <c r="C557" s="729" t="s">
        <v>2284</v>
      </c>
      <c r="D557" s="730" t="s">
        <v>2285</v>
      </c>
      <c r="E557" s="729" t="s">
        <v>2653</v>
      </c>
      <c r="F557" s="730" t="s">
        <v>2654</v>
      </c>
      <c r="G557" s="729" t="s">
        <v>3273</v>
      </c>
      <c r="H557" s="729" t="s">
        <v>3274</v>
      </c>
      <c r="I557" s="732">
        <v>3510.260009765625</v>
      </c>
      <c r="J557" s="732">
        <v>1</v>
      </c>
      <c r="K557" s="733">
        <v>3510.260009765625</v>
      </c>
    </row>
    <row r="558" spans="1:11" ht="14.4" customHeight="1" x14ac:dyDescent="0.3">
      <c r="A558" s="727" t="s">
        <v>561</v>
      </c>
      <c r="B558" s="728" t="s">
        <v>562</v>
      </c>
      <c r="C558" s="729" t="s">
        <v>2284</v>
      </c>
      <c r="D558" s="730" t="s">
        <v>2285</v>
      </c>
      <c r="E558" s="729" t="s">
        <v>2653</v>
      </c>
      <c r="F558" s="730" t="s">
        <v>2654</v>
      </c>
      <c r="G558" s="729" t="s">
        <v>3275</v>
      </c>
      <c r="H558" s="729" t="s">
        <v>3276</v>
      </c>
      <c r="I558" s="732">
        <v>3510.260009765625</v>
      </c>
      <c r="J558" s="732">
        <v>2</v>
      </c>
      <c r="K558" s="733">
        <v>7020.52001953125</v>
      </c>
    </row>
    <row r="559" spans="1:11" ht="14.4" customHeight="1" x14ac:dyDescent="0.3">
      <c r="A559" s="727" t="s">
        <v>561</v>
      </c>
      <c r="B559" s="728" t="s">
        <v>562</v>
      </c>
      <c r="C559" s="729" t="s">
        <v>2284</v>
      </c>
      <c r="D559" s="730" t="s">
        <v>2285</v>
      </c>
      <c r="E559" s="729" t="s">
        <v>2653</v>
      </c>
      <c r="F559" s="730" t="s">
        <v>2654</v>
      </c>
      <c r="G559" s="729" t="s">
        <v>3277</v>
      </c>
      <c r="H559" s="729" t="s">
        <v>3278</v>
      </c>
      <c r="I559" s="732">
        <v>3510.260009765625</v>
      </c>
      <c r="J559" s="732">
        <v>1</v>
      </c>
      <c r="K559" s="733">
        <v>3510.260009765625</v>
      </c>
    </row>
    <row r="560" spans="1:11" ht="14.4" customHeight="1" x14ac:dyDescent="0.3">
      <c r="A560" s="727" t="s">
        <v>561</v>
      </c>
      <c r="B560" s="728" t="s">
        <v>562</v>
      </c>
      <c r="C560" s="729" t="s">
        <v>2284</v>
      </c>
      <c r="D560" s="730" t="s">
        <v>2285</v>
      </c>
      <c r="E560" s="729" t="s">
        <v>2653</v>
      </c>
      <c r="F560" s="730" t="s">
        <v>2654</v>
      </c>
      <c r="G560" s="729" t="s">
        <v>3279</v>
      </c>
      <c r="H560" s="729" t="s">
        <v>3280</v>
      </c>
      <c r="I560" s="732">
        <v>3510.260009765625</v>
      </c>
      <c r="J560" s="732">
        <v>1</v>
      </c>
      <c r="K560" s="733">
        <v>3510.260009765625</v>
      </c>
    </row>
    <row r="561" spans="1:11" ht="14.4" customHeight="1" x14ac:dyDescent="0.3">
      <c r="A561" s="727" t="s">
        <v>561</v>
      </c>
      <c r="B561" s="728" t="s">
        <v>562</v>
      </c>
      <c r="C561" s="729" t="s">
        <v>2284</v>
      </c>
      <c r="D561" s="730" t="s">
        <v>2285</v>
      </c>
      <c r="E561" s="729" t="s">
        <v>2653</v>
      </c>
      <c r="F561" s="730" t="s">
        <v>2654</v>
      </c>
      <c r="G561" s="729" t="s">
        <v>3281</v>
      </c>
      <c r="H561" s="729" t="s">
        <v>3282</v>
      </c>
      <c r="I561" s="732">
        <v>3510.260009765625</v>
      </c>
      <c r="J561" s="732">
        <v>1</v>
      </c>
      <c r="K561" s="733">
        <v>3510.260009765625</v>
      </c>
    </row>
    <row r="562" spans="1:11" ht="14.4" customHeight="1" x14ac:dyDescent="0.3">
      <c r="A562" s="727" t="s">
        <v>561</v>
      </c>
      <c r="B562" s="728" t="s">
        <v>562</v>
      </c>
      <c r="C562" s="729" t="s">
        <v>2284</v>
      </c>
      <c r="D562" s="730" t="s">
        <v>2285</v>
      </c>
      <c r="E562" s="729" t="s">
        <v>2653</v>
      </c>
      <c r="F562" s="730" t="s">
        <v>2654</v>
      </c>
      <c r="G562" s="729" t="s">
        <v>3283</v>
      </c>
      <c r="H562" s="729" t="s">
        <v>3284</v>
      </c>
      <c r="I562" s="732">
        <v>241.5</v>
      </c>
      <c r="J562" s="732">
        <v>1</v>
      </c>
      <c r="K562" s="733">
        <v>241.5</v>
      </c>
    </row>
    <row r="563" spans="1:11" ht="14.4" customHeight="1" x14ac:dyDescent="0.3">
      <c r="A563" s="727" t="s">
        <v>561</v>
      </c>
      <c r="B563" s="728" t="s">
        <v>562</v>
      </c>
      <c r="C563" s="729" t="s">
        <v>2284</v>
      </c>
      <c r="D563" s="730" t="s">
        <v>2285</v>
      </c>
      <c r="E563" s="729" t="s">
        <v>2653</v>
      </c>
      <c r="F563" s="730" t="s">
        <v>2654</v>
      </c>
      <c r="G563" s="729" t="s">
        <v>3285</v>
      </c>
      <c r="H563" s="729" t="s">
        <v>3286</v>
      </c>
      <c r="I563" s="732">
        <v>1030</v>
      </c>
      <c r="J563" s="732">
        <v>2</v>
      </c>
      <c r="K563" s="733">
        <v>2060</v>
      </c>
    </row>
    <row r="564" spans="1:11" ht="14.4" customHeight="1" x14ac:dyDescent="0.3">
      <c r="A564" s="727" t="s">
        <v>561</v>
      </c>
      <c r="B564" s="728" t="s">
        <v>562</v>
      </c>
      <c r="C564" s="729" t="s">
        <v>2284</v>
      </c>
      <c r="D564" s="730" t="s">
        <v>2285</v>
      </c>
      <c r="E564" s="729" t="s">
        <v>2653</v>
      </c>
      <c r="F564" s="730" t="s">
        <v>2654</v>
      </c>
      <c r="G564" s="729" t="s">
        <v>3287</v>
      </c>
      <c r="H564" s="729" t="s">
        <v>3288</v>
      </c>
      <c r="I564" s="732">
        <v>617.98001098632812</v>
      </c>
      <c r="J564" s="732">
        <v>4</v>
      </c>
      <c r="K564" s="733">
        <v>2471.8900146484375</v>
      </c>
    </row>
    <row r="565" spans="1:11" ht="14.4" customHeight="1" x14ac:dyDescent="0.3">
      <c r="A565" s="727" t="s">
        <v>561</v>
      </c>
      <c r="B565" s="728" t="s">
        <v>562</v>
      </c>
      <c r="C565" s="729" t="s">
        <v>2284</v>
      </c>
      <c r="D565" s="730" t="s">
        <v>2285</v>
      </c>
      <c r="E565" s="729" t="s">
        <v>2653</v>
      </c>
      <c r="F565" s="730" t="s">
        <v>2654</v>
      </c>
      <c r="G565" s="729" t="s">
        <v>3289</v>
      </c>
      <c r="H565" s="729" t="s">
        <v>3290</v>
      </c>
      <c r="I565" s="732">
        <v>617.96499633789062</v>
      </c>
      <c r="J565" s="732">
        <v>3</v>
      </c>
      <c r="K565" s="733">
        <v>1853.8900756835937</v>
      </c>
    </row>
    <row r="566" spans="1:11" ht="14.4" customHeight="1" x14ac:dyDescent="0.3">
      <c r="A566" s="727" t="s">
        <v>561</v>
      </c>
      <c r="B566" s="728" t="s">
        <v>562</v>
      </c>
      <c r="C566" s="729" t="s">
        <v>2284</v>
      </c>
      <c r="D566" s="730" t="s">
        <v>2285</v>
      </c>
      <c r="E566" s="729" t="s">
        <v>2653</v>
      </c>
      <c r="F566" s="730" t="s">
        <v>2654</v>
      </c>
      <c r="G566" s="729" t="s">
        <v>3291</v>
      </c>
      <c r="H566" s="729" t="s">
        <v>3292</v>
      </c>
      <c r="I566" s="732">
        <v>617.96333821614587</v>
      </c>
      <c r="J566" s="732">
        <v>4</v>
      </c>
      <c r="K566" s="733">
        <v>2471.85009765625</v>
      </c>
    </row>
    <row r="567" spans="1:11" ht="14.4" customHeight="1" x14ac:dyDescent="0.3">
      <c r="A567" s="727" t="s">
        <v>561</v>
      </c>
      <c r="B567" s="728" t="s">
        <v>562</v>
      </c>
      <c r="C567" s="729" t="s">
        <v>2284</v>
      </c>
      <c r="D567" s="730" t="s">
        <v>2285</v>
      </c>
      <c r="E567" s="729" t="s">
        <v>2653</v>
      </c>
      <c r="F567" s="730" t="s">
        <v>2654</v>
      </c>
      <c r="G567" s="729" t="s">
        <v>3293</v>
      </c>
      <c r="H567" s="729" t="s">
        <v>3294</v>
      </c>
      <c r="I567" s="732">
        <v>617.96002197265625</v>
      </c>
      <c r="J567" s="732">
        <v>3</v>
      </c>
      <c r="K567" s="733">
        <v>1853.8800659179687</v>
      </c>
    </row>
    <row r="568" spans="1:11" ht="14.4" customHeight="1" x14ac:dyDescent="0.3">
      <c r="A568" s="727" t="s">
        <v>561</v>
      </c>
      <c r="B568" s="728" t="s">
        <v>562</v>
      </c>
      <c r="C568" s="729" t="s">
        <v>2284</v>
      </c>
      <c r="D568" s="730" t="s">
        <v>2285</v>
      </c>
      <c r="E568" s="729" t="s">
        <v>2653</v>
      </c>
      <c r="F568" s="730" t="s">
        <v>2654</v>
      </c>
      <c r="G568" s="729" t="s">
        <v>3295</v>
      </c>
      <c r="H568" s="729" t="s">
        <v>3296</v>
      </c>
      <c r="I568" s="732">
        <v>617.98001098632812</v>
      </c>
      <c r="J568" s="732">
        <v>2</v>
      </c>
      <c r="K568" s="733">
        <v>1235.9600219726562</v>
      </c>
    </row>
    <row r="569" spans="1:11" ht="14.4" customHeight="1" x14ac:dyDescent="0.3">
      <c r="A569" s="727" t="s">
        <v>561</v>
      </c>
      <c r="B569" s="728" t="s">
        <v>562</v>
      </c>
      <c r="C569" s="729" t="s">
        <v>2284</v>
      </c>
      <c r="D569" s="730" t="s">
        <v>2285</v>
      </c>
      <c r="E569" s="729" t="s">
        <v>2653</v>
      </c>
      <c r="F569" s="730" t="s">
        <v>2654</v>
      </c>
      <c r="G569" s="729" t="s">
        <v>3297</v>
      </c>
      <c r="H569" s="729" t="s">
        <v>3298</v>
      </c>
      <c r="I569" s="732">
        <v>403.51998901367187</v>
      </c>
      <c r="J569" s="732">
        <v>4</v>
      </c>
      <c r="K569" s="733">
        <v>1614.0799560546875</v>
      </c>
    </row>
    <row r="570" spans="1:11" ht="14.4" customHeight="1" x14ac:dyDescent="0.3">
      <c r="A570" s="727" t="s">
        <v>561</v>
      </c>
      <c r="B570" s="728" t="s">
        <v>562</v>
      </c>
      <c r="C570" s="729" t="s">
        <v>2284</v>
      </c>
      <c r="D570" s="730" t="s">
        <v>2285</v>
      </c>
      <c r="E570" s="729" t="s">
        <v>2653</v>
      </c>
      <c r="F570" s="730" t="s">
        <v>2654</v>
      </c>
      <c r="G570" s="729" t="s">
        <v>3299</v>
      </c>
      <c r="H570" s="729" t="s">
        <v>3300</v>
      </c>
      <c r="I570" s="732">
        <v>403.51998901367187</v>
      </c>
      <c r="J570" s="732">
        <v>1</v>
      </c>
      <c r="K570" s="733">
        <v>403.51998901367187</v>
      </c>
    </row>
    <row r="571" spans="1:11" ht="14.4" customHeight="1" x14ac:dyDescent="0.3">
      <c r="A571" s="727" t="s">
        <v>561</v>
      </c>
      <c r="B571" s="728" t="s">
        <v>562</v>
      </c>
      <c r="C571" s="729" t="s">
        <v>2284</v>
      </c>
      <c r="D571" s="730" t="s">
        <v>2285</v>
      </c>
      <c r="E571" s="729" t="s">
        <v>2653</v>
      </c>
      <c r="F571" s="730" t="s">
        <v>2654</v>
      </c>
      <c r="G571" s="729" t="s">
        <v>3301</v>
      </c>
      <c r="H571" s="729" t="s">
        <v>3302</v>
      </c>
      <c r="I571" s="732">
        <v>403.51998901367187</v>
      </c>
      <c r="J571" s="732">
        <v>9</v>
      </c>
      <c r="K571" s="733">
        <v>3631.6998901367187</v>
      </c>
    </row>
    <row r="572" spans="1:11" ht="14.4" customHeight="1" x14ac:dyDescent="0.3">
      <c r="A572" s="727" t="s">
        <v>561</v>
      </c>
      <c r="B572" s="728" t="s">
        <v>562</v>
      </c>
      <c r="C572" s="729" t="s">
        <v>2284</v>
      </c>
      <c r="D572" s="730" t="s">
        <v>2285</v>
      </c>
      <c r="E572" s="729" t="s">
        <v>2653</v>
      </c>
      <c r="F572" s="730" t="s">
        <v>2654</v>
      </c>
      <c r="G572" s="729" t="s">
        <v>3303</v>
      </c>
      <c r="H572" s="729" t="s">
        <v>3304</v>
      </c>
      <c r="I572" s="732">
        <v>403.52427891322543</v>
      </c>
      <c r="J572" s="732">
        <v>15</v>
      </c>
      <c r="K572" s="733">
        <v>6052.8500061035156</v>
      </c>
    </row>
    <row r="573" spans="1:11" ht="14.4" customHeight="1" x14ac:dyDescent="0.3">
      <c r="A573" s="727" t="s">
        <v>561</v>
      </c>
      <c r="B573" s="728" t="s">
        <v>562</v>
      </c>
      <c r="C573" s="729" t="s">
        <v>2284</v>
      </c>
      <c r="D573" s="730" t="s">
        <v>2285</v>
      </c>
      <c r="E573" s="729" t="s">
        <v>2653</v>
      </c>
      <c r="F573" s="730" t="s">
        <v>2654</v>
      </c>
      <c r="G573" s="729" t="s">
        <v>3305</v>
      </c>
      <c r="H573" s="729" t="s">
        <v>3306</v>
      </c>
      <c r="I573" s="732">
        <v>403.52199096679686</v>
      </c>
      <c r="J573" s="732">
        <v>14</v>
      </c>
      <c r="K573" s="733">
        <v>5649.3099365234375</v>
      </c>
    </row>
    <row r="574" spans="1:11" ht="14.4" customHeight="1" x14ac:dyDescent="0.3">
      <c r="A574" s="727" t="s">
        <v>561</v>
      </c>
      <c r="B574" s="728" t="s">
        <v>562</v>
      </c>
      <c r="C574" s="729" t="s">
        <v>2284</v>
      </c>
      <c r="D574" s="730" t="s">
        <v>2285</v>
      </c>
      <c r="E574" s="729" t="s">
        <v>2653</v>
      </c>
      <c r="F574" s="730" t="s">
        <v>2654</v>
      </c>
      <c r="G574" s="729" t="s">
        <v>3307</v>
      </c>
      <c r="H574" s="729" t="s">
        <v>3308</v>
      </c>
      <c r="I574" s="732">
        <v>403.52374267578125</v>
      </c>
      <c r="J574" s="732">
        <v>14</v>
      </c>
      <c r="K574" s="733">
        <v>5649.329833984375</v>
      </c>
    </row>
    <row r="575" spans="1:11" ht="14.4" customHeight="1" x14ac:dyDescent="0.3">
      <c r="A575" s="727" t="s">
        <v>561</v>
      </c>
      <c r="B575" s="728" t="s">
        <v>562</v>
      </c>
      <c r="C575" s="729" t="s">
        <v>2284</v>
      </c>
      <c r="D575" s="730" t="s">
        <v>2285</v>
      </c>
      <c r="E575" s="729" t="s">
        <v>2653</v>
      </c>
      <c r="F575" s="730" t="s">
        <v>2654</v>
      </c>
      <c r="G575" s="729" t="s">
        <v>3309</v>
      </c>
      <c r="H575" s="729" t="s">
        <v>3310</v>
      </c>
      <c r="I575" s="732">
        <v>403.52499389648437</v>
      </c>
      <c r="J575" s="732">
        <v>5</v>
      </c>
      <c r="K575" s="733">
        <v>2017.6399841308594</v>
      </c>
    </row>
    <row r="576" spans="1:11" ht="14.4" customHeight="1" x14ac:dyDescent="0.3">
      <c r="A576" s="727" t="s">
        <v>561</v>
      </c>
      <c r="B576" s="728" t="s">
        <v>562</v>
      </c>
      <c r="C576" s="729" t="s">
        <v>2284</v>
      </c>
      <c r="D576" s="730" t="s">
        <v>2285</v>
      </c>
      <c r="E576" s="729" t="s">
        <v>2653</v>
      </c>
      <c r="F576" s="730" t="s">
        <v>2654</v>
      </c>
      <c r="G576" s="729" t="s">
        <v>3311</v>
      </c>
      <c r="H576" s="729" t="s">
        <v>3312</v>
      </c>
      <c r="I576" s="732">
        <v>403.52749633789062</v>
      </c>
      <c r="J576" s="732">
        <v>11</v>
      </c>
      <c r="K576" s="733">
        <v>4438.7899169921875</v>
      </c>
    </row>
    <row r="577" spans="1:11" ht="14.4" customHeight="1" x14ac:dyDescent="0.3">
      <c r="A577" s="727" t="s">
        <v>561</v>
      </c>
      <c r="B577" s="728" t="s">
        <v>562</v>
      </c>
      <c r="C577" s="729" t="s">
        <v>2284</v>
      </c>
      <c r="D577" s="730" t="s">
        <v>2285</v>
      </c>
      <c r="E577" s="729" t="s">
        <v>2653</v>
      </c>
      <c r="F577" s="730" t="s">
        <v>2654</v>
      </c>
      <c r="G577" s="729" t="s">
        <v>3313</v>
      </c>
      <c r="H577" s="729" t="s">
        <v>3314</v>
      </c>
      <c r="I577" s="732">
        <v>403.5</v>
      </c>
      <c r="J577" s="732">
        <v>1</v>
      </c>
      <c r="K577" s="733">
        <v>403.5</v>
      </c>
    </row>
    <row r="578" spans="1:11" ht="14.4" customHeight="1" x14ac:dyDescent="0.3">
      <c r="A578" s="727" t="s">
        <v>561</v>
      </c>
      <c r="B578" s="728" t="s">
        <v>562</v>
      </c>
      <c r="C578" s="729" t="s">
        <v>2284</v>
      </c>
      <c r="D578" s="730" t="s">
        <v>2285</v>
      </c>
      <c r="E578" s="729" t="s">
        <v>2653</v>
      </c>
      <c r="F578" s="730" t="s">
        <v>2654</v>
      </c>
      <c r="G578" s="729" t="s">
        <v>3315</v>
      </c>
      <c r="H578" s="729" t="s">
        <v>3316</v>
      </c>
      <c r="I578" s="732">
        <v>403.51998901367187</v>
      </c>
      <c r="J578" s="732">
        <v>1</v>
      </c>
      <c r="K578" s="733">
        <v>403.51998901367187</v>
      </c>
    </row>
    <row r="579" spans="1:11" ht="14.4" customHeight="1" x14ac:dyDescent="0.3">
      <c r="A579" s="727" t="s">
        <v>561</v>
      </c>
      <c r="B579" s="728" t="s">
        <v>562</v>
      </c>
      <c r="C579" s="729" t="s">
        <v>2284</v>
      </c>
      <c r="D579" s="730" t="s">
        <v>2285</v>
      </c>
      <c r="E579" s="729" t="s">
        <v>2653</v>
      </c>
      <c r="F579" s="730" t="s">
        <v>2654</v>
      </c>
      <c r="G579" s="729" t="s">
        <v>3317</v>
      </c>
      <c r="H579" s="729" t="s">
        <v>3318</v>
      </c>
      <c r="I579" s="732">
        <v>403.52999877929687</v>
      </c>
      <c r="J579" s="732">
        <v>2</v>
      </c>
      <c r="K579" s="733">
        <v>807.04998779296875</v>
      </c>
    </row>
    <row r="580" spans="1:11" ht="14.4" customHeight="1" x14ac:dyDescent="0.3">
      <c r="A580" s="727" t="s">
        <v>561</v>
      </c>
      <c r="B580" s="728" t="s">
        <v>562</v>
      </c>
      <c r="C580" s="729" t="s">
        <v>2284</v>
      </c>
      <c r="D580" s="730" t="s">
        <v>2285</v>
      </c>
      <c r="E580" s="729" t="s">
        <v>2653</v>
      </c>
      <c r="F580" s="730" t="s">
        <v>2654</v>
      </c>
      <c r="G580" s="729" t="s">
        <v>3319</v>
      </c>
      <c r="H580" s="729" t="s">
        <v>3320</v>
      </c>
      <c r="I580" s="732">
        <v>398.64999389648438</v>
      </c>
      <c r="J580" s="732">
        <v>1</v>
      </c>
      <c r="K580" s="733">
        <v>398.64999389648438</v>
      </c>
    </row>
    <row r="581" spans="1:11" ht="14.4" customHeight="1" x14ac:dyDescent="0.3">
      <c r="A581" s="727" t="s">
        <v>561</v>
      </c>
      <c r="B581" s="728" t="s">
        <v>562</v>
      </c>
      <c r="C581" s="729" t="s">
        <v>2284</v>
      </c>
      <c r="D581" s="730" t="s">
        <v>2285</v>
      </c>
      <c r="E581" s="729" t="s">
        <v>2653</v>
      </c>
      <c r="F581" s="730" t="s">
        <v>2654</v>
      </c>
      <c r="G581" s="729" t="s">
        <v>3321</v>
      </c>
      <c r="H581" s="729" t="s">
        <v>3322</v>
      </c>
      <c r="I581" s="732">
        <v>398.64999389648438</v>
      </c>
      <c r="J581" s="732">
        <v>1</v>
      </c>
      <c r="K581" s="733">
        <v>398.64999389648438</v>
      </c>
    </row>
    <row r="582" spans="1:11" ht="14.4" customHeight="1" x14ac:dyDescent="0.3">
      <c r="A582" s="727" t="s">
        <v>561</v>
      </c>
      <c r="B582" s="728" t="s">
        <v>562</v>
      </c>
      <c r="C582" s="729" t="s">
        <v>2284</v>
      </c>
      <c r="D582" s="730" t="s">
        <v>2285</v>
      </c>
      <c r="E582" s="729" t="s">
        <v>2653</v>
      </c>
      <c r="F582" s="730" t="s">
        <v>2654</v>
      </c>
      <c r="G582" s="729" t="s">
        <v>3323</v>
      </c>
      <c r="H582" s="729" t="s">
        <v>3324</v>
      </c>
      <c r="I582" s="732">
        <v>398.6400146484375</v>
      </c>
      <c r="J582" s="732">
        <v>3</v>
      </c>
      <c r="K582" s="733">
        <v>1195.9200439453125</v>
      </c>
    </row>
    <row r="583" spans="1:11" ht="14.4" customHeight="1" x14ac:dyDescent="0.3">
      <c r="A583" s="727" t="s">
        <v>561</v>
      </c>
      <c r="B583" s="728" t="s">
        <v>562</v>
      </c>
      <c r="C583" s="729" t="s">
        <v>2284</v>
      </c>
      <c r="D583" s="730" t="s">
        <v>2285</v>
      </c>
      <c r="E583" s="729" t="s">
        <v>2653</v>
      </c>
      <c r="F583" s="730" t="s">
        <v>2654</v>
      </c>
      <c r="G583" s="729" t="s">
        <v>3325</v>
      </c>
      <c r="H583" s="729" t="s">
        <v>3326</v>
      </c>
      <c r="I583" s="732">
        <v>398.64999389648438</v>
      </c>
      <c r="J583" s="732">
        <v>1</v>
      </c>
      <c r="K583" s="733">
        <v>398.64999389648438</v>
      </c>
    </row>
    <row r="584" spans="1:11" ht="14.4" customHeight="1" x14ac:dyDescent="0.3">
      <c r="A584" s="727" t="s">
        <v>561</v>
      </c>
      <c r="B584" s="728" t="s">
        <v>562</v>
      </c>
      <c r="C584" s="729" t="s">
        <v>2284</v>
      </c>
      <c r="D584" s="730" t="s">
        <v>2285</v>
      </c>
      <c r="E584" s="729" t="s">
        <v>2653</v>
      </c>
      <c r="F584" s="730" t="s">
        <v>2654</v>
      </c>
      <c r="G584" s="729" t="s">
        <v>3327</v>
      </c>
      <c r="H584" s="729" t="s">
        <v>3328</v>
      </c>
      <c r="I584" s="732">
        <v>657.77001953125</v>
      </c>
      <c r="J584" s="732">
        <v>1</v>
      </c>
      <c r="K584" s="733">
        <v>657.77001953125</v>
      </c>
    </row>
    <row r="585" spans="1:11" ht="14.4" customHeight="1" x14ac:dyDescent="0.3">
      <c r="A585" s="727" t="s">
        <v>561</v>
      </c>
      <c r="B585" s="728" t="s">
        <v>562</v>
      </c>
      <c r="C585" s="729" t="s">
        <v>2284</v>
      </c>
      <c r="D585" s="730" t="s">
        <v>2285</v>
      </c>
      <c r="E585" s="729" t="s">
        <v>2653</v>
      </c>
      <c r="F585" s="730" t="s">
        <v>2654</v>
      </c>
      <c r="G585" s="729" t="s">
        <v>3329</v>
      </c>
      <c r="H585" s="729" t="s">
        <v>3330</v>
      </c>
      <c r="I585" s="732">
        <v>657.780029296875</v>
      </c>
      <c r="J585" s="732">
        <v>1</v>
      </c>
      <c r="K585" s="733">
        <v>657.780029296875</v>
      </c>
    </row>
    <row r="586" spans="1:11" ht="14.4" customHeight="1" x14ac:dyDescent="0.3">
      <c r="A586" s="727" t="s">
        <v>561</v>
      </c>
      <c r="B586" s="728" t="s">
        <v>562</v>
      </c>
      <c r="C586" s="729" t="s">
        <v>2284</v>
      </c>
      <c r="D586" s="730" t="s">
        <v>2285</v>
      </c>
      <c r="E586" s="729" t="s">
        <v>2653</v>
      </c>
      <c r="F586" s="730" t="s">
        <v>2654</v>
      </c>
      <c r="G586" s="729" t="s">
        <v>3331</v>
      </c>
      <c r="H586" s="729" t="s">
        <v>3332</v>
      </c>
      <c r="I586" s="732">
        <v>597.5</v>
      </c>
      <c r="J586" s="732">
        <v>3</v>
      </c>
      <c r="K586" s="733">
        <v>1793.25</v>
      </c>
    </row>
    <row r="587" spans="1:11" ht="14.4" customHeight="1" x14ac:dyDescent="0.3">
      <c r="A587" s="727" t="s">
        <v>561</v>
      </c>
      <c r="B587" s="728" t="s">
        <v>562</v>
      </c>
      <c r="C587" s="729" t="s">
        <v>2284</v>
      </c>
      <c r="D587" s="730" t="s">
        <v>2285</v>
      </c>
      <c r="E587" s="729" t="s">
        <v>2653</v>
      </c>
      <c r="F587" s="730" t="s">
        <v>2654</v>
      </c>
      <c r="G587" s="729" t="s">
        <v>3333</v>
      </c>
      <c r="H587" s="729" t="s">
        <v>3334</v>
      </c>
      <c r="I587" s="732">
        <v>597.12333170572913</v>
      </c>
      <c r="J587" s="732">
        <v>3</v>
      </c>
      <c r="K587" s="733">
        <v>1791.3699951171875</v>
      </c>
    </row>
    <row r="588" spans="1:11" ht="14.4" customHeight="1" x14ac:dyDescent="0.3">
      <c r="A588" s="727" t="s">
        <v>561</v>
      </c>
      <c r="B588" s="728" t="s">
        <v>562</v>
      </c>
      <c r="C588" s="729" t="s">
        <v>2284</v>
      </c>
      <c r="D588" s="730" t="s">
        <v>2285</v>
      </c>
      <c r="E588" s="729" t="s">
        <v>2653</v>
      </c>
      <c r="F588" s="730" t="s">
        <v>2654</v>
      </c>
      <c r="G588" s="729" t="s">
        <v>3335</v>
      </c>
      <c r="H588" s="729" t="s">
        <v>3336</v>
      </c>
      <c r="I588" s="732">
        <v>588.91998291015625</v>
      </c>
      <c r="J588" s="732">
        <v>5</v>
      </c>
      <c r="K588" s="733">
        <v>2944.590087890625</v>
      </c>
    </row>
    <row r="589" spans="1:11" ht="14.4" customHeight="1" x14ac:dyDescent="0.3">
      <c r="A589" s="727" t="s">
        <v>561</v>
      </c>
      <c r="B589" s="728" t="s">
        <v>562</v>
      </c>
      <c r="C589" s="729" t="s">
        <v>2284</v>
      </c>
      <c r="D589" s="730" t="s">
        <v>2285</v>
      </c>
      <c r="E589" s="729" t="s">
        <v>2653</v>
      </c>
      <c r="F589" s="730" t="s">
        <v>2654</v>
      </c>
      <c r="G589" s="729" t="s">
        <v>3337</v>
      </c>
      <c r="H589" s="729" t="s">
        <v>3338</v>
      </c>
      <c r="I589" s="732">
        <v>596.56500244140625</v>
      </c>
      <c r="J589" s="732">
        <v>3</v>
      </c>
      <c r="K589" s="733">
        <v>1789.510009765625</v>
      </c>
    </row>
    <row r="590" spans="1:11" ht="14.4" customHeight="1" x14ac:dyDescent="0.3">
      <c r="A590" s="727" t="s">
        <v>561</v>
      </c>
      <c r="B590" s="728" t="s">
        <v>562</v>
      </c>
      <c r="C590" s="729" t="s">
        <v>2284</v>
      </c>
      <c r="D590" s="730" t="s">
        <v>2285</v>
      </c>
      <c r="E590" s="729" t="s">
        <v>2653</v>
      </c>
      <c r="F590" s="730" t="s">
        <v>2654</v>
      </c>
      <c r="G590" s="729" t="s">
        <v>3339</v>
      </c>
      <c r="H590" s="729" t="s">
        <v>3340</v>
      </c>
      <c r="I590" s="732">
        <v>588.91998291015625</v>
      </c>
      <c r="J590" s="732">
        <v>2</v>
      </c>
      <c r="K590" s="733">
        <v>1177.8399658203125</v>
      </c>
    </row>
    <row r="591" spans="1:11" ht="14.4" customHeight="1" x14ac:dyDescent="0.3">
      <c r="A591" s="727" t="s">
        <v>561</v>
      </c>
      <c r="B591" s="728" t="s">
        <v>562</v>
      </c>
      <c r="C591" s="729" t="s">
        <v>2284</v>
      </c>
      <c r="D591" s="730" t="s">
        <v>2285</v>
      </c>
      <c r="E591" s="729" t="s">
        <v>2653</v>
      </c>
      <c r="F591" s="730" t="s">
        <v>2654</v>
      </c>
      <c r="G591" s="729" t="s">
        <v>3341</v>
      </c>
      <c r="H591" s="729" t="s">
        <v>3342</v>
      </c>
      <c r="I591" s="732">
        <v>596.3800048828125</v>
      </c>
      <c r="J591" s="732">
        <v>1</v>
      </c>
      <c r="K591" s="733">
        <v>596.3800048828125</v>
      </c>
    </row>
    <row r="592" spans="1:11" ht="14.4" customHeight="1" x14ac:dyDescent="0.3">
      <c r="A592" s="727" t="s">
        <v>561</v>
      </c>
      <c r="B592" s="728" t="s">
        <v>562</v>
      </c>
      <c r="C592" s="729" t="s">
        <v>2284</v>
      </c>
      <c r="D592" s="730" t="s">
        <v>2285</v>
      </c>
      <c r="E592" s="729" t="s">
        <v>2653</v>
      </c>
      <c r="F592" s="730" t="s">
        <v>2654</v>
      </c>
      <c r="G592" s="729" t="s">
        <v>3343</v>
      </c>
      <c r="H592" s="729" t="s">
        <v>3344</v>
      </c>
      <c r="I592" s="732">
        <v>588.27001953125</v>
      </c>
      <c r="J592" s="732">
        <v>2</v>
      </c>
      <c r="K592" s="733">
        <v>1176.5400390625</v>
      </c>
    </row>
    <row r="593" spans="1:11" ht="14.4" customHeight="1" x14ac:dyDescent="0.3">
      <c r="A593" s="727" t="s">
        <v>561</v>
      </c>
      <c r="B593" s="728" t="s">
        <v>562</v>
      </c>
      <c r="C593" s="729" t="s">
        <v>2284</v>
      </c>
      <c r="D593" s="730" t="s">
        <v>2285</v>
      </c>
      <c r="E593" s="729" t="s">
        <v>2653</v>
      </c>
      <c r="F593" s="730" t="s">
        <v>2654</v>
      </c>
      <c r="G593" s="729" t="s">
        <v>3345</v>
      </c>
      <c r="H593" s="729" t="s">
        <v>3346</v>
      </c>
      <c r="I593" s="732">
        <v>640.83001708984375</v>
      </c>
      <c r="J593" s="732">
        <v>1</v>
      </c>
      <c r="K593" s="733">
        <v>640.83001708984375</v>
      </c>
    </row>
    <row r="594" spans="1:11" ht="14.4" customHeight="1" x14ac:dyDescent="0.3">
      <c r="A594" s="727" t="s">
        <v>561</v>
      </c>
      <c r="B594" s="728" t="s">
        <v>562</v>
      </c>
      <c r="C594" s="729" t="s">
        <v>2284</v>
      </c>
      <c r="D594" s="730" t="s">
        <v>2285</v>
      </c>
      <c r="E594" s="729" t="s">
        <v>2653</v>
      </c>
      <c r="F594" s="730" t="s">
        <v>2654</v>
      </c>
      <c r="G594" s="729" t="s">
        <v>3347</v>
      </c>
      <c r="H594" s="729" t="s">
        <v>3348</v>
      </c>
      <c r="I594" s="732">
        <v>640.94500732421875</v>
      </c>
      <c r="J594" s="732">
        <v>2</v>
      </c>
      <c r="K594" s="733">
        <v>1281.8900146484375</v>
      </c>
    </row>
    <row r="595" spans="1:11" ht="14.4" customHeight="1" x14ac:dyDescent="0.3">
      <c r="A595" s="727" t="s">
        <v>561</v>
      </c>
      <c r="B595" s="728" t="s">
        <v>562</v>
      </c>
      <c r="C595" s="729" t="s">
        <v>2284</v>
      </c>
      <c r="D595" s="730" t="s">
        <v>2285</v>
      </c>
      <c r="E595" s="729" t="s">
        <v>2653</v>
      </c>
      <c r="F595" s="730" t="s">
        <v>2654</v>
      </c>
      <c r="G595" s="729" t="s">
        <v>3349</v>
      </c>
      <c r="H595" s="729" t="s">
        <v>3350</v>
      </c>
      <c r="I595" s="732">
        <v>801.21002197265625</v>
      </c>
      <c r="J595" s="732">
        <v>2</v>
      </c>
      <c r="K595" s="733">
        <v>1602.4200439453125</v>
      </c>
    </row>
    <row r="596" spans="1:11" ht="14.4" customHeight="1" x14ac:dyDescent="0.3">
      <c r="A596" s="727" t="s">
        <v>561</v>
      </c>
      <c r="B596" s="728" t="s">
        <v>562</v>
      </c>
      <c r="C596" s="729" t="s">
        <v>2284</v>
      </c>
      <c r="D596" s="730" t="s">
        <v>2285</v>
      </c>
      <c r="E596" s="729" t="s">
        <v>2653</v>
      </c>
      <c r="F596" s="730" t="s">
        <v>2654</v>
      </c>
      <c r="G596" s="729" t="s">
        <v>3351</v>
      </c>
      <c r="H596" s="729" t="s">
        <v>3352</v>
      </c>
      <c r="I596" s="732">
        <v>801.21002197265625</v>
      </c>
      <c r="J596" s="732">
        <v>4</v>
      </c>
      <c r="K596" s="733">
        <v>3204.830078125</v>
      </c>
    </row>
    <row r="597" spans="1:11" ht="14.4" customHeight="1" x14ac:dyDescent="0.3">
      <c r="A597" s="727" t="s">
        <v>561</v>
      </c>
      <c r="B597" s="728" t="s">
        <v>562</v>
      </c>
      <c r="C597" s="729" t="s">
        <v>2284</v>
      </c>
      <c r="D597" s="730" t="s">
        <v>2285</v>
      </c>
      <c r="E597" s="729" t="s">
        <v>2653</v>
      </c>
      <c r="F597" s="730" t="s">
        <v>2654</v>
      </c>
      <c r="G597" s="729" t="s">
        <v>3353</v>
      </c>
      <c r="H597" s="729" t="s">
        <v>3354</v>
      </c>
      <c r="I597" s="732">
        <v>404.5</v>
      </c>
      <c r="J597" s="732">
        <v>1</v>
      </c>
      <c r="K597" s="733">
        <v>404.5</v>
      </c>
    </row>
    <row r="598" spans="1:11" ht="14.4" customHeight="1" x14ac:dyDescent="0.3">
      <c r="A598" s="727" t="s">
        <v>561</v>
      </c>
      <c r="B598" s="728" t="s">
        <v>562</v>
      </c>
      <c r="C598" s="729" t="s">
        <v>2284</v>
      </c>
      <c r="D598" s="730" t="s">
        <v>2285</v>
      </c>
      <c r="E598" s="729" t="s">
        <v>2653</v>
      </c>
      <c r="F598" s="730" t="s">
        <v>2654</v>
      </c>
      <c r="G598" s="729" t="s">
        <v>3355</v>
      </c>
      <c r="H598" s="729" t="s">
        <v>3356</v>
      </c>
      <c r="I598" s="732">
        <v>404.5</v>
      </c>
      <c r="J598" s="732">
        <v>1</v>
      </c>
      <c r="K598" s="733">
        <v>404.5</v>
      </c>
    </row>
    <row r="599" spans="1:11" ht="14.4" customHeight="1" x14ac:dyDescent="0.3">
      <c r="A599" s="727" t="s">
        <v>561</v>
      </c>
      <c r="B599" s="728" t="s">
        <v>562</v>
      </c>
      <c r="C599" s="729" t="s">
        <v>2284</v>
      </c>
      <c r="D599" s="730" t="s">
        <v>2285</v>
      </c>
      <c r="E599" s="729" t="s">
        <v>2653</v>
      </c>
      <c r="F599" s="730" t="s">
        <v>2654</v>
      </c>
      <c r="G599" s="729" t="s">
        <v>3357</v>
      </c>
      <c r="H599" s="729" t="s">
        <v>3358</v>
      </c>
      <c r="I599" s="732">
        <v>801.21002197265625</v>
      </c>
      <c r="J599" s="732">
        <v>3</v>
      </c>
      <c r="K599" s="733">
        <v>2403.6200561523437</v>
      </c>
    </row>
    <row r="600" spans="1:11" ht="14.4" customHeight="1" x14ac:dyDescent="0.3">
      <c r="A600" s="727" t="s">
        <v>561</v>
      </c>
      <c r="B600" s="728" t="s">
        <v>562</v>
      </c>
      <c r="C600" s="729" t="s">
        <v>2284</v>
      </c>
      <c r="D600" s="730" t="s">
        <v>2285</v>
      </c>
      <c r="E600" s="729" t="s">
        <v>2653</v>
      </c>
      <c r="F600" s="730" t="s">
        <v>2654</v>
      </c>
      <c r="G600" s="729" t="s">
        <v>3359</v>
      </c>
      <c r="H600" s="729" t="s">
        <v>3360</v>
      </c>
      <c r="I600" s="732">
        <v>527.8499755859375</v>
      </c>
      <c r="J600" s="732">
        <v>3</v>
      </c>
      <c r="K600" s="733">
        <v>1583.5499267578125</v>
      </c>
    </row>
    <row r="601" spans="1:11" ht="14.4" customHeight="1" x14ac:dyDescent="0.3">
      <c r="A601" s="727" t="s">
        <v>561</v>
      </c>
      <c r="B601" s="728" t="s">
        <v>562</v>
      </c>
      <c r="C601" s="729" t="s">
        <v>2284</v>
      </c>
      <c r="D601" s="730" t="s">
        <v>2285</v>
      </c>
      <c r="E601" s="729" t="s">
        <v>2653</v>
      </c>
      <c r="F601" s="730" t="s">
        <v>2654</v>
      </c>
      <c r="G601" s="729" t="s">
        <v>3361</v>
      </c>
      <c r="H601" s="729" t="s">
        <v>3362</v>
      </c>
      <c r="I601" s="732">
        <v>527.8499755859375</v>
      </c>
      <c r="J601" s="732">
        <v>12</v>
      </c>
      <c r="K601" s="733">
        <v>6334.1998291015625</v>
      </c>
    </row>
    <row r="602" spans="1:11" ht="14.4" customHeight="1" x14ac:dyDescent="0.3">
      <c r="A602" s="727" t="s">
        <v>561</v>
      </c>
      <c r="B602" s="728" t="s">
        <v>562</v>
      </c>
      <c r="C602" s="729" t="s">
        <v>2284</v>
      </c>
      <c r="D602" s="730" t="s">
        <v>2285</v>
      </c>
      <c r="E602" s="729" t="s">
        <v>2653</v>
      </c>
      <c r="F602" s="730" t="s">
        <v>2654</v>
      </c>
      <c r="G602" s="729" t="s">
        <v>3363</v>
      </c>
      <c r="H602" s="729" t="s">
        <v>3364</v>
      </c>
      <c r="I602" s="732">
        <v>527.8499755859375</v>
      </c>
      <c r="J602" s="732">
        <v>14</v>
      </c>
      <c r="K602" s="733">
        <v>7389.8997802734375</v>
      </c>
    </row>
    <row r="603" spans="1:11" ht="14.4" customHeight="1" x14ac:dyDescent="0.3">
      <c r="A603" s="727" t="s">
        <v>561</v>
      </c>
      <c r="B603" s="728" t="s">
        <v>562</v>
      </c>
      <c r="C603" s="729" t="s">
        <v>2284</v>
      </c>
      <c r="D603" s="730" t="s">
        <v>2285</v>
      </c>
      <c r="E603" s="729" t="s">
        <v>2653</v>
      </c>
      <c r="F603" s="730" t="s">
        <v>2654</v>
      </c>
      <c r="G603" s="729" t="s">
        <v>3365</v>
      </c>
      <c r="H603" s="729" t="s">
        <v>3366</v>
      </c>
      <c r="I603" s="732">
        <v>527.8499755859375</v>
      </c>
      <c r="J603" s="732">
        <v>3</v>
      </c>
      <c r="K603" s="733">
        <v>1583.5499267578125</v>
      </c>
    </row>
    <row r="604" spans="1:11" ht="14.4" customHeight="1" x14ac:dyDescent="0.3">
      <c r="A604" s="727" t="s">
        <v>561</v>
      </c>
      <c r="B604" s="728" t="s">
        <v>562</v>
      </c>
      <c r="C604" s="729" t="s">
        <v>2284</v>
      </c>
      <c r="D604" s="730" t="s">
        <v>2285</v>
      </c>
      <c r="E604" s="729" t="s">
        <v>2653</v>
      </c>
      <c r="F604" s="730" t="s">
        <v>2654</v>
      </c>
      <c r="G604" s="729" t="s">
        <v>3367</v>
      </c>
      <c r="H604" s="729" t="s">
        <v>3368</v>
      </c>
      <c r="I604" s="732">
        <v>527.8499755859375</v>
      </c>
      <c r="J604" s="732">
        <v>2</v>
      </c>
      <c r="K604" s="733">
        <v>1055.699951171875</v>
      </c>
    </row>
    <row r="605" spans="1:11" ht="14.4" customHeight="1" x14ac:dyDescent="0.3">
      <c r="A605" s="727" t="s">
        <v>561</v>
      </c>
      <c r="B605" s="728" t="s">
        <v>562</v>
      </c>
      <c r="C605" s="729" t="s">
        <v>2284</v>
      </c>
      <c r="D605" s="730" t="s">
        <v>2285</v>
      </c>
      <c r="E605" s="729" t="s">
        <v>2653</v>
      </c>
      <c r="F605" s="730" t="s">
        <v>2654</v>
      </c>
      <c r="G605" s="729" t="s">
        <v>3369</v>
      </c>
      <c r="H605" s="729" t="s">
        <v>3370</v>
      </c>
      <c r="I605" s="732">
        <v>281.69200439453124</v>
      </c>
      <c r="J605" s="732">
        <v>33</v>
      </c>
      <c r="K605" s="733">
        <v>9295.8301391601562</v>
      </c>
    </row>
    <row r="606" spans="1:11" ht="14.4" customHeight="1" x14ac:dyDescent="0.3">
      <c r="A606" s="727" t="s">
        <v>561</v>
      </c>
      <c r="B606" s="728" t="s">
        <v>562</v>
      </c>
      <c r="C606" s="729" t="s">
        <v>2284</v>
      </c>
      <c r="D606" s="730" t="s">
        <v>2285</v>
      </c>
      <c r="E606" s="729" t="s">
        <v>2653</v>
      </c>
      <c r="F606" s="730" t="s">
        <v>2654</v>
      </c>
      <c r="G606" s="729" t="s">
        <v>3371</v>
      </c>
      <c r="H606" s="729" t="s">
        <v>3372</v>
      </c>
      <c r="I606" s="732">
        <v>281.69600728352867</v>
      </c>
      <c r="J606" s="732">
        <v>94</v>
      </c>
      <c r="K606" s="733">
        <v>26479.270385742188</v>
      </c>
    </row>
    <row r="607" spans="1:11" ht="14.4" customHeight="1" x14ac:dyDescent="0.3">
      <c r="A607" s="727" t="s">
        <v>561</v>
      </c>
      <c r="B607" s="728" t="s">
        <v>562</v>
      </c>
      <c r="C607" s="729" t="s">
        <v>2284</v>
      </c>
      <c r="D607" s="730" t="s">
        <v>2285</v>
      </c>
      <c r="E607" s="729" t="s">
        <v>2653</v>
      </c>
      <c r="F607" s="730" t="s">
        <v>2654</v>
      </c>
      <c r="G607" s="729" t="s">
        <v>3373</v>
      </c>
      <c r="H607" s="729" t="s">
        <v>3374</v>
      </c>
      <c r="I607" s="732">
        <v>281.69233805338541</v>
      </c>
      <c r="J607" s="732">
        <v>107</v>
      </c>
      <c r="K607" s="733">
        <v>30141.160095214844</v>
      </c>
    </row>
    <row r="608" spans="1:11" ht="14.4" customHeight="1" x14ac:dyDescent="0.3">
      <c r="A608" s="727" t="s">
        <v>561</v>
      </c>
      <c r="B608" s="728" t="s">
        <v>562</v>
      </c>
      <c r="C608" s="729" t="s">
        <v>2284</v>
      </c>
      <c r="D608" s="730" t="s">
        <v>2285</v>
      </c>
      <c r="E608" s="729" t="s">
        <v>2653</v>
      </c>
      <c r="F608" s="730" t="s">
        <v>2654</v>
      </c>
      <c r="G608" s="729" t="s">
        <v>3375</v>
      </c>
      <c r="H608" s="729" t="s">
        <v>3376</v>
      </c>
      <c r="I608" s="732">
        <v>281.69467366536458</v>
      </c>
      <c r="J608" s="732">
        <v>78</v>
      </c>
      <c r="K608" s="733">
        <v>21972.120361328125</v>
      </c>
    </row>
    <row r="609" spans="1:11" ht="14.4" customHeight="1" x14ac:dyDescent="0.3">
      <c r="A609" s="727" t="s">
        <v>561</v>
      </c>
      <c r="B609" s="728" t="s">
        <v>562</v>
      </c>
      <c r="C609" s="729" t="s">
        <v>2284</v>
      </c>
      <c r="D609" s="730" t="s">
        <v>2285</v>
      </c>
      <c r="E609" s="729" t="s">
        <v>2653</v>
      </c>
      <c r="F609" s="730" t="s">
        <v>2654</v>
      </c>
      <c r="G609" s="729" t="s">
        <v>3377</v>
      </c>
      <c r="H609" s="729" t="s">
        <v>3378</v>
      </c>
      <c r="I609" s="732">
        <v>281.69385235126202</v>
      </c>
      <c r="J609" s="732">
        <v>45</v>
      </c>
      <c r="K609" s="733">
        <v>12676.220275878906</v>
      </c>
    </row>
    <row r="610" spans="1:11" ht="14.4" customHeight="1" x14ac:dyDescent="0.3">
      <c r="A610" s="727" t="s">
        <v>561</v>
      </c>
      <c r="B610" s="728" t="s">
        <v>562</v>
      </c>
      <c r="C610" s="729" t="s">
        <v>2284</v>
      </c>
      <c r="D610" s="730" t="s">
        <v>2285</v>
      </c>
      <c r="E610" s="729" t="s">
        <v>2653</v>
      </c>
      <c r="F610" s="730" t="s">
        <v>2654</v>
      </c>
      <c r="G610" s="729" t="s">
        <v>3379</v>
      </c>
      <c r="H610" s="729" t="s">
        <v>3380</v>
      </c>
      <c r="I610" s="732">
        <v>281.69357735770092</v>
      </c>
      <c r="J610" s="732">
        <v>17</v>
      </c>
      <c r="K610" s="733">
        <v>4788.7800903320312</v>
      </c>
    </row>
    <row r="611" spans="1:11" ht="14.4" customHeight="1" x14ac:dyDescent="0.3">
      <c r="A611" s="727" t="s">
        <v>561</v>
      </c>
      <c r="B611" s="728" t="s">
        <v>562</v>
      </c>
      <c r="C611" s="729" t="s">
        <v>2284</v>
      </c>
      <c r="D611" s="730" t="s">
        <v>2285</v>
      </c>
      <c r="E611" s="729" t="s">
        <v>2653</v>
      </c>
      <c r="F611" s="730" t="s">
        <v>2654</v>
      </c>
      <c r="G611" s="729" t="s">
        <v>3381</v>
      </c>
      <c r="H611" s="729" t="s">
        <v>3382</v>
      </c>
      <c r="I611" s="732">
        <v>281.6893371582031</v>
      </c>
      <c r="J611" s="732">
        <v>20</v>
      </c>
      <c r="K611" s="733">
        <v>5633.8000793457031</v>
      </c>
    </row>
    <row r="612" spans="1:11" ht="14.4" customHeight="1" x14ac:dyDescent="0.3">
      <c r="A612" s="727" t="s">
        <v>561</v>
      </c>
      <c r="B612" s="728" t="s">
        <v>562</v>
      </c>
      <c r="C612" s="729" t="s">
        <v>2284</v>
      </c>
      <c r="D612" s="730" t="s">
        <v>2285</v>
      </c>
      <c r="E612" s="729" t="s">
        <v>2653</v>
      </c>
      <c r="F612" s="730" t="s">
        <v>2654</v>
      </c>
      <c r="G612" s="729" t="s">
        <v>3383</v>
      </c>
      <c r="H612" s="729" t="s">
        <v>3384</v>
      </c>
      <c r="I612" s="732">
        <v>281.69500732421875</v>
      </c>
      <c r="J612" s="732">
        <v>13</v>
      </c>
      <c r="K612" s="733">
        <v>3662.0401000976562</v>
      </c>
    </row>
    <row r="613" spans="1:11" ht="14.4" customHeight="1" x14ac:dyDescent="0.3">
      <c r="A613" s="727" t="s">
        <v>561</v>
      </c>
      <c r="B613" s="728" t="s">
        <v>562</v>
      </c>
      <c r="C613" s="729" t="s">
        <v>2284</v>
      </c>
      <c r="D613" s="730" t="s">
        <v>2285</v>
      </c>
      <c r="E613" s="729" t="s">
        <v>2653</v>
      </c>
      <c r="F613" s="730" t="s">
        <v>2654</v>
      </c>
      <c r="G613" s="729" t="s">
        <v>3385</v>
      </c>
      <c r="H613" s="729" t="s">
        <v>3386</v>
      </c>
      <c r="I613" s="732">
        <v>281.69091242009944</v>
      </c>
      <c r="J613" s="732">
        <v>13</v>
      </c>
      <c r="K613" s="733">
        <v>3661.9800415039062</v>
      </c>
    </row>
    <row r="614" spans="1:11" ht="14.4" customHeight="1" x14ac:dyDescent="0.3">
      <c r="A614" s="727" t="s">
        <v>561</v>
      </c>
      <c r="B614" s="728" t="s">
        <v>562</v>
      </c>
      <c r="C614" s="729" t="s">
        <v>2284</v>
      </c>
      <c r="D614" s="730" t="s">
        <v>2285</v>
      </c>
      <c r="E614" s="729" t="s">
        <v>2653</v>
      </c>
      <c r="F614" s="730" t="s">
        <v>2654</v>
      </c>
      <c r="G614" s="729" t="s">
        <v>3387</v>
      </c>
      <c r="H614" s="729" t="s">
        <v>3388</v>
      </c>
      <c r="I614" s="732">
        <v>281.69200439453124</v>
      </c>
      <c r="J614" s="732">
        <v>7</v>
      </c>
      <c r="K614" s="733">
        <v>1971.8400268554687</v>
      </c>
    </row>
    <row r="615" spans="1:11" ht="14.4" customHeight="1" x14ac:dyDescent="0.3">
      <c r="A615" s="727" t="s">
        <v>561</v>
      </c>
      <c r="B615" s="728" t="s">
        <v>562</v>
      </c>
      <c r="C615" s="729" t="s">
        <v>2284</v>
      </c>
      <c r="D615" s="730" t="s">
        <v>2285</v>
      </c>
      <c r="E615" s="729" t="s">
        <v>2653</v>
      </c>
      <c r="F615" s="730" t="s">
        <v>2654</v>
      </c>
      <c r="G615" s="729" t="s">
        <v>3389</v>
      </c>
      <c r="H615" s="729" t="s">
        <v>3390</v>
      </c>
      <c r="I615" s="732">
        <v>281.69000244140625</v>
      </c>
      <c r="J615" s="732">
        <v>9</v>
      </c>
      <c r="K615" s="733">
        <v>2535.2200317382812</v>
      </c>
    </row>
    <row r="616" spans="1:11" ht="14.4" customHeight="1" x14ac:dyDescent="0.3">
      <c r="A616" s="727" t="s">
        <v>561</v>
      </c>
      <c r="B616" s="728" t="s">
        <v>562</v>
      </c>
      <c r="C616" s="729" t="s">
        <v>2284</v>
      </c>
      <c r="D616" s="730" t="s">
        <v>2285</v>
      </c>
      <c r="E616" s="729" t="s">
        <v>2653</v>
      </c>
      <c r="F616" s="730" t="s">
        <v>2654</v>
      </c>
      <c r="G616" s="729" t="s">
        <v>3391</v>
      </c>
      <c r="H616" s="729" t="s">
        <v>3392</v>
      </c>
      <c r="I616" s="732">
        <v>281.69200439453124</v>
      </c>
      <c r="J616" s="732">
        <v>5</v>
      </c>
      <c r="K616" s="733">
        <v>1408.4600219726562</v>
      </c>
    </row>
    <row r="617" spans="1:11" ht="14.4" customHeight="1" x14ac:dyDescent="0.3">
      <c r="A617" s="727" t="s">
        <v>561</v>
      </c>
      <c r="B617" s="728" t="s">
        <v>562</v>
      </c>
      <c r="C617" s="729" t="s">
        <v>2284</v>
      </c>
      <c r="D617" s="730" t="s">
        <v>2285</v>
      </c>
      <c r="E617" s="729" t="s">
        <v>2653</v>
      </c>
      <c r="F617" s="730" t="s">
        <v>2654</v>
      </c>
      <c r="G617" s="729" t="s">
        <v>3393</v>
      </c>
      <c r="H617" s="729" t="s">
        <v>3394</v>
      </c>
      <c r="I617" s="732">
        <v>281.69000244140625</v>
      </c>
      <c r="J617" s="732">
        <v>7</v>
      </c>
      <c r="K617" s="733">
        <v>1971.8300170898437</v>
      </c>
    </row>
    <row r="618" spans="1:11" ht="14.4" customHeight="1" x14ac:dyDescent="0.3">
      <c r="A618" s="727" t="s">
        <v>561</v>
      </c>
      <c r="B618" s="728" t="s">
        <v>562</v>
      </c>
      <c r="C618" s="729" t="s">
        <v>2284</v>
      </c>
      <c r="D618" s="730" t="s">
        <v>2285</v>
      </c>
      <c r="E618" s="729" t="s">
        <v>2653</v>
      </c>
      <c r="F618" s="730" t="s">
        <v>2654</v>
      </c>
      <c r="G618" s="729" t="s">
        <v>3395</v>
      </c>
      <c r="H618" s="729" t="s">
        <v>3396</v>
      </c>
      <c r="I618" s="732">
        <v>281.69000244140625</v>
      </c>
      <c r="J618" s="732">
        <v>1</v>
      </c>
      <c r="K618" s="733">
        <v>281.69000244140625</v>
      </c>
    </row>
    <row r="619" spans="1:11" ht="14.4" customHeight="1" x14ac:dyDescent="0.3">
      <c r="A619" s="727" t="s">
        <v>561</v>
      </c>
      <c r="B619" s="728" t="s">
        <v>562</v>
      </c>
      <c r="C619" s="729" t="s">
        <v>2284</v>
      </c>
      <c r="D619" s="730" t="s">
        <v>2285</v>
      </c>
      <c r="E619" s="729" t="s">
        <v>2653</v>
      </c>
      <c r="F619" s="730" t="s">
        <v>2654</v>
      </c>
      <c r="G619" s="729" t="s">
        <v>3397</v>
      </c>
      <c r="H619" s="729" t="s">
        <v>3398</v>
      </c>
      <c r="I619" s="732">
        <v>281.69143240792408</v>
      </c>
      <c r="J619" s="732">
        <v>11</v>
      </c>
      <c r="K619" s="733">
        <v>3098.6100463867187</v>
      </c>
    </row>
    <row r="620" spans="1:11" ht="14.4" customHeight="1" x14ac:dyDescent="0.3">
      <c r="A620" s="727" t="s">
        <v>561</v>
      </c>
      <c r="B620" s="728" t="s">
        <v>562</v>
      </c>
      <c r="C620" s="729" t="s">
        <v>2284</v>
      </c>
      <c r="D620" s="730" t="s">
        <v>2285</v>
      </c>
      <c r="E620" s="729" t="s">
        <v>2653</v>
      </c>
      <c r="F620" s="730" t="s">
        <v>2654</v>
      </c>
      <c r="G620" s="729" t="s">
        <v>3399</v>
      </c>
      <c r="H620" s="729" t="s">
        <v>3400</v>
      </c>
      <c r="I620" s="732">
        <v>370.3900146484375</v>
      </c>
      <c r="J620" s="732">
        <v>4</v>
      </c>
      <c r="K620" s="733">
        <v>1481.56005859375</v>
      </c>
    </row>
    <row r="621" spans="1:11" ht="14.4" customHeight="1" x14ac:dyDescent="0.3">
      <c r="A621" s="727" t="s">
        <v>561</v>
      </c>
      <c r="B621" s="728" t="s">
        <v>562</v>
      </c>
      <c r="C621" s="729" t="s">
        <v>2284</v>
      </c>
      <c r="D621" s="730" t="s">
        <v>2285</v>
      </c>
      <c r="E621" s="729" t="s">
        <v>2653</v>
      </c>
      <c r="F621" s="730" t="s">
        <v>2654</v>
      </c>
      <c r="G621" s="729" t="s">
        <v>3401</v>
      </c>
      <c r="H621" s="729" t="s">
        <v>3402</v>
      </c>
      <c r="I621" s="732">
        <v>370.38813400268555</v>
      </c>
      <c r="J621" s="732">
        <v>22</v>
      </c>
      <c r="K621" s="733">
        <v>8148.5702209472656</v>
      </c>
    </row>
    <row r="622" spans="1:11" ht="14.4" customHeight="1" x14ac:dyDescent="0.3">
      <c r="A622" s="727" t="s">
        <v>561</v>
      </c>
      <c r="B622" s="728" t="s">
        <v>562</v>
      </c>
      <c r="C622" s="729" t="s">
        <v>2284</v>
      </c>
      <c r="D622" s="730" t="s">
        <v>2285</v>
      </c>
      <c r="E622" s="729" t="s">
        <v>2653</v>
      </c>
      <c r="F622" s="730" t="s">
        <v>2654</v>
      </c>
      <c r="G622" s="729" t="s">
        <v>3403</v>
      </c>
      <c r="H622" s="729" t="s">
        <v>3404</v>
      </c>
      <c r="I622" s="732">
        <v>370.3900146484375</v>
      </c>
      <c r="J622" s="732">
        <v>1</v>
      </c>
      <c r="K622" s="733">
        <v>370.3900146484375</v>
      </c>
    </row>
    <row r="623" spans="1:11" ht="14.4" customHeight="1" x14ac:dyDescent="0.3">
      <c r="A623" s="727" t="s">
        <v>561</v>
      </c>
      <c r="B623" s="728" t="s">
        <v>562</v>
      </c>
      <c r="C623" s="729" t="s">
        <v>2284</v>
      </c>
      <c r="D623" s="730" t="s">
        <v>2285</v>
      </c>
      <c r="E623" s="729" t="s">
        <v>2653</v>
      </c>
      <c r="F623" s="730" t="s">
        <v>2654</v>
      </c>
      <c r="G623" s="729" t="s">
        <v>3405</v>
      </c>
      <c r="H623" s="729" t="s">
        <v>3406</v>
      </c>
      <c r="I623" s="732">
        <v>370.3900146484375</v>
      </c>
      <c r="J623" s="732">
        <v>10</v>
      </c>
      <c r="K623" s="733">
        <v>3703.89013671875</v>
      </c>
    </row>
    <row r="624" spans="1:11" ht="14.4" customHeight="1" x14ac:dyDescent="0.3">
      <c r="A624" s="727" t="s">
        <v>561</v>
      </c>
      <c r="B624" s="728" t="s">
        <v>562</v>
      </c>
      <c r="C624" s="729" t="s">
        <v>2284</v>
      </c>
      <c r="D624" s="730" t="s">
        <v>2285</v>
      </c>
      <c r="E624" s="729" t="s">
        <v>2653</v>
      </c>
      <c r="F624" s="730" t="s">
        <v>2654</v>
      </c>
      <c r="G624" s="729" t="s">
        <v>3407</v>
      </c>
      <c r="H624" s="729" t="s">
        <v>3408</v>
      </c>
      <c r="I624" s="732">
        <v>370.3900146484375</v>
      </c>
      <c r="J624" s="732">
        <v>6</v>
      </c>
      <c r="K624" s="733">
        <v>2222.340087890625</v>
      </c>
    </row>
    <row r="625" spans="1:11" ht="14.4" customHeight="1" x14ac:dyDescent="0.3">
      <c r="A625" s="727" t="s">
        <v>561</v>
      </c>
      <c r="B625" s="728" t="s">
        <v>562</v>
      </c>
      <c r="C625" s="729" t="s">
        <v>2284</v>
      </c>
      <c r="D625" s="730" t="s">
        <v>2285</v>
      </c>
      <c r="E625" s="729" t="s">
        <v>2653</v>
      </c>
      <c r="F625" s="730" t="s">
        <v>2654</v>
      </c>
      <c r="G625" s="729" t="s">
        <v>3409</v>
      </c>
      <c r="H625" s="729" t="s">
        <v>3410</v>
      </c>
      <c r="I625" s="732">
        <v>370.3900146484375</v>
      </c>
      <c r="J625" s="732">
        <v>4</v>
      </c>
      <c r="K625" s="733">
        <v>1481.56005859375</v>
      </c>
    </row>
    <row r="626" spans="1:11" ht="14.4" customHeight="1" x14ac:dyDescent="0.3">
      <c r="A626" s="727" t="s">
        <v>561</v>
      </c>
      <c r="B626" s="728" t="s">
        <v>562</v>
      </c>
      <c r="C626" s="729" t="s">
        <v>2284</v>
      </c>
      <c r="D626" s="730" t="s">
        <v>2285</v>
      </c>
      <c r="E626" s="729" t="s">
        <v>2653</v>
      </c>
      <c r="F626" s="730" t="s">
        <v>2654</v>
      </c>
      <c r="G626" s="729" t="s">
        <v>3411</v>
      </c>
      <c r="H626" s="729" t="s">
        <v>3412</v>
      </c>
      <c r="I626" s="732">
        <v>370.39999389648438</v>
      </c>
      <c r="J626" s="732">
        <v>1</v>
      </c>
      <c r="K626" s="733">
        <v>370.39999389648438</v>
      </c>
    </row>
    <row r="627" spans="1:11" ht="14.4" customHeight="1" x14ac:dyDescent="0.3">
      <c r="A627" s="727" t="s">
        <v>561</v>
      </c>
      <c r="B627" s="728" t="s">
        <v>562</v>
      </c>
      <c r="C627" s="729" t="s">
        <v>2284</v>
      </c>
      <c r="D627" s="730" t="s">
        <v>2285</v>
      </c>
      <c r="E627" s="729" t="s">
        <v>2653</v>
      </c>
      <c r="F627" s="730" t="s">
        <v>2654</v>
      </c>
      <c r="G627" s="729" t="s">
        <v>3413</v>
      </c>
      <c r="H627" s="729" t="s">
        <v>3414</v>
      </c>
      <c r="I627" s="732">
        <v>294.35000610351562</v>
      </c>
      <c r="J627" s="732">
        <v>1</v>
      </c>
      <c r="K627" s="733">
        <v>294.35000610351562</v>
      </c>
    </row>
    <row r="628" spans="1:11" ht="14.4" customHeight="1" x14ac:dyDescent="0.3">
      <c r="A628" s="727" t="s">
        <v>561</v>
      </c>
      <c r="B628" s="728" t="s">
        <v>562</v>
      </c>
      <c r="C628" s="729" t="s">
        <v>2284</v>
      </c>
      <c r="D628" s="730" t="s">
        <v>2285</v>
      </c>
      <c r="E628" s="729" t="s">
        <v>2653</v>
      </c>
      <c r="F628" s="730" t="s">
        <v>2654</v>
      </c>
      <c r="G628" s="729" t="s">
        <v>3415</v>
      </c>
      <c r="H628" s="729" t="s">
        <v>3416</v>
      </c>
      <c r="I628" s="732">
        <v>294.35000610351562</v>
      </c>
      <c r="J628" s="732">
        <v>1</v>
      </c>
      <c r="K628" s="733">
        <v>294.35000610351562</v>
      </c>
    </row>
    <row r="629" spans="1:11" ht="14.4" customHeight="1" x14ac:dyDescent="0.3">
      <c r="A629" s="727" t="s">
        <v>561</v>
      </c>
      <c r="B629" s="728" t="s">
        <v>562</v>
      </c>
      <c r="C629" s="729" t="s">
        <v>2284</v>
      </c>
      <c r="D629" s="730" t="s">
        <v>2285</v>
      </c>
      <c r="E629" s="729" t="s">
        <v>2653</v>
      </c>
      <c r="F629" s="730" t="s">
        <v>2654</v>
      </c>
      <c r="G629" s="729" t="s">
        <v>3417</v>
      </c>
      <c r="H629" s="729" t="s">
        <v>3418</v>
      </c>
      <c r="I629" s="732">
        <v>294.3599853515625</v>
      </c>
      <c r="J629" s="732">
        <v>1</v>
      </c>
      <c r="K629" s="733">
        <v>294.3599853515625</v>
      </c>
    </row>
    <row r="630" spans="1:11" ht="14.4" customHeight="1" x14ac:dyDescent="0.3">
      <c r="A630" s="727" t="s">
        <v>561</v>
      </c>
      <c r="B630" s="728" t="s">
        <v>562</v>
      </c>
      <c r="C630" s="729" t="s">
        <v>2284</v>
      </c>
      <c r="D630" s="730" t="s">
        <v>2285</v>
      </c>
      <c r="E630" s="729" t="s">
        <v>2653</v>
      </c>
      <c r="F630" s="730" t="s">
        <v>2654</v>
      </c>
      <c r="G630" s="729" t="s">
        <v>3419</v>
      </c>
      <c r="H630" s="729" t="s">
        <v>3420</v>
      </c>
      <c r="I630" s="732">
        <v>402.5</v>
      </c>
      <c r="J630" s="732">
        <v>1</v>
      </c>
      <c r="K630" s="733">
        <v>402.5</v>
      </c>
    </row>
    <row r="631" spans="1:11" ht="14.4" customHeight="1" x14ac:dyDescent="0.3">
      <c r="A631" s="727" t="s">
        <v>561</v>
      </c>
      <c r="B631" s="728" t="s">
        <v>562</v>
      </c>
      <c r="C631" s="729" t="s">
        <v>2284</v>
      </c>
      <c r="D631" s="730" t="s">
        <v>2285</v>
      </c>
      <c r="E631" s="729" t="s">
        <v>2653</v>
      </c>
      <c r="F631" s="730" t="s">
        <v>2654</v>
      </c>
      <c r="G631" s="729" t="s">
        <v>3421</v>
      </c>
      <c r="H631" s="729" t="s">
        <v>3422</v>
      </c>
      <c r="I631" s="732">
        <v>185.19999694824219</v>
      </c>
      <c r="J631" s="732">
        <v>1</v>
      </c>
      <c r="K631" s="733">
        <v>185.19999694824219</v>
      </c>
    </row>
    <row r="632" spans="1:11" ht="14.4" customHeight="1" x14ac:dyDescent="0.3">
      <c r="A632" s="727" t="s">
        <v>561</v>
      </c>
      <c r="B632" s="728" t="s">
        <v>562</v>
      </c>
      <c r="C632" s="729" t="s">
        <v>2284</v>
      </c>
      <c r="D632" s="730" t="s">
        <v>2285</v>
      </c>
      <c r="E632" s="729" t="s">
        <v>2653</v>
      </c>
      <c r="F632" s="730" t="s">
        <v>2654</v>
      </c>
      <c r="G632" s="729" t="s">
        <v>3423</v>
      </c>
      <c r="H632" s="729" t="s">
        <v>3424</v>
      </c>
      <c r="I632" s="732">
        <v>185.19999694824219</v>
      </c>
      <c r="J632" s="732">
        <v>1</v>
      </c>
      <c r="K632" s="733">
        <v>185.19999694824219</v>
      </c>
    </row>
    <row r="633" spans="1:11" ht="14.4" customHeight="1" x14ac:dyDescent="0.3">
      <c r="A633" s="727" t="s">
        <v>561</v>
      </c>
      <c r="B633" s="728" t="s">
        <v>562</v>
      </c>
      <c r="C633" s="729" t="s">
        <v>2284</v>
      </c>
      <c r="D633" s="730" t="s">
        <v>2285</v>
      </c>
      <c r="E633" s="729" t="s">
        <v>2653</v>
      </c>
      <c r="F633" s="730" t="s">
        <v>2654</v>
      </c>
      <c r="G633" s="729" t="s">
        <v>3425</v>
      </c>
      <c r="H633" s="729" t="s">
        <v>3426</v>
      </c>
      <c r="I633" s="732">
        <v>185.19999694824219</v>
      </c>
      <c r="J633" s="732">
        <v>1</v>
      </c>
      <c r="K633" s="733">
        <v>185.19999694824219</v>
      </c>
    </row>
    <row r="634" spans="1:11" ht="14.4" customHeight="1" x14ac:dyDescent="0.3">
      <c r="A634" s="727" t="s">
        <v>561</v>
      </c>
      <c r="B634" s="728" t="s">
        <v>562</v>
      </c>
      <c r="C634" s="729" t="s">
        <v>2284</v>
      </c>
      <c r="D634" s="730" t="s">
        <v>2285</v>
      </c>
      <c r="E634" s="729" t="s">
        <v>2653</v>
      </c>
      <c r="F634" s="730" t="s">
        <v>2654</v>
      </c>
      <c r="G634" s="729" t="s">
        <v>3427</v>
      </c>
      <c r="H634" s="729" t="s">
        <v>3428</v>
      </c>
      <c r="I634" s="732">
        <v>185.19999694824219</v>
      </c>
      <c r="J634" s="732">
        <v>1</v>
      </c>
      <c r="K634" s="733">
        <v>185.19999694824219</v>
      </c>
    </row>
    <row r="635" spans="1:11" ht="14.4" customHeight="1" x14ac:dyDescent="0.3">
      <c r="A635" s="727" t="s">
        <v>561</v>
      </c>
      <c r="B635" s="728" t="s">
        <v>562</v>
      </c>
      <c r="C635" s="729" t="s">
        <v>2284</v>
      </c>
      <c r="D635" s="730" t="s">
        <v>2285</v>
      </c>
      <c r="E635" s="729" t="s">
        <v>2653</v>
      </c>
      <c r="F635" s="730" t="s">
        <v>2654</v>
      </c>
      <c r="G635" s="729" t="s">
        <v>3429</v>
      </c>
      <c r="H635" s="729" t="s">
        <v>3430</v>
      </c>
      <c r="I635" s="732">
        <v>185.19999694824219</v>
      </c>
      <c r="J635" s="732">
        <v>3</v>
      </c>
      <c r="K635" s="733">
        <v>555.59999084472656</v>
      </c>
    </row>
    <row r="636" spans="1:11" ht="14.4" customHeight="1" x14ac:dyDescent="0.3">
      <c r="A636" s="727" t="s">
        <v>561</v>
      </c>
      <c r="B636" s="728" t="s">
        <v>562</v>
      </c>
      <c r="C636" s="729" t="s">
        <v>2284</v>
      </c>
      <c r="D636" s="730" t="s">
        <v>2285</v>
      </c>
      <c r="E636" s="729" t="s">
        <v>2653</v>
      </c>
      <c r="F636" s="730" t="s">
        <v>2654</v>
      </c>
      <c r="G636" s="729" t="s">
        <v>3431</v>
      </c>
      <c r="H636" s="729" t="s">
        <v>3432</v>
      </c>
      <c r="I636" s="732">
        <v>226.1199951171875</v>
      </c>
      <c r="J636" s="732">
        <v>2</v>
      </c>
      <c r="K636" s="733">
        <v>452.239990234375</v>
      </c>
    </row>
    <row r="637" spans="1:11" ht="14.4" customHeight="1" x14ac:dyDescent="0.3">
      <c r="A637" s="727" t="s">
        <v>561</v>
      </c>
      <c r="B637" s="728" t="s">
        <v>562</v>
      </c>
      <c r="C637" s="729" t="s">
        <v>2284</v>
      </c>
      <c r="D637" s="730" t="s">
        <v>2285</v>
      </c>
      <c r="E637" s="729" t="s">
        <v>2653</v>
      </c>
      <c r="F637" s="730" t="s">
        <v>2654</v>
      </c>
      <c r="G637" s="729" t="s">
        <v>3433</v>
      </c>
      <c r="H637" s="729" t="s">
        <v>3434</v>
      </c>
      <c r="I637" s="732">
        <v>226.1199951171875</v>
      </c>
      <c r="J637" s="732">
        <v>1</v>
      </c>
      <c r="K637" s="733">
        <v>226.1199951171875</v>
      </c>
    </row>
    <row r="638" spans="1:11" ht="14.4" customHeight="1" x14ac:dyDescent="0.3">
      <c r="A638" s="727" t="s">
        <v>561</v>
      </c>
      <c r="B638" s="728" t="s">
        <v>562</v>
      </c>
      <c r="C638" s="729" t="s">
        <v>2284</v>
      </c>
      <c r="D638" s="730" t="s">
        <v>2285</v>
      </c>
      <c r="E638" s="729" t="s">
        <v>2653</v>
      </c>
      <c r="F638" s="730" t="s">
        <v>2654</v>
      </c>
      <c r="G638" s="729" t="s">
        <v>3435</v>
      </c>
      <c r="H638" s="729" t="s">
        <v>3436</v>
      </c>
      <c r="I638" s="732">
        <v>226.13999938964844</v>
      </c>
      <c r="J638" s="732">
        <v>1</v>
      </c>
      <c r="K638" s="733">
        <v>226.13999938964844</v>
      </c>
    </row>
    <row r="639" spans="1:11" ht="14.4" customHeight="1" x14ac:dyDescent="0.3">
      <c r="A639" s="727" t="s">
        <v>561</v>
      </c>
      <c r="B639" s="728" t="s">
        <v>562</v>
      </c>
      <c r="C639" s="729" t="s">
        <v>2284</v>
      </c>
      <c r="D639" s="730" t="s">
        <v>2285</v>
      </c>
      <c r="E639" s="729" t="s">
        <v>2653</v>
      </c>
      <c r="F639" s="730" t="s">
        <v>2654</v>
      </c>
      <c r="G639" s="729" t="s">
        <v>3437</v>
      </c>
      <c r="H639" s="729" t="s">
        <v>3438</v>
      </c>
      <c r="I639" s="732">
        <v>561.1099853515625</v>
      </c>
      <c r="J639" s="732">
        <v>9</v>
      </c>
      <c r="K639" s="733">
        <v>5049.9898681640625</v>
      </c>
    </row>
    <row r="640" spans="1:11" ht="14.4" customHeight="1" x14ac:dyDescent="0.3">
      <c r="A640" s="727" t="s">
        <v>561</v>
      </c>
      <c r="B640" s="728" t="s">
        <v>562</v>
      </c>
      <c r="C640" s="729" t="s">
        <v>2284</v>
      </c>
      <c r="D640" s="730" t="s">
        <v>2285</v>
      </c>
      <c r="E640" s="729" t="s">
        <v>2653</v>
      </c>
      <c r="F640" s="730" t="s">
        <v>2654</v>
      </c>
      <c r="G640" s="729" t="s">
        <v>3439</v>
      </c>
      <c r="H640" s="729" t="s">
        <v>3440</v>
      </c>
      <c r="I640" s="732">
        <v>580.49124145507812</v>
      </c>
      <c r="J640" s="732">
        <v>9</v>
      </c>
      <c r="K640" s="733">
        <v>5224.419921875</v>
      </c>
    </row>
    <row r="641" spans="1:11" ht="14.4" customHeight="1" x14ac:dyDescent="0.3">
      <c r="A641" s="727" t="s">
        <v>561</v>
      </c>
      <c r="B641" s="728" t="s">
        <v>562</v>
      </c>
      <c r="C641" s="729" t="s">
        <v>2284</v>
      </c>
      <c r="D641" s="730" t="s">
        <v>2285</v>
      </c>
      <c r="E641" s="729" t="s">
        <v>2653</v>
      </c>
      <c r="F641" s="730" t="s">
        <v>2654</v>
      </c>
      <c r="G641" s="729" t="s">
        <v>3441</v>
      </c>
      <c r="H641" s="729" t="s">
        <v>3442</v>
      </c>
      <c r="I641" s="732">
        <v>580.489990234375</v>
      </c>
      <c r="J641" s="732">
        <v>7</v>
      </c>
      <c r="K641" s="733">
        <v>4063.429931640625</v>
      </c>
    </row>
    <row r="642" spans="1:11" ht="14.4" customHeight="1" x14ac:dyDescent="0.3">
      <c r="A642" s="727" t="s">
        <v>561</v>
      </c>
      <c r="B642" s="728" t="s">
        <v>562</v>
      </c>
      <c r="C642" s="729" t="s">
        <v>2284</v>
      </c>
      <c r="D642" s="730" t="s">
        <v>2285</v>
      </c>
      <c r="E642" s="729" t="s">
        <v>2653</v>
      </c>
      <c r="F642" s="730" t="s">
        <v>2654</v>
      </c>
      <c r="G642" s="729" t="s">
        <v>3443</v>
      </c>
      <c r="H642" s="729" t="s">
        <v>3444</v>
      </c>
      <c r="I642" s="732">
        <v>601.22998046875</v>
      </c>
      <c r="J642" s="732">
        <v>2</v>
      </c>
      <c r="K642" s="733">
        <v>1202.4599609375</v>
      </c>
    </row>
    <row r="643" spans="1:11" ht="14.4" customHeight="1" x14ac:dyDescent="0.3">
      <c r="A643" s="727" t="s">
        <v>561</v>
      </c>
      <c r="B643" s="728" t="s">
        <v>562</v>
      </c>
      <c r="C643" s="729" t="s">
        <v>2284</v>
      </c>
      <c r="D643" s="730" t="s">
        <v>2285</v>
      </c>
      <c r="E643" s="729" t="s">
        <v>2653</v>
      </c>
      <c r="F643" s="730" t="s">
        <v>2654</v>
      </c>
      <c r="G643" s="729" t="s">
        <v>3445</v>
      </c>
      <c r="H643" s="729" t="s">
        <v>3446</v>
      </c>
      <c r="I643" s="732">
        <v>621.29998779296875</v>
      </c>
      <c r="J643" s="732">
        <v>1</v>
      </c>
      <c r="K643" s="733">
        <v>621.29998779296875</v>
      </c>
    </row>
    <row r="644" spans="1:11" ht="14.4" customHeight="1" x14ac:dyDescent="0.3">
      <c r="A644" s="727" t="s">
        <v>561</v>
      </c>
      <c r="B644" s="728" t="s">
        <v>562</v>
      </c>
      <c r="C644" s="729" t="s">
        <v>2284</v>
      </c>
      <c r="D644" s="730" t="s">
        <v>2285</v>
      </c>
      <c r="E644" s="729" t="s">
        <v>2653</v>
      </c>
      <c r="F644" s="730" t="s">
        <v>2654</v>
      </c>
      <c r="G644" s="729" t="s">
        <v>3447</v>
      </c>
      <c r="H644" s="729" t="s">
        <v>3448</v>
      </c>
      <c r="I644" s="732">
        <v>294.3599853515625</v>
      </c>
      <c r="J644" s="732">
        <v>2</v>
      </c>
      <c r="K644" s="733">
        <v>588.719970703125</v>
      </c>
    </row>
    <row r="645" spans="1:11" ht="14.4" customHeight="1" x14ac:dyDescent="0.3">
      <c r="A645" s="727" t="s">
        <v>561</v>
      </c>
      <c r="B645" s="728" t="s">
        <v>562</v>
      </c>
      <c r="C645" s="729" t="s">
        <v>2284</v>
      </c>
      <c r="D645" s="730" t="s">
        <v>2285</v>
      </c>
      <c r="E645" s="729" t="s">
        <v>2653</v>
      </c>
      <c r="F645" s="730" t="s">
        <v>2654</v>
      </c>
      <c r="G645" s="729" t="s">
        <v>3449</v>
      </c>
      <c r="H645" s="729" t="s">
        <v>3450</v>
      </c>
      <c r="I645" s="732">
        <v>294.3599853515625</v>
      </c>
      <c r="J645" s="732">
        <v>6</v>
      </c>
      <c r="K645" s="733">
        <v>1766.159912109375</v>
      </c>
    </row>
    <row r="646" spans="1:11" ht="14.4" customHeight="1" x14ac:dyDescent="0.3">
      <c r="A646" s="727" t="s">
        <v>561</v>
      </c>
      <c r="B646" s="728" t="s">
        <v>562</v>
      </c>
      <c r="C646" s="729" t="s">
        <v>2284</v>
      </c>
      <c r="D646" s="730" t="s">
        <v>2285</v>
      </c>
      <c r="E646" s="729" t="s">
        <v>2653</v>
      </c>
      <c r="F646" s="730" t="s">
        <v>2654</v>
      </c>
      <c r="G646" s="729" t="s">
        <v>3451</v>
      </c>
      <c r="H646" s="729" t="s">
        <v>3452</v>
      </c>
      <c r="I646" s="732">
        <v>294.35599365234373</v>
      </c>
      <c r="J646" s="732">
        <v>7</v>
      </c>
      <c r="K646" s="733">
        <v>2060.4999389648437</v>
      </c>
    </row>
    <row r="647" spans="1:11" ht="14.4" customHeight="1" x14ac:dyDescent="0.3">
      <c r="A647" s="727" t="s">
        <v>561</v>
      </c>
      <c r="B647" s="728" t="s">
        <v>562</v>
      </c>
      <c r="C647" s="729" t="s">
        <v>2284</v>
      </c>
      <c r="D647" s="730" t="s">
        <v>2285</v>
      </c>
      <c r="E647" s="729" t="s">
        <v>2653</v>
      </c>
      <c r="F647" s="730" t="s">
        <v>2654</v>
      </c>
      <c r="G647" s="729" t="s">
        <v>3453</v>
      </c>
      <c r="H647" s="729" t="s">
        <v>3454</v>
      </c>
      <c r="I647" s="732">
        <v>294.3599853515625</v>
      </c>
      <c r="J647" s="732">
        <v>6</v>
      </c>
      <c r="K647" s="733">
        <v>1766.1499633789062</v>
      </c>
    </row>
    <row r="648" spans="1:11" ht="14.4" customHeight="1" x14ac:dyDescent="0.3">
      <c r="A648" s="727" t="s">
        <v>561</v>
      </c>
      <c r="B648" s="728" t="s">
        <v>562</v>
      </c>
      <c r="C648" s="729" t="s">
        <v>2284</v>
      </c>
      <c r="D648" s="730" t="s">
        <v>2285</v>
      </c>
      <c r="E648" s="729" t="s">
        <v>2653</v>
      </c>
      <c r="F648" s="730" t="s">
        <v>2654</v>
      </c>
      <c r="G648" s="729" t="s">
        <v>3455</v>
      </c>
      <c r="H648" s="729" t="s">
        <v>3456</v>
      </c>
      <c r="I648" s="732">
        <v>294.3599853515625</v>
      </c>
      <c r="J648" s="732">
        <v>2</v>
      </c>
      <c r="K648" s="733">
        <v>588.719970703125</v>
      </c>
    </row>
    <row r="649" spans="1:11" ht="14.4" customHeight="1" x14ac:dyDescent="0.3">
      <c r="A649" s="727" t="s">
        <v>561</v>
      </c>
      <c r="B649" s="728" t="s">
        <v>562</v>
      </c>
      <c r="C649" s="729" t="s">
        <v>2284</v>
      </c>
      <c r="D649" s="730" t="s">
        <v>2285</v>
      </c>
      <c r="E649" s="729" t="s">
        <v>2653</v>
      </c>
      <c r="F649" s="730" t="s">
        <v>2654</v>
      </c>
      <c r="G649" s="729" t="s">
        <v>3457</v>
      </c>
      <c r="H649" s="729" t="s">
        <v>3458</v>
      </c>
      <c r="I649" s="732">
        <v>294.35499572753906</v>
      </c>
      <c r="J649" s="732">
        <v>2</v>
      </c>
      <c r="K649" s="733">
        <v>588.70999145507812</v>
      </c>
    </row>
    <row r="650" spans="1:11" ht="14.4" customHeight="1" x14ac:dyDescent="0.3">
      <c r="A650" s="727" t="s">
        <v>561</v>
      </c>
      <c r="B650" s="728" t="s">
        <v>562</v>
      </c>
      <c r="C650" s="729" t="s">
        <v>2284</v>
      </c>
      <c r="D650" s="730" t="s">
        <v>2285</v>
      </c>
      <c r="E650" s="729" t="s">
        <v>2653</v>
      </c>
      <c r="F650" s="730" t="s">
        <v>2654</v>
      </c>
      <c r="G650" s="729" t="s">
        <v>3459</v>
      </c>
      <c r="H650" s="729" t="s">
        <v>3460</v>
      </c>
      <c r="I650" s="732">
        <v>294.35665893554687</v>
      </c>
      <c r="J650" s="732">
        <v>3</v>
      </c>
      <c r="K650" s="733">
        <v>883.06997680664062</v>
      </c>
    </row>
    <row r="651" spans="1:11" ht="14.4" customHeight="1" x14ac:dyDescent="0.3">
      <c r="A651" s="727" t="s">
        <v>561</v>
      </c>
      <c r="B651" s="728" t="s">
        <v>562</v>
      </c>
      <c r="C651" s="729" t="s">
        <v>2284</v>
      </c>
      <c r="D651" s="730" t="s">
        <v>2285</v>
      </c>
      <c r="E651" s="729" t="s">
        <v>2653</v>
      </c>
      <c r="F651" s="730" t="s">
        <v>2654</v>
      </c>
      <c r="G651" s="729" t="s">
        <v>3461</v>
      </c>
      <c r="H651" s="729" t="s">
        <v>3462</v>
      </c>
      <c r="I651" s="732">
        <v>294.35999552408856</v>
      </c>
      <c r="J651" s="732">
        <v>3</v>
      </c>
      <c r="K651" s="733">
        <v>883.07998657226562</v>
      </c>
    </row>
    <row r="652" spans="1:11" ht="14.4" customHeight="1" x14ac:dyDescent="0.3">
      <c r="A652" s="727" t="s">
        <v>561</v>
      </c>
      <c r="B652" s="728" t="s">
        <v>562</v>
      </c>
      <c r="C652" s="729" t="s">
        <v>2284</v>
      </c>
      <c r="D652" s="730" t="s">
        <v>2285</v>
      </c>
      <c r="E652" s="729" t="s">
        <v>2653</v>
      </c>
      <c r="F652" s="730" t="s">
        <v>2654</v>
      </c>
      <c r="G652" s="729" t="s">
        <v>3463</v>
      </c>
      <c r="H652" s="729" t="s">
        <v>3464</v>
      </c>
      <c r="I652" s="732">
        <v>404.5</v>
      </c>
      <c r="J652" s="732">
        <v>3</v>
      </c>
      <c r="K652" s="733">
        <v>1213.5</v>
      </c>
    </row>
    <row r="653" spans="1:11" ht="14.4" customHeight="1" x14ac:dyDescent="0.3">
      <c r="A653" s="727" t="s">
        <v>561</v>
      </c>
      <c r="B653" s="728" t="s">
        <v>562</v>
      </c>
      <c r="C653" s="729" t="s">
        <v>2284</v>
      </c>
      <c r="D653" s="730" t="s">
        <v>2285</v>
      </c>
      <c r="E653" s="729" t="s">
        <v>2653</v>
      </c>
      <c r="F653" s="730" t="s">
        <v>2654</v>
      </c>
      <c r="G653" s="729" t="s">
        <v>3465</v>
      </c>
      <c r="H653" s="729" t="s">
        <v>3466</v>
      </c>
      <c r="I653" s="732">
        <v>404.5</v>
      </c>
      <c r="J653" s="732">
        <v>1</v>
      </c>
      <c r="K653" s="733">
        <v>404.5</v>
      </c>
    </row>
    <row r="654" spans="1:11" ht="14.4" customHeight="1" x14ac:dyDescent="0.3">
      <c r="A654" s="727" t="s">
        <v>561</v>
      </c>
      <c r="B654" s="728" t="s">
        <v>562</v>
      </c>
      <c r="C654" s="729" t="s">
        <v>2284</v>
      </c>
      <c r="D654" s="730" t="s">
        <v>2285</v>
      </c>
      <c r="E654" s="729" t="s">
        <v>2653</v>
      </c>
      <c r="F654" s="730" t="s">
        <v>2654</v>
      </c>
      <c r="G654" s="729" t="s">
        <v>3467</v>
      </c>
      <c r="H654" s="729" t="s">
        <v>3468</v>
      </c>
      <c r="I654" s="732">
        <v>615.5820190429688</v>
      </c>
      <c r="J654" s="732">
        <v>5</v>
      </c>
      <c r="K654" s="733">
        <v>3077.9100952148437</v>
      </c>
    </row>
    <row r="655" spans="1:11" ht="14.4" customHeight="1" x14ac:dyDescent="0.3">
      <c r="A655" s="727" t="s">
        <v>561</v>
      </c>
      <c r="B655" s="728" t="s">
        <v>562</v>
      </c>
      <c r="C655" s="729" t="s">
        <v>2284</v>
      </c>
      <c r="D655" s="730" t="s">
        <v>2285</v>
      </c>
      <c r="E655" s="729" t="s">
        <v>2653</v>
      </c>
      <c r="F655" s="730" t="s">
        <v>2654</v>
      </c>
      <c r="G655" s="729" t="s">
        <v>3469</v>
      </c>
      <c r="H655" s="729" t="s">
        <v>3470</v>
      </c>
      <c r="I655" s="732">
        <v>615.58001708984375</v>
      </c>
      <c r="J655" s="732">
        <v>1</v>
      </c>
      <c r="K655" s="733">
        <v>615.58001708984375</v>
      </c>
    </row>
    <row r="656" spans="1:11" ht="14.4" customHeight="1" x14ac:dyDescent="0.3">
      <c r="A656" s="727" t="s">
        <v>561</v>
      </c>
      <c r="B656" s="728" t="s">
        <v>562</v>
      </c>
      <c r="C656" s="729" t="s">
        <v>2284</v>
      </c>
      <c r="D656" s="730" t="s">
        <v>2285</v>
      </c>
      <c r="E656" s="729" t="s">
        <v>2653</v>
      </c>
      <c r="F656" s="730" t="s">
        <v>2654</v>
      </c>
      <c r="G656" s="729" t="s">
        <v>3471</v>
      </c>
      <c r="H656" s="729" t="s">
        <v>3472</v>
      </c>
      <c r="I656" s="732">
        <v>146.99000549316406</v>
      </c>
      <c r="J656" s="732">
        <v>3</v>
      </c>
      <c r="K656" s="733">
        <v>440.98001098632812</v>
      </c>
    </row>
    <row r="657" spans="1:11" ht="14.4" customHeight="1" x14ac:dyDescent="0.3">
      <c r="A657" s="727" t="s">
        <v>561</v>
      </c>
      <c r="B657" s="728" t="s">
        <v>562</v>
      </c>
      <c r="C657" s="729" t="s">
        <v>2284</v>
      </c>
      <c r="D657" s="730" t="s">
        <v>2285</v>
      </c>
      <c r="E657" s="729" t="s">
        <v>2653</v>
      </c>
      <c r="F657" s="730" t="s">
        <v>2654</v>
      </c>
      <c r="G657" s="729" t="s">
        <v>3473</v>
      </c>
      <c r="H657" s="729" t="s">
        <v>3474</v>
      </c>
      <c r="I657" s="732">
        <v>146.99000549316406</v>
      </c>
      <c r="J657" s="732">
        <v>1</v>
      </c>
      <c r="K657" s="733">
        <v>146.99000549316406</v>
      </c>
    </row>
    <row r="658" spans="1:11" ht="14.4" customHeight="1" x14ac:dyDescent="0.3">
      <c r="A658" s="727" t="s">
        <v>561</v>
      </c>
      <c r="B658" s="728" t="s">
        <v>562</v>
      </c>
      <c r="C658" s="729" t="s">
        <v>2284</v>
      </c>
      <c r="D658" s="730" t="s">
        <v>2285</v>
      </c>
      <c r="E658" s="729" t="s">
        <v>2653</v>
      </c>
      <c r="F658" s="730" t="s">
        <v>2654</v>
      </c>
      <c r="G658" s="729" t="s">
        <v>3475</v>
      </c>
      <c r="H658" s="729" t="s">
        <v>3476</v>
      </c>
      <c r="I658" s="732">
        <v>145.8800048828125</v>
      </c>
      <c r="J658" s="732">
        <v>1</v>
      </c>
      <c r="K658" s="733">
        <v>145.8800048828125</v>
      </c>
    </row>
    <row r="659" spans="1:11" ht="14.4" customHeight="1" x14ac:dyDescent="0.3">
      <c r="A659" s="727" t="s">
        <v>561</v>
      </c>
      <c r="B659" s="728" t="s">
        <v>562</v>
      </c>
      <c r="C659" s="729" t="s">
        <v>2284</v>
      </c>
      <c r="D659" s="730" t="s">
        <v>2285</v>
      </c>
      <c r="E659" s="729" t="s">
        <v>2653</v>
      </c>
      <c r="F659" s="730" t="s">
        <v>2654</v>
      </c>
      <c r="G659" s="729" t="s">
        <v>3477</v>
      </c>
      <c r="H659" s="729" t="s">
        <v>3478</v>
      </c>
      <c r="I659" s="732">
        <v>145.89499664306641</v>
      </c>
      <c r="J659" s="732">
        <v>2</v>
      </c>
      <c r="K659" s="733">
        <v>291.78999328613281</v>
      </c>
    </row>
    <row r="660" spans="1:11" ht="14.4" customHeight="1" x14ac:dyDescent="0.3">
      <c r="A660" s="727" t="s">
        <v>561</v>
      </c>
      <c r="B660" s="728" t="s">
        <v>562</v>
      </c>
      <c r="C660" s="729" t="s">
        <v>2284</v>
      </c>
      <c r="D660" s="730" t="s">
        <v>2285</v>
      </c>
      <c r="E660" s="729" t="s">
        <v>2653</v>
      </c>
      <c r="F660" s="730" t="s">
        <v>2654</v>
      </c>
      <c r="G660" s="729" t="s">
        <v>3479</v>
      </c>
      <c r="H660" s="729" t="s">
        <v>3480</v>
      </c>
      <c r="I660" s="732">
        <v>145.8800048828125</v>
      </c>
      <c r="J660" s="732">
        <v>1</v>
      </c>
      <c r="K660" s="733">
        <v>145.8800048828125</v>
      </c>
    </row>
    <row r="661" spans="1:11" ht="14.4" customHeight="1" x14ac:dyDescent="0.3">
      <c r="A661" s="727" t="s">
        <v>561</v>
      </c>
      <c r="B661" s="728" t="s">
        <v>562</v>
      </c>
      <c r="C661" s="729" t="s">
        <v>2284</v>
      </c>
      <c r="D661" s="730" t="s">
        <v>2285</v>
      </c>
      <c r="E661" s="729" t="s">
        <v>2653</v>
      </c>
      <c r="F661" s="730" t="s">
        <v>2654</v>
      </c>
      <c r="G661" s="729" t="s">
        <v>3481</v>
      </c>
      <c r="H661" s="729" t="s">
        <v>3482</v>
      </c>
      <c r="I661" s="732">
        <v>145.88999938964844</v>
      </c>
      <c r="J661" s="732">
        <v>2</v>
      </c>
      <c r="K661" s="733">
        <v>291.76998901367187</v>
      </c>
    </row>
    <row r="662" spans="1:11" ht="14.4" customHeight="1" x14ac:dyDescent="0.3">
      <c r="A662" s="727" t="s">
        <v>561</v>
      </c>
      <c r="B662" s="728" t="s">
        <v>562</v>
      </c>
      <c r="C662" s="729" t="s">
        <v>2284</v>
      </c>
      <c r="D662" s="730" t="s">
        <v>2285</v>
      </c>
      <c r="E662" s="729" t="s">
        <v>2653</v>
      </c>
      <c r="F662" s="730" t="s">
        <v>2654</v>
      </c>
      <c r="G662" s="729" t="s">
        <v>3483</v>
      </c>
      <c r="H662" s="729" t="s">
        <v>3484</v>
      </c>
      <c r="I662" s="732">
        <v>145.89999389648437</v>
      </c>
      <c r="J662" s="732">
        <v>3</v>
      </c>
      <c r="K662" s="733">
        <v>437.69000244140625</v>
      </c>
    </row>
    <row r="663" spans="1:11" ht="14.4" customHeight="1" x14ac:dyDescent="0.3">
      <c r="A663" s="727" t="s">
        <v>561</v>
      </c>
      <c r="B663" s="728" t="s">
        <v>562</v>
      </c>
      <c r="C663" s="729" t="s">
        <v>2284</v>
      </c>
      <c r="D663" s="730" t="s">
        <v>2285</v>
      </c>
      <c r="E663" s="729" t="s">
        <v>2653</v>
      </c>
      <c r="F663" s="730" t="s">
        <v>2654</v>
      </c>
      <c r="G663" s="729" t="s">
        <v>3485</v>
      </c>
      <c r="H663" s="729" t="s">
        <v>3486</v>
      </c>
      <c r="I663" s="732">
        <v>146.99000549316406</v>
      </c>
      <c r="J663" s="732">
        <v>2</v>
      </c>
      <c r="K663" s="733">
        <v>293.98001098632812</v>
      </c>
    </row>
    <row r="664" spans="1:11" ht="14.4" customHeight="1" x14ac:dyDescent="0.3">
      <c r="A664" s="727" t="s">
        <v>561</v>
      </c>
      <c r="B664" s="728" t="s">
        <v>562</v>
      </c>
      <c r="C664" s="729" t="s">
        <v>2284</v>
      </c>
      <c r="D664" s="730" t="s">
        <v>2285</v>
      </c>
      <c r="E664" s="729" t="s">
        <v>2653</v>
      </c>
      <c r="F664" s="730" t="s">
        <v>2654</v>
      </c>
      <c r="G664" s="729" t="s">
        <v>3487</v>
      </c>
      <c r="H664" s="729" t="s">
        <v>3488</v>
      </c>
      <c r="I664" s="732">
        <v>147</v>
      </c>
      <c r="J664" s="732">
        <v>2</v>
      </c>
      <c r="K664" s="733">
        <v>293.989990234375</v>
      </c>
    </row>
    <row r="665" spans="1:11" ht="14.4" customHeight="1" x14ac:dyDescent="0.3">
      <c r="A665" s="727" t="s">
        <v>561</v>
      </c>
      <c r="B665" s="728" t="s">
        <v>562</v>
      </c>
      <c r="C665" s="729" t="s">
        <v>2284</v>
      </c>
      <c r="D665" s="730" t="s">
        <v>2285</v>
      </c>
      <c r="E665" s="729" t="s">
        <v>2653</v>
      </c>
      <c r="F665" s="730" t="s">
        <v>2654</v>
      </c>
      <c r="G665" s="729" t="s">
        <v>3489</v>
      </c>
      <c r="H665" s="729" t="s">
        <v>3490</v>
      </c>
      <c r="I665" s="732">
        <v>145.89999389648437</v>
      </c>
      <c r="J665" s="732">
        <v>1</v>
      </c>
      <c r="K665" s="733">
        <v>145.89999389648437</v>
      </c>
    </row>
    <row r="666" spans="1:11" ht="14.4" customHeight="1" x14ac:dyDescent="0.3">
      <c r="A666" s="727" t="s">
        <v>561</v>
      </c>
      <c r="B666" s="728" t="s">
        <v>562</v>
      </c>
      <c r="C666" s="729" t="s">
        <v>2284</v>
      </c>
      <c r="D666" s="730" t="s">
        <v>2285</v>
      </c>
      <c r="E666" s="729" t="s">
        <v>2653</v>
      </c>
      <c r="F666" s="730" t="s">
        <v>2654</v>
      </c>
      <c r="G666" s="729" t="s">
        <v>3491</v>
      </c>
      <c r="H666" s="729" t="s">
        <v>3492</v>
      </c>
      <c r="I666" s="732">
        <v>147</v>
      </c>
      <c r="J666" s="732">
        <v>2</v>
      </c>
      <c r="K666" s="733">
        <v>293.989990234375</v>
      </c>
    </row>
    <row r="667" spans="1:11" ht="14.4" customHeight="1" x14ac:dyDescent="0.3">
      <c r="A667" s="727" t="s">
        <v>561</v>
      </c>
      <c r="B667" s="728" t="s">
        <v>562</v>
      </c>
      <c r="C667" s="729" t="s">
        <v>2284</v>
      </c>
      <c r="D667" s="730" t="s">
        <v>2285</v>
      </c>
      <c r="E667" s="729" t="s">
        <v>2653</v>
      </c>
      <c r="F667" s="730" t="s">
        <v>2654</v>
      </c>
      <c r="G667" s="729" t="s">
        <v>3493</v>
      </c>
      <c r="H667" s="729" t="s">
        <v>3494</v>
      </c>
      <c r="I667" s="732">
        <v>146.99000549316406</v>
      </c>
      <c r="J667" s="732">
        <v>4</v>
      </c>
      <c r="K667" s="733">
        <v>587.97001647949219</v>
      </c>
    </row>
    <row r="668" spans="1:11" ht="14.4" customHeight="1" x14ac:dyDescent="0.3">
      <c r="A668" s="727" t="s">
        <v>561</v>
      </c>
      <c r="B668" s="728" t="s">
        <v>562</v>
      </c>
      <c r="C668" s="729" t="s">
        <v>2284</v>
      </c>
      <c r="D668" s="730" t="s">
        <v>2285</v>
      </c>
      <c r="E668" s="729" t="s">
        <v>2653</v>
      </c>
      <c r="F668" s="730" t="s">
        <v>2654</v>
      </c>
      <c r="G668" s="729" t="s">
        <v>3495</v>
      </c>
      <c r="H668" s="729" t="s">
        <v>3496</v>
      </c>
      <c r="I668" s="732">
        <v>2012.5</v>
      </c>
      <c r="J668" s="732">
        <v>4</v>
      </c>
      <c r="K668" s="733">
        <v>8050</v>
      </c>
    </row>
    <row r="669" spans="1:11" ht="14.4" customHeight="1" x14ac:dyDescent="0.3">
      <c r="A669" s="727" t="s">
        <v>561</v>
      </c>
      <c r="B669" s="728" t="s">
        <v>562</v>
      </c>
      <c r="C669" s="729" t="s">
        <v>2284</v>
      </c>
      <c r="D669" s="730" t="s">
        <v>2285</v>
      </c>
      <c r="E669" s="729" t="s">
        <v>2653</v>
      </c>
      <c r="F669" s="730" t="s">
        <v>2654</v>
      </c>
      <c r="G669" s="729" t="s">
        <v>3497</v>
      </c>
      <c r="H669" s="729" t="s">
        <v>3498</v>
      </c>
      <c r="I669" s="732">
        <v>680.67999267578125</v>
      </c>
      <c r="J669" s="732">
        <v>4</v>
      </c>
      <c r="K669" s="733">
        <v>2722.699951171875</v>
      </c>
    </row>
    <row r="670" spans="1:11" ht="14.4" customHeight="1" x14ac:dyDescent="0.3">
      <c r="A670" s="727" t="s">
        <v>561</v>
      </c>
      <c r="B670" s="728" t="s">
        <v>562</v>
      </c>
      <c r="C670" s="729" t="s">
        <v>2284</v>
      </c>
      <c r="D670" s="730" t="s">
        <v>2285</v>
      </c>
      <c r="E670" s="729" t="s">
        <v>2653</v>
      </c>
      <c r="F670" s="730" t="s">
        <v>2654</v>
      </c>
      <c r="G670" s="729" t="s">
        <v>3499</v>
      </c>
      <c r="H670" s="729" t="s">
        <v>3500</v>
      </c>
      <c r="I670" s="732">
        <v>680.69000244140625</v>
      </c>
      <c r="J670" s="732">
        <v>5</v>
      </c>
      <c r="K670" s="733">
        <v>3403.4299926757812</v>
      </c>
    </row>
    <row r="671" spans="1:11" ht="14.4" customHeight="1" x14ac:dyDescent="0.3">
      <c r="A671" s="727" t="s">
        <v>561</v>
      </c>
      <c r="B671" s="728" t="s">
        <v>562</v>
      </c>
      <c r="C671" s="729" t="s">
        <v>2284</v>
      </c>
      <c r="D671" s="730" t="s">
        <v>2285</v>
      </c>
      <c r="E671" s="729" t="s">
        <v>2653</v>
      </c>
      <c r="F671" s="730" t="s">
        <v>2654</v>
      </c>
      <c r="G671" s="729" t="s">
        <v>3501</v>
      </c>
      <c r="H671" s="729" t="s">
        <v>3502</v>
      </c>
      <c r="I671" s="732">
        <v>680.67999267578125</v>
      </c>
      <c r="J671" s="732">
        <v>1</v>
      </c>
      <c r="K671" s="733">
        <v>680.67999267578125</v>
      </c>
    </row>
    <row r="672" spans="1:11" ht="14.4" customHeight="1" x14ac:dyDescent="0.3">
      <c r="A672" s="727" t="s">
        <v>561</v>
      </c>
      <c r="B672" s="728" t="s">
        <v>562</v>
      </c>
      <c r="C672" s="729" t="s">
        <v>2284</v>
      </c>
      <c r="D672" s="730" t="s">
        <v>2285</v>
      </c>
      <c r="E672" s="729" t="s">
        <v>2653</v>
      </c>
      <c r="F672" s="730" t="s">
        <v>2654</v>
      </c>
      <c r="G672" s="729" t="s">
        <v>3503</v>
      </c>
      <c r="H672" s="729" t="s">
        <v>3504</v>
      </c>
      <c r="I672" s="732">
        <v>680.67999267578125</v>
      </c>
      <c r="J672" s="732">
        <v>1</v>
      </c>
      <c r="K672" s="733">
        <v>680.67999267578125</v>
      </c>
    </row>
    <row r="673" spans="1:11" ht="14.4" customHeight="1" x14ac:dyDescent="0.3">
      <c r="A673" s="727" t="s">
        <v>561</v>
      </c>
      <c r="B673" s="728" t="s">
        <v>562</v>
      </c>
      <c r="C673" s="729" t="s">
        <v>2284</v>
      </c>
      <c r="D673" s="730" t="s">
        <v>2285</v>
      </c>
      <c r="E673" s="729" t="s">
        <v>2653</v>
      </c>
      <c r="F673" s="730" t="s">
        <v>2654</v>
      </c>
      <c r="G673" s="729" t="s">
        <v>3505</v>
      </c>
      <c r="H673" s="729" t="s">
        <v>3506</v>
      </c>
      <c r="I673" s="732">
        <v>518.53997802734375</v>
      </c>
      <c r="J673" s="732">
        <v>1</v>
      </c>
      <c r="K673" s="733">
        <v>518.53997802734375</v>
      </c>
    </row>
    <row r="674" spans="1:11" ht="14.4" customHeight="1" x14ac:dyDescent="0.3">
      <c r="A674" s="727" t="s">
        <v>561</v>
      </c>
      <c r="B674" s="728" t="s">
        <v>562</v>
      </c>
      <c r="C674" s="729" t="s">
        <v>2284</v>
      </c>
      <c r="D674" s="730" t="s">
        <v>2285</v>
      </c>
      <c r="E674" s="729" t="s">
        <v>2653</v>
      </c>
      <c r="F674" s="730" t="s">
        <v>2654</v>
      </c>
      <c r="G674" s="729" t="s">
        <v>3507</v>
      </c>
      <c r="H674" s="729" t="s">
        <v>3508</v>
      </c>
      <c r="I674" s="732">
        <v>398.64999389648438</v>
      </c>
      <c r="J674" s="732">
        <v>1</v>
      </c>
      <c r="K674" s="733">
        <v>398.64999389648438</v>
      </c>
    </row>
    <row r="675" spans="1:11" ht="14.4" customHeight="1" x14ac:dyDescent="0.3">
      <c r="A675" s="727" t="s">
        <v>561</v>
      </c>
      <c r="B675" s="728" t="s">
        <v>562</v>
      </c>
      <c r="C675" s="729" t="s">
        <v>2284</v>
      </c>
      <c r="D675" s="730" t="s">
        <v>2285</v>
      </c>
      <c r="E675" s="729" t="s">
        <v>2653</v>
      </c>
      <c r="F675" s="730" t="s">
        <v>2654</v>
      </c>
      <c r="G675" s="729" t="s">
        <v>3509</v>
      </c>
      <c r="H675" s="729" t="s">
        <v>3510</v>
      </c>
      <c r="I675" s="732">
        <v>398.64999389648438</v>
      </c>
      <c r="J675" s="732">
        <v>1</v>
      </c>
      <c r="K675" s="733">
        <v>398.64999389648438</v>
      </c>
    </row>
    <row r="676" spans="1:11" ht="14.4" customHeight="1" x14ac:dyDescent="0.3">
      <c r="A676" s="727" t="s">
        <v>561</v>
      </c>
      <c r="B676" s="728" t="s">
        <v>562</v>
      </c>
      <c r="C676" s="729" t="s">
        <v>2284</v>
      </c>
      <c r="D676" s="730" t="s">
        <v>2285</v>
      </c>
      <c r="E676" s="729" t="s">
        <v>2653</v>
      </c>
      <c r="F676" s="730" t="s">
        <v>2654</v>
      </c>
      <c r="G676" s="729" t="s">
        <v>3511</v>
      </c>
      <c r="H676" s="729" t="s">
        <v>3512</v>
      </c>
      <c r="I676" s="732">
        <v>518.53997802734375</v>
      </c>
      <c r="J676" s="732">
        <v>1</v>
      </c>
      <c r="K676" s="733">
        <v>518.53997802734375</v>
      </c>
    </row>
    <row r="677" spans="1:11" ht="14.4" customHeight="1" x14ac:dyDescent="0.3">
      <c r="A677" s="727" t="s">
        <v>561</v>
      </c>
      <c r="B677" s="728" t="s">
        <v>562</v>
      </c>
      <c r="C677" s="729" t="s">
        <v>2284</v>
      </c>
      <c r="D677" s="730" t="s">
        <v>2285</v>
      </c>
      <c r="E677" s="729" t="s">
        <v>2653</v>
      </c>
      <c r="F677" s="730" t="s">
        <v>2654</v>
      </c>
      <c r="G677" s="729" t="s">
        <v>3513</v>
      </c>
      <c r="H677" s="729" t="s">
        <v>3514</v>
      </c>
      <c r="I677" s="732">
        <v>201.3099999986589</v>
      </c>
      <c r="J677" s="732">
        <v>2</v>
      </c>
      <c r="K677" s="733">
        <v>402.61999999731779</v>
      </c>
    </row>
    <row r="678" spans="1:11" ht="14.4" customHeight="1" x14ac:dyDescent="0.3">
      <c r="A678" s="727" t="s">
        <v>561</v>
      </c>
      <c r="B678" s="728" t="s">
        <v>562</v>
      </c>
      <c r="C678" s="729" t="s">
        <v>2284</v>
      </c>
      <c r="D678" s="730" t="s">
        <v>2285</v>
      </c>
      <c r="E678" s="729" t="s">
        <v>2653</v>
      </c>
      <c r="F678" s="730" t="s">
        <v>2654</v>
      </c>
      <c r="G678" s="729" t="s">
        <v>3515</v>
      </c>
      <c r="H678" s="729" t="s">
        <v>3516</v>
      </c>
      <c r="I678" s="732">
        <v>591.90997314453125</v>
      </c>
      <c r="J678" s="732">
        <v>3</v>
      </c>
      <c r="K678" s="733">
        <v>1775.719970703125</v>
      </c>
    </row>
    <row r="679" spans="1:11" ht="14.4" customHeight="1" x14ac:dyDescent="0.3">
      <c r="A679" s="727" t="s">
        <v>561</v>
      </c>
      <c r="B679" s="728" t="s">
        <v>562</v>
      </c>
      <c r="C679" s="729" t="s">
        <v>2284</v>
      </c>
      <c r="D679" s="730" t="s">
        <v>2285</v>
      </c>
      <c r="E679" s="729" t="s">
        <v>2653</v>
      </c>
      <c r="F679" s="730" t="s">
        <v>2654</v>
      </c>
      <c r="G679" s="729" t="s">
        <v>3517</v>
      </c>
      <c r="H679" s="729" t="s">
        <v>3518</v>
      </c>
      <c r="I679" s="732">
        <v>591.90997314453125</v>
      </c>
      <c r="J679" s="732">
        <v>3</v>
      </c>
      <c r="K679" s="733">
        <v>1775.719970703125</v>
      </c>
    </row>
    <row r="680" spans="1:11" ht="14.4" customHeight="1" x14ac:dyDescent="0.3">
      <c r="A680" s="727" t="s">
        <v>561</v>
      </c>
      <c r="B680" s="728" t="s">
        <v>562</v>
      </c>
      <c r="C680" s="729" t="s">
        <v>2284</v>
      </c>
      <c r="D680" s="730" t="s">
        <v>2285</v>
      </c>
      <c r="E680" s="729" t="s">
        <v>2653</v>
      </c>
      <c r="F680" s="730" t="s">
        <v>2654</v>
      </c>
      <c r="G680" s="729" t="s">
        <v>3519</v>
      </c>
      <c r="H680" s="729" t="s">
        <v>3520</v>
      </c>
      <c r="I680" s="732">
        <v>591.90997314453125</v>
      </c>
      <c r="J680" s="732">
        <v>2</v>
      </c>
      <c r="K680" s="733">
        <v>1183.81005859375</v>
      </c>
    </row>
    <row r="681" spans="1:11" ht="14.4" customHeight="1" x14ac:dyDescent="0.3">
      <c r="A681" s="727" t="s">
        <v>561</v>
      </c>
      <c r="B681" s="728" t="s">
        <v>562</v>
      </c>
      <c r="C681" s="729" t="s">
        <v>2284</v>
      </c>
      <c r="D681" s="730" t="s">
        <v>2285</v>
      </c>
      <c r="E681" s="729" t="s">
        <v>2653</v>
      </c>
      <c r="F681" s="730" t="s">
        <v>2654</v>
      </c>
      <c r="G681" s="729" t="s">
        <v>3521</v>
      </c>
      <c r="H681" s="729" t="s">
        <v>3522</v>
      </c>
      <c r="I681" s="732">
        <v>591.90499877929687</v>
      </c>
      <c r="J681" s="732">
        <v>2</v>
      </c>
      <c r="K681" s="733">
        <v>1183.8099975585937</v>
      </c>
    </row>
    <row r="682" spans="1:11" ht="14.4" customHeight="1" x14ac:dyDescent="0.3">
      <c r="A682" s="727" t="s">
        <v>561</v>
      </c>
      <c r="B682" s="728" t="s">
        <v>562</v>
      </c>
      <c r="C682" s="729" t="s">
        <v>2284</v>
      </c>
      <c r="D682" s="730" t="s">
        <v>2285</v>
      </c>
      <c r="E682" s="729" t="s">
        <v>2653</v>
      </c>
      <c r="F682" s="730" t="s">
        <v>2654</v>
      </c>
      <c r="G682" s="729" t="s">
        <v>3523</v>
      </c>
      <c r="H682" s="729" t="s">
        <v>3524</v>
      </c>
      <c r="I682" s="732">
        <v>591.9000244140625</v>
      </c>
      <c r="J682" s="732">
        <v>1</v>
      </c>
      <c r="K682" s="733">
        <v>591.9000244140625</v>
      </c>
    </row>
    <row r="683" spans="1:11" ht="14.4" customHeight="1" x14ac:dyDescent="0.3">
      <c r="A683" s="727" t="s">
        <v>561</v>
      </c>
      <c r="B683" s="728" t="s">
        <v>562</v>
      </c>
      <c r="C683" s="729" t="s">
        <v>2284</v>
      </c>
      <c r="D683" s="730" t="s">
        <v>2285</v>
      </c>
      <c r="E683" s="729" t="s">
        <v>2653</v>
      </c>
      <c r="F683" s="730" t="s">
        <v>2654</v>
      </c>
      <c r="G683" s="729" t="s">
        <v>3525</v>
      </c>
      <c r="H683" s="729" t="s">
        <v>3526</v>
      </c>
      <c r="I683" s="732">
        <v>591.9000244140625</v>
      </c>
      <c r="J683" s="732">
        <v>1</v>
      </c>
      <c r="K683" s="733">
        <v>591.9000244140625</v>
      </c>
    </row>
    <row r="684" spans="1:11" ht="14.4" customHeight="1" x14ac:dyDescent="0.3">
      <c r="A684" s="727" t="s">
        <v>561</v>
      </c>
      <c r="B684" s="728" t="s">
        <v>562</v>
      </c>
      <c r="C684" s="729" t="s">
        <v>2284</v>
      </c>
      <c r="D684" s="730" t="s">
        <v>2285</v>
      </c>
      <c r="E684" s="729" t="s">
        <v>2653</v>
      </c>
      <c r="F684" s="730" t="s">
        <v>2654</v>
      </c>
      <c r="G684" s="729" t="s">
        <v>3527</v>
      </c>
      <c r="H684" s="729" t="s">
        <v>3528</v>
      </c>
      <c r="I684" s="732">
        <v>591.90997314453125</v>
      </c>
      <c r="J684" s="732">
        <v>2</v>
      </c>
      <c r="K684" s="733">
        <v>1183.8199462890625</v>
      </c>
    </row>
    <row r="685" spans="1:11" ht="14.4" customHeight="1" x14ac:dyDescent="0.3">
      <c r="A685" s="727" t="s">
        <v>561</v>
      </c>
      <c r="B685" s="728" t="s">
        <v>562</v>
      </c>
      <c r="C685" s="729" t="s">
        <v>2284</v>
      </c>
      <c r="D685" s="730" t="s">
        <v>2285</v>
      </c>
      <c r="E685" s="729" t="s">
        <v>2653</v>
      </c>
      <c r="F685" s="730" t="s">
        <v>2654</v>
      </c>
      <c r="G685" s="729" t="s">
        <v>3529</v>
      </c>
      <c r="H685" s="729" t="s">
        <v>3530</v>
      </c>
      <c r="I685" s="732">
        <v>591.90997314453125</v>
      </c>
      <c r="J685" s="732">
        <v>2</v>
      </c>
      <c r="K685" s="733">
        <v>1183.81005859375</v>
      </c>
    </row>
    <row r="686" spans="1:11" ht="14.4" customHeight="1" x14ac:dyDescent="0.3">
      <c r="A686" s="727" t="s">
        <v>561</v>
      </c>
      <c r="B686" s="728" t="s">
        <v>562</v>
      </c>
      <c r="C686" s="729" t="s">
        <v>2284</v>
      </c>
      <c r="D686" s="730" t="s">
        <v>2285</v>
      </c>
      <c r="E686" s="729" t="s">
        <v>2653</v>
      </c>
      <c r="F686" s="730" t="s">
        <v>2654</v>
      </c>
      <c r="G686" s="729" t="s">
        <v>3531</v>
      </c>
      <c r="H686" s="729" t="s">
        <v>3532</v>
      </c>
      <c r="I686" s="732">
        <v>591.90997314453125</v>
      </c>
      <c r="J686" s="732">
        <v>2</v>
      </c>
      <c r="K686" s="733">
        <v>1183.81005859375</v>
      </c>
    </row>
    <row r="687" spans="1:11" ht="14.4" customHeight="1" x14ac:dyDescent="0.3">
      <c r="A687" s="727" t="s">
        <v>561</v>
      </c>
      <c r="B687" s="728" t="s">
        <v>562</v>
      </c>
      <c r="C687" s="729" t="s">
        <v>2284</v>
      </c>
      <c r="D687" s="730" t="s">
        <v>2285</v>
      </c>
      <c r="E687" s="729" t="s">
        <v>2653</v>
      </c>
      <c r="F687" s="730" t="s">
        <v>2654</v>
      </c>
      <c r="G687" s="729" t="s">
        <v>3533</v>
      </c>
      <c r="H687" s="729" t="s">
        <v>3534</v>
      </c>
      <c r="I687" s="732">
        <v>591.90997314453125</v>
      </c>
      <c r="J687" s="732">
        <v>2</v>
      </c>
      <c r="K687" s="733">
        <v>1183.81005859375</v>
      </c>
    </row>
    <row r="688" spans="1:11" ht="14.4" customHeight="1" x14ac:dyDescent="0.3">
      <c r="A688" s="727" t="s">
        <v>561</v>
      </c>
      <c r="B688" s="728" t="s">
        <v>562</v>
      </c>
      <c r="C688" s="729" t="s">
        <v>2284</v>
      </c>
      <c r="D688" s="730" t="s">
        <v>2285</v>
      </c>
      <c r="E688" s="729" t="s">
        <v>2653</v>
      </c>
      <c r="F688" s="730" t="s">
        <v>2654</v>
      </c>
      <c r="G688" s="729" t="s">
        <v>3535</v>
      </c>
      <c r="H688" s="729" t="s">
        <v>3536</v>
      </c>
      <c r="I688" s="732">
        <v>591.90997314453125</v>
      </c>
      <c r="J688" s="732">
        <v>2</v>
      </c>
      <c r="K688" s="733">
        <v>1183.81005859375</v>
      </c>
    </row>
    <row r="689" spans="1:11" ht="14.4" customHeight="1" x14ac:dyDescent="0.3">
      <c r="A689" s="727" t="s">
        <v>561</v>
      </c>
      <c r="B689" s="728" t="s">
        <v>562</v>
      </c>
      <c r="C689" s="729" t="s">
        <v>2284</v>
      </c>
      <c r="D689" s="730" t="s">
        <v>2285</v>
      </c>
      <c r="E689" s="729" t="s">
        <v>2653</v>
      </c>
      <c r="F689" s="730" t="s">
        <v>2654</v>
      </c>
      <c r="G689" s="729" t="s">
        <v>3537</v>
      </c>
      <c r="H689" s="729" t="s">
        <v>3538</v>
      </c>
      <c r="I689" s="732">
        <v>615.58251953125</v>
      </c>
      <c r="J689" s="732">
        <v>6</v>
      </c>
      <c r="K689" s="733">
        <v>3693.4901123046875</v>
      </c>
    </row>
    <row r="690" spans="1:11" ht="14.4" customHeight="1" x14ac:dyDescent="0.3">
      <c r="A690" s="727" t="s">
        <v>561</v>
      </c>
      <c r="B690" s="728" t="s">
        <v>562</v>
      </c>
      <c r="C690" s="729" t="s">
        <v>2284</v>
      </c>
      <c r="D690" s="730" t="s">
        <v>2285</v>
      </c>
      <c r="E690" s="729" t="s">
        <v>2653</v>
      </c>
      <c r="F690" s="730" t="s">
        <v>2654</v>
      </c>
      <c r="G690" s="729" t="s">
        <v>3539</v>
      </c>
      <c r="H690" s="729" t="s">
        <v>3540</v>
      </c>
      <c r="I690" s="732">
        <v>615.58251953125</v>
      </c>
      <c r="J690" s="732">
        <v>4</v>
      </c>
      <c r="K690" s="733">
        <v>2462.330078125</v>
      </c>
    </row>
    <row r="691" spans="1:11" ht="14.4" customHeight="1" x14ac:dyDescent="0.3">
      <c r="A691" s="727" t="s">
        <v>561</v>
      </c>
      <c r="B691" s="728" t="s">
        <v>562</v>
      </c>
      <c r="C691" s="729" t="s">
        <v>2284</v>
      </c>
      <c r="D691" s="730" t="s">
        <v>2285</v>
      </c>
      <c r="E691" s="729" t="s">
        <v>2653</v>
      </c>
      <c r="F691" s="730" t="s">
        <v>2654</v>
      </c>
      <c r="G691" s="729" t="s">
        <v>3541</v>
      </c>
      <c r="H691" s="729" t="s">
        <v>3542</v>
      </c>
      <c r="I691" s="732">
        <v>615.58001708984375</v>
      </c>
      <c r="J691" s="732">
        <v>1</v>
      </c>
      <c r="K691" s="733">
        <v>615.58001708984375</v>
      </c>
    </row>
    <row r="692" spans="1:11" ht="14.4" customHeight="1" x14ac:dyDescent="0.3">
      <c r="A692" s="727" t="s">
        <v>561</v>
      </c>
      <c r="B692" s="728" t="s">
        <v>562</v>
      </c>
      <c r="C692" s="729" t="s">
        <v>2284</v>
      </c>
      <c r="D692" s="730" t="s">
        <v>2285</v>
      </c>
      <c r="E692" s="729" t="s">
        <v>2653</v>
      </c>
      <c r="F692" s="730" t="s">
        <v>2654</v>
      </c>
      <c r="G692" s="729" t="s">
        <v>3543</v>
      </c>
      <c r="H692" s="729" t="s">
        <v>3544</v>
      </c>
      <c r="I692" s="732">
        <v>615.58001708984375</v>
      </c>
      <c r="J692" s="732">
        <v>1</v>
      </c>
      <c r="K692" s="733">
        <v>615.58001708984375</v>
      </c>
    </row>
    <row r="693" spans="1:11" ht="14.4" customHeight="1" x14ac:dyDescent="0.3">
      <c r="A693" s="727" t="s">
        <v>561</v>
      </c>
      <c r="B693" s="728" t="s">
        <v>562</v>
      </c>
      <c r="C693" s="729" t="s">
        <v>2284</v>
      </c>
      <c r="D693" s="730" t="s">
        <v>2285</v>
      </c>
      <c r="E693" s="729" t="s">
        <v>2653</v>
      </c>
      <c r="F693" s="730" t="s">
        <v>2654</v>
      </c>
      <c r="G693" s="729" t="s">
        <v>3545</v>
      </c>
      <c r="H693" s="729" t="s">
        <v>3546</v>
      </c>
      <c r="I693" s="732">
        <v>615.59002685546875</v>
      </c>
      <c r="J693" s="732">
        <v>2</v>
      </c>
      <c r="K693" s="733">
        <v>1231.1700439453125</v>
      </c>
    </row>
    <row r="694" spans="1:11" ht="14.4" customHeight="1" x14ac:dyDescent="0.3">
      <c r="A694" s="727" t="s">
        <v>561</v>
      </c>
      <c r="B694" s="728" t="s">
        <v>562</v>
      </c>
      <c r="C694" s="729" t="s">
        <v>2284</v>
      </c>
      <c r="D694" s="730" t="s">
        <v>2285</v>
      </c>
      <c r="E694" s="729" t="s">
        <v>2653</v>
      </c>
      <c r="F694" s="730" t="s">
        <v>2654</v>
      </c>
      <c r="G694" s="729" t="s">
        <v>3547</v>
      </c>
      <c r="H694" s="729" t="s">
        <v>3548</v>
      </c>
      <c r="I694" s="732">
        <v>878.719970703125</v>
      </c>
      <c r="J694" s="732">
        <v>1</v>
      </c>
      <c r="K694" s="733">
        <v>878.719970703125</v>
      </c>
    </row>
    <row r="695" spans="1:11" ht="14.4" customHeight="1" x14ac:dyDescent="0.3">
      <c r="A695" s="727" t="s">
        <v>561</v>
      </c>
      <c r="B695" s="728" t="s">
        <v>562</v>
      </c>
      <c r="C695" s="729" t="s">
        <v>2284</v>
      </c>
      <c r="D695" s="730" t="s">
        <v>2285</v>
      </c>
      <c r="E695" s="729" t="s">
        <v>2653</v>
      </c>
      <c r="F695" s="730" t="s">
        <v>2654</v>
      </c>
      <c r="G695" s="729" t="s">
        <v>3549</v>
      </c>
      <c r="H695" s="729" t="s">
        <v>3550</v>
      </c>
      <c r="I695" s="732">
        <v>878.719970703125</v>
      </c>
      <c r="J695" s="732">
        <v>3</v>
      </c>
      <c r="K695" s="733">
        <v>2636.1500244140625</v>
      </c>
    </row>
    <row r="696" spans="1:11" ht="14.4" customHeight="1" x14ac:dyDescent="0.3">
      <c r="A696" s="727" t="s">
        <v>561</v>
      </c>
      <c r="B696" s="728" t="s">
        <v>562</v>
      </c>
      <c r="C696" s="729" t="s">
        <v>2284</v>
      </c>
      <c r="D696" s="730" t="s">
        <v>2285</v>
      </c>
      <c r="E696" s="729" t="s">
        <v>2653</v>
      </c>
      <c r="F696" s="730" t="s">
        <v>2654</v>
      </c>
      <c r="G696" s="729" t="s">
        <v>3551</v>
      </c>
      <c r="H696" s="729" t="s">
        <v>3552</v>
      </c>
      <c r="I696" s="732">
        <v>878.719970703125</v>
      </c>
      <c r="J696" s="732">
        <v>6</v>
      </c>
      <c r="K696" s="733">
        <v>5272.309814453125</v>
      </c>
    </row>
    <row r="697" spans="1:11" ht="14.4" customHeight="1" x14ac:dyDescent="0.3">
      <c r="A697" s="727" t="s">
        <v>561</v>
      </c>
      <c r="B697" s="728" t="s">
        <v>562</v>
      </c>
      <c r="C697" s="729" t="s">
        <v>2284</v>
      </c>
      <c r="D697" s="730" t="s">
        <v>2285</v>
      </c>
      <c r="E697" s="729" t="s">
        <v>2653</v>
      </c>
      <c r="F697" s="730" t="s">
        <v>2654</v>
      </c>
      <c r="G697" s="729" t="s">
        <v>3553</v>
      </c>
      <c r="H697" s="729" t="s">
        <v>3554</v>
      </c>
      <c r="I697" s="732">
        <v>878.719970703125</v>
      </c>
      <c r="J697" s="732">
        <v>4</v>
      </c>
      <c r="K697" s="733">
        <v>3514.8798828125</v>
      </c>
    </row>
    <row r="698" spans="1:11" ht="14.4" customHeight="1" x14ac:dyDescent="0.3">
      <c r="A698" s="727" t="s">
        <v>561</v>
      </c>
      <c r="B698" s="728" t="s">
        <v>562</v>
      </c>
      <c r="C698" s="729" t="s">
        <v>2284</v>
      </c>
      <c r="D698" s="730" t="s">
        <v>2285</v>
      </c>
      <c r="E698" s="729" t="s">
        <v>2653</v>
      </c>
      <c r="F698" s="730" t="s">
        <v>2654</v>
      </c>
      <c r="G698" s="729" t="s">
        <v>3555</v>
      </c>
      <c r="H698" s="729" t="s">
        <v>3556</v>
      </c>
      <c r="I698" s="732">
        <v>878.719970703125</v>
      </c>
      <c r="J698" s="732">
        <v>7</v>
      </c>
      <c r="K698" s="733">
        <v>6151.019775390625</v>
      </c>
    </row>
    <row r="699" spans="1:11" ht="14.4" customHeight="1" x14ac:dyDescent="0.3">
      <c r="A699" s="727" t="s">
        <v>561</v>
      </c>
      <c r="B699" s="728" t="s">
        <v>562</v>
      </c>
      <c r="C699" s="729" t="s">
        <v>2284</v>
      </c>
      <c r="D699" s="730" t="s">
        <v>2285</v>
      </c>
      <c r="E699" s="729" t="s">
        <v>2653</v>
      </c>
      <c r="F699" s="730" t="s">
        <v>2654</v>
      </c>
      <c r="G699" s="729" t="s">
        <v>3557</v>
      </c>
      <c r="H699" s="729" t="s">
        <v>3558</v>
      </c>
      <c r="I699" s="732">
        <v>878.71002197265625</v>
      </c>
      <c r="J699" s="732">
        <v>3</v>
      </c>
      <c r="K699" s="733">
        <v>2636.139892578125</v>
      </c>
    </row>
    <row r="700" spans="1:11" ht="14.4" customHeight="1" x14ac:dyDescent="0.3">
      <c r="A700" s="727" t="s">
        <v>561</v>
      </c>
      <c r="B700" s="728" t="s">
        <v>562</v>
      </c>
      <c r="C700" s="729" t="s">
        <v>2284</v>
      </c>
      <c r="D700" s="730" t="s">
        <v>2285</v>
      </c>
      <c r="E700" s="729" t="s">
        <v>2653</v>
      </c>
      <c r="F700" s="730" t="s">
        <v>2654</v>
      </c>
      <c r="G700" s="729" t="s">
        <v>3559</v>
      </c>
      <c r="H700" s="729" t="s">
        <v>3560</v>
      </c>
      <c r="I700" s="732">
        <v>3109.60009765625</v>
      </c>
      <c r="J700" s="732">
        <v>10</v>
      </c>
      <c r="K700" s="733">
        <v>31096.0009765625</v>
      </c>
    </row>
    <row r="701" spans="1:11" ht="14.4" customHeight="1" x14ac:dyDescent="0.3">
      <c r="A701" s="727" t="s">
        <v>561</v>
      </c>
      <c r="B701" s="728" t="s">
        <v>562</v>
      </c>
      <c r="C701" s="729" t="s">
        <v>2284</v>
      </c>
      <c r="D701" s="730" t="s">
        <v>2285</v>
      </c>
      <c r="E701" s="729" t="s">
        <v>2653</v>
      </c>
      <c r="F701" s="730" t="s">
        <v>2654</v>
      </c>
      <c r="G701" s="729" t="s">
        <v>3561</v>
      </c>
      <c r="H701" s="729" t="s">
        <v>3562</v>
      </c>
      <c r="I701" s="732">
        <v>3109.60009765625</v>
      </c>
      <c r="J701" s="732">
        <v>10</v>
      </c>
      <c r="K701" s="733">
        <v>31096</v>
      </c>
    </row>
    <row r="702" spans="1:11" ht="14.4" customHeight="1" x14ac:dyDescent="0.3">
      <c r="A702" s="727" t="s">
        <v>561</v>
      </c>
      <c r="B702" s="728" t="s">
        <v>562</v>
      </c>
      <c r="C702" s="729" t="s">
        <v>2284</v>
      </c>
      <c r="D702" s="730" t="s">
        <v>2285</v>
      </c>
      <c r="E702" s="729" t="s">
        <v>2653</v>
      </c>
      <c r="F702" s="730" t="s">
        <v>2654</v>
      </c>
      <c r="G702" s="729" t="s">
        <v>3563</v>
      </c>
      <c r="H702" s="729" t="s">
        <v>3564</v>
      </c>
      <c r="I702" s="732">
        <v>3109.60009765625</v>
      </c>
      <c r="J702" s="732">
        <v>1</v>
      </c>
      <c r="K702" s="733">
        <v>3109.60009765625</v>
      </c>
    </row>
    <row r="703" spans="1:11" ht="14.4" customHeight="1" x14ac:dyDescent="0.3">
      <c r="A703" s="727" t="s">
        <v>561</v>
      </c>
      <c r="B703" s="728" t="s">
        <v>562</v>
      </c>
      <c r="C703" s="729" t="s">
        <v>2284</v>
      </c>
      <c r="D703" s="730" t="s">
        <v>2285</v>
      </c>
      <c r="E703" s="729" t="s">
        <v>2653</v>
      </c>
      <c r="F703" s="730" t="s">
        <v>2654</v>
      </c>
      <c r="G703" s="729" t="s">
        <v>3565</v>
      </c>
      <c r="H703" s="729" t="s">
        <v>3566</v>
      </c>
      <c r="I703" s="732">
        <v>185.19999694824219</v>
      </c>
      <c r="J703" s="732">
        <v>1</v>
      </c>
      <c r="K703" s="733">
        <v>185.19999694824219</v>
      </c>
    </row>
    <row r="704" spans="1:11" ht="14.4" customHeight="1" x14ac:dyDescent="0.3">
      <c r="A704" s="727" t="s">
        <v>561</v>
      </c>
      <c r="B704" s="728" t="s">
        <v>562</v>
      </c>
      <c r="C704" s="729" t="s">
        <v>2284</v>
      </c>
      <c r="D704" s="730" t="s">
        <v>2285</v>
      </c>
      <c r="E704" s="729" t="s">
        <v>2653</v>
      </c>
      <c r="F704" s="730" t="s">
        <v>2654</v>
      </c>
      <c r="G704" s="729" t="s">
        <v>3567</v>
      </c>
      <c r="H704" s="729" t="s">
        <v>3568</v>
      </c>
      <c r="I704" s="732">
        <v>2390.949951171875</v>
      </c>
      <c r="J704" s="732">
        <v>2</v>
      </c>
      <c r="K704" s="733">
        <v>4781.89990234375</v>
      </c>
    </row>
    <row r="705" spans="1:11" ht="14.4" customHeight="1" x14ac:dyDescent="0.3">
      <c r="A705" s="727" t="s">
        <v>561</v>
      </c>
      <c r="B705" s="728" t="s">
        <v>562</v>
      </c>
      <c r="C705" s="729" t="s">
        <v>2284</v>
      </c>
      <c r="D705" s="730" t="s">
        <v>2285</v>
      </c>
      <c r="E705" s="729" t="s">
        <v>2653</v>
      </c>
      <c r="F705" s="730" t="s">
        <v>2654</v>
      </c>
      <c r="G705" s="729" t="s">
        <v>3569</v>
      </c>
      <c r="H705" s="729" t="s">
        <v>3570</v>
      </c>
      <c r="I705" s="732">
        <v>5146.25</v>
      </c>
      <c r="J705" s="732">
        <v>1</v>
      </c>
      <c r="K705" s="733">
        <v>5146.25</v>
      </c>
    </row>
    <row r="706" spans="1:11" ht="14.4" customHeight="1" x14ac:dyDescent="0.3">
      <c r="A706" s="727" t="s">
        <v>561</v>
      </c>
      <c r="B706" s="728" t="s">
        <v>562</v>
      </c>
      <c r="C706" s="729" t="s">
        <v>2284</v>
      </c>
      <c r="D706" s="730" t="s">
        <v>2285</v>
      </c>
      <c r="E706" s="729" t="s">
        <v>2653</v>
      </c>
      <c r="F706" s="730" t="s">
        <v>2654</v>
      </c>
      <c r="G706" s="729" t="s">
        <v>3571</v>
      </c>
      <c r="H706" s="729" t="s">
        <v>3572</v>
      </c>
      <c r="I706" s="732">
        <v>5146.25</v>
      </c>
      <c r="J706" s="732">
        <v>1</v>
      </c>
      <c r="K706" s="733">
        <v>5146.25</v>
      </c>
    </row>
    <row r="707" spans="1:11" ht="14.4" customHeight="1" x14ac:dyDescent="0.3">
      <c r="A707" s="727" t="s">
        <v>561</v>
      </c>
      <c r="B707" s="728" t="s">
        <v>562</v>
      </c>
      <c r="C707" s="729" t="s">
        <v>2284</v>
      </c>
      <c r="D707" s="730" t="s">
        <v>2285</v>
      </c>
      <c r="E707" s="729" t="s">
        <v>2653</v>
      </c>
      <c r="F707" s="730" t="s">
        <v>2654</v>
      </c>
      <c r="G707" s="729" t="s">
        <v>3573</v>
      </c>
      <c r="H707" s="729" t="s">
        <v>3574</v>
      </c>
      <c r="I707" s="732">
        <v>4600</v>
      </c>
      <c r="J707" s="732">
        <v>1</v>
      </c>
      <c r="K707" s="733">
        <v>4600</v>
      </c>
    </row>
    <row r="708" spans="1:11" ht="14.4" customHeight="1" x14ac:dyDescent="0.3">
      <c r="A708" s="727" t="s">
        <v>561</v>
      </c>
      <c r="B708" s="728" t="s">
        <v>562</v>
      </c>
      <c r="C708" s="729" t="s">
        <v>2284</v>
      </c>
      <c r="D708" s="730" t="s">
        <v>2285</v>
      </c>
      <c r="E708" s="729" t="s">
        <v>2653</v>
      </c>
      <c r="F708" s="730" t="s">
        <v>2654</v>
      </c>
      <c r="G708" s="729" t="s">
        <v>3575</v>
      </c>
      <c r="H708" s="729" t="s">
        <v>3576</v>
      </c>
      <c r="I708" s="732">
        <v>4600</v>
      </c>
      <c r="J708" s="732">
        <v>3</v>
      </c>
      <c r="K708" s="733">
        <v>13800</v>
      </c>
    </row>
    <row r="709" spans="1:11" ht="14.4" customHeight="1" x14ac:dyDescent="0.3">
      <c r="A709" s="727" t="s">
        <v>561</v>
      </c>
      <c r="B709" s="728" t="s">
        <v>562</v>
      </c>
      <c r="C709" s="729" t="s">
        <v>2284</v>
      </c>
      <c r="D709" s="730" t="s">
        <v>2285</v>
      </c>
      <c r="E709" s="729" t="s">
        <v>2653</v>
      </c>
      <c r="F709" s="730" t="s">
        <v>2654</v>
      </c>
      <c r="G709" s="729" t="s">
        <v>3577</v>
      </c>
      <c r="H709" s="729" t="s">
        <v>3578</v>
      </c>
      <c r="I709" s="732">
        <v>4600</v>
      </c>
      <c r="J709" s="732">
        <v>2</v>
      </c>
      <c r="K709" s="733">
        <v>9200</v>
      </c>
    </row>
    <row r="710" spans="1:11" ht="14.4" customHeight="1" x14ac:dyDescent="0.3">
      <c r="A710" s="727" t="s">
        <v>561</v>
      </c>
      <c r="B710" s="728" t="s">
        <v>562</v>
      </c>
      <c r="C710" s="729" t="s">
        <v>2284</v>
      </c>
      <c r="D710" s="730" t="s">
        <v>2285</v>
      </c>
      <c r="E710" s="729" t="s">
        <v>2653</v>
      </c>
      <c r="F710" s="730" t="s">
        <v>2654</v>
      </c>
      <c r="G710" s="729" t="s">
        <v>3579</v>
      </c>
      <c r="H710" s="729" t="s">
        <v>3580</v>
      </c>
      <c r="I710" s="732">
        <v>4600</v>
      </c>
      <c r="J710" s="732">
        <v>1</v>
      </c>
      <c r="K710" s="733">
        <v>4600</v>
      </c>
    </row>
    <row r="711" spans="1:11" ht="14.4" customHeight="1" x14ac:dyDescent="0.3">
      <c r="A711" s="727" t="s">
        <v>561</v>
      </c>
      <c r="B711" s="728" t="s">
        <v>562</v>
      </c>
      <c r="C711" s="729" t="s">
        <v>2284</v>
      </c>
      <c r="D711" s="730" t="s">
        <v>2285</v>
      </c>
      <c r="E711" s="729" t="s">
        <v>2653</v>
      </c>
      <c r="F711" s="730" t="s">
        <v>2654</v>
      </c>
      <c r="G711" s="729" t="s">
        <v>3581</v>
      </c>
      <c r="H711" s="729" t="s">
        <v>3582</v>
      </c>
      <c r="I711" s="732">
        <v>4600</v>
      </c>
      <c r="J711" s="732">
        <v>3</v>
      </c>
      <c r="K711" s="733">
        <v>13800</v>
      </c>
    </row>
    <row r="712" spans="1:11" ht="14.4" customHeight="1" x14ac:dyDescent="0.3">
      <c r="A712" s="727" t="s">
        <v>561</v>
      </c>
      <c r="B712" s="728" t="s">
        <v>562</v>
      </c>
      <c r="C712" s="729" t="s">
        <v>2284</v>
      </c>
      <c r="D712" s="730" t="s">
        <v>2285</v>
      </c>
      <c r="E712" s="729" t="s">
        <v>2653</v>
      </c>
      <c r="F712" s="730" t="s">
        <v>2654</v>
      </c>
      <c r="G712" s="729" t="s">
        <v>3583</v>
      </c>
      <c r="H712" s="729" t="s">
        <v>3584</v>
      </c>
      <c r="I712" s="732">
        <v>4600</v>
      </c>
      <c r="J712" s="732">
        <v>3</v>
      </c>
      <c r="K712" s="733">
        <v>13800</v>
      </c>
    </row>
    <row r="713" spans="1:11" ht="14.4" customHeight="1" x14ac:dyDescent="0.3">
      <c r="A713" s="727" t="s">
        <v>561</v>
      </c>
      <c r="B713" s="728" t="s">
        <v>562</v>
      </c>
      <c r="C713" s="729" t="s">
        <v>2284</v>
      </c>
      <c r="D713" s="730" t="s">
        <v>2285</v>
      </c>
      <c r="E713" s="729" t="s">
        <v>2653</v>
      </c>
      <c r="F713" s="730" t="s">
        <v>2654</v>
      </c>
      <c r="G713" s="729" t="s">
        <v>3585</v>
      </c>
      <c r="H713" s="729" t="s">
        <v>3586</v>
      </c>
      <c r="I713" s="732">
        <v>4047.929931640625</v>
      </c>
      <c r="J713" s="732">
        <v>1</v>
      </c>
      <c r="K713" s="733">
        <v>4047.929931640625</v>
      </c>
    </row>
    <row r="714" spans="1:11" ht="14.4" customHeight="1" x14ac:dyDescent="0.3">
      <c r="A714" s="727" t="s">
        <v>561</v>
      </c>
      <c r="B714" s="728" t="s">
        <v>562</v>
      </c>
      <c r="C714" s="729" t="s">
        <v>2284</v>
      </c>
      <c r="D714" s="730" t="s">
        <v>2285</v>
      </c>
      <c r="E714" s="729" t="s">
        <v>2653</v>
      </c>
      <c r="F714" s="730" t="s">
        <v>2654</v>
      </c>
      <c r="G714" s="729" t="s">
        <v>3587</v>
      </c>
      <c r="H714" s="729" t="s">
        <v>3588</v>
      </c>
      <c r="I714" s="732">
        <v>4047.929931640625</v>
      </c>
      <c r="J714" s="732">
        <v>2</v>
      </c>
      <c r="K714" s="733">
        <v>8095.85986328125</v>
      </c>
    </row>
    <row r="715" spans="1:11" ht="14.4" customHeight="1" x14ac:dyDescent="0.3">
      <c r="A715" s="727" t="s">
        <v>561</v>
      </c>
      <c r="B715" s="728" t="s">
        <v>562</v>
      </c>
      <c r="C715" s="729" t="s">
        <v>2284</v>
      </c>
      <c r="D715" s="730" t="s">
        <v>2285</v>
      </c>
      <c r="E715" s="729" t="s">
        <v>2653</v>
      </c>
      <c r="F715" s="730" t="s">
        <v>2654</v>
      </c>
      <c r="G715" s="729" t="s">
        <v>3589</v>
      </c>
      <c r="H715" s="729" t="s">
        <v>3590</v>
      </c>
      <c r="I715" s="732">
        <v>4047.929931640625</v>
      </c>
      <c r="J715" s="732">
        <v>1</v>
      </c>
      <c r="K715" s="733">
        <v>4047.929931640625</v>
      </c>
    </row>
    <row r="716" spans="1:11" ht="14.4" customHeight="1" x14ac:dyDescent="0.3">
      <c r="A716" s="727" t="s">
        <v>561</v>
      </c>
      <c r="B716" s="728" t="s">
        <v>562</v>
      </c>
      <c r="C716" s="729" t="s">
        <v>2284</v>
      </c>
      <c r="D716" s="730" t="s">
        <v>2285</v>
      </c>
      <c r="E716" s="729" t="s">
        <v>2653</v>
      </c>
      <c r="F716" s="730" t="s">
        <v>2654</v>
      </c>
      <c r="G716" s="729" t="s">
        <v>3591</v>
      </c>
      <c r="H716" s="729" t="s">
        <v>3592</v>
      </c>
      <c r="I716" s="732">
        <v>4047.929931640625</v>
      </c>
      <c r="J716" s="732">
        <v>1</v>
      </c>
      <c r="K716" s="733">
        <v>4047.929931640625</v>
      </c>
    </row>
    <row r="717" spans="1:11" ht="14.4" customHeight="1" x14ac:dyDescent="0.3">
      <c r="A717" s="727" t="s">
        <v>561</v>
      </c>
      <c r="B717" s="728" t="s">
        <v>562</v>
      </c>
      <c r="C717" s="729" t="s">
        <v>2284</v>
      </c>
      <c r="D717" s="730" t="s">
        <v>2285</v>
      </c>
      <c r="E717" s="729" t="s">
        <v>2653</v>
      </c>
      <c r="F717" s="730" t="s">
        <v>2654</v>
      </c>
      <c r="G717" s="729" t="s">
        <v>3593</v>
      </c>
      <c r="H717" s="729" t="s">
        <v>3594</v>
      </c>
      <c r="I717" s="732">
        <v>467.85000610351562</v>
      </c>
      <c r="J717" s="732">
        <v>2</v>
      </c>
      <c r="K717" s="733">
        <v>935.70001220703125</v>
      </c>
    </row>
    <row r="718" spans="1:11" ht="14.4" customHeight="1" x14ac:dyDescent="0.3">
      <c r="A718" s="727" t="s">
        <v>561</v>
      </c>
      <c r="B718" s="728" t="s">
        <v>562</v>
      </c>
      <c r="C718" s="729" t="s">
        <v>2284</v>
      </c>
      <c r="D718" s="730" t="s">
        <v>2285</v>
      </c>
      <c r="E718" s="729" t="s">
        <v>2653</v>
      </c>
      <c r="F718" s="730" t="s">
        <v>2654</v>
      </c>
      <c r="G718" s="729" t="s">
        <v>3595</v>
      </c>
      <c r="H718" s="729" t="s">
        <v>3596</v>
      </c>
      <c r="I718" s="732">
        <v>1447.4388427734375</v>
      </c>
      <c r="J718" s="732">
        <v>18</v>
      </c>
      <c r="K718" s="733">
        <v>26053.860107421875</v>
      </c>
    </row>
    <row r="719" spans="1:11" ht="14.4" customHeight="1" x14ac:dyDescent="0.3">
      <c r="A719" s="727" t="s">
        <v>561</v>
      </c>
      <c r="B719" s="728" t="s">
        <v>562</v>
      </c>
      <c r="C719" s="729" t="s">
        <v>2284</v>
      </c>
      <c r="D719" s="730" t="s">
        <v>2285</v>
      </c>
      <c r="E719" s="729" t="s">
        <v>2653</v>
      </c>
      <c r="F719" s="730" t="s">
        <v>2654</v>
      </c>
      <c r="G719" s="729" t="s">
        <v>3597</v>
      </c>
      <c r="H719" s="729" t="s">
        <v>3598</v>
      </c>
      <c r="I719" s="732">
        <v>1579.98798828125</v>
      </c>
      <c r="J719" s="732">
        <v>25</v>
      </c>
      <c r="K719" s="733">
        <v>39499.60986328125</v>
      </c>
    </row>
    <row r="720" spans="1:11" ht="14.4" customHeight="1" x14ac:dyDescent="0.3">
      <c r="A720" s="727" t="s">
        <v>561</v>
      </c>
      <c r="B720" s="728" t="s">
        <v>562</v>
      </c>
      <c r="C720" s="729" t="s">
        <v>2284</v>
      </c>
      <c r="D720" s="730" t="s">
        <v>2285</v>
      </c>
      <c r="E720" s="729" t="s">
        <v>2653</v>
      </c>
      <c r="F720" s="730" t="s">
        <v>2654</v>
      </c>
      <c r="G720" s="729" t="s">
        <v>3599</v>
      </c>
      <c r="H720" s="729" t="s">
        <v>3600</v>
      </c>
      <c r="I720" s="732">
        <v>1579.9915301983174</v>
      </c>
      <c r="J720" s="732">
        <v>38</v>
      </c>
      <c r="K720" s="733">
        <v>60039.5595703125</v>
      </c>
    </row>
    <row r="721" spans="1:11" ht="14.4" customHeight="1" x14ac:dyDescent="0.3">
      <c r="A721" s="727" t="s">
        <v>561</v>
      </c>
      <c r="B721" s="728" t="s">
        <v>562</v>
      </c>
      <c r="C721" s="729" t="s">
        <v>2284</v>
      </c>
      <c r="D721" s="730" t="s">
        <v>2285</v>
      </c>
      <c r="E721" s="729" t="s">
        <v>2653</v>
      </c>
      <c r="F721" s="730" t="s">
        <v>2654</v>
      </c>
      <c r="G721" s="729" t="s">
        <v>3601</v>
      </c>
      <c r="H721" s="729" t="s">
        <v>3602</v>
      </c>
      <c r="I721" s="732">
        <v>1579.989990234375</v>
      </c>
      <c r="J721" s="732">
        <v>39</v>
      </c>
      <c r="K721" s="733">
        <v>61619.47021484375</v>
      </c>
    </row>
    <row r="722" spans="1:11" ht="14.4" customHeight="1" x14ac:dyDescent="0.3">
      <c r="A722" s="727" t="s">
        <v>561</v>
      </c>
      <c r="B722" s="728" t="s">
        <v>562</v>
      </c>
      <c r="C722" s="729" t="s">
        <v>2284</v>
      </c>
      <c r="D722" s="730" t="s">
        <v>2285</v>
      </c>
      <c r="E722" s="729" t="s">
        <v>2653</v>
      </c>
      <c r="F722" s="730" t="s">
        <v>2654</v>
      </c>
      <c r="G722" s="729" t="s">
        <v>3603</v>
      </c>
      <c r="H722" s="729" t="s">
        <v>3604</v>
      </c>
      <c r="I722" s="732">
        <v>1092.5</v>
      </c>
      <c r="J722" s="732">
        <v>15</v>
      </c>
      <c r="K722" s="733">
        <v>16387.5</v>
      </c>
    </row>
    <row r="723" spans="1:11" ht="14.4" customHeight="1" x14ac:dyDescent="0.3">
      <c r="A723" s="727" t="s">
        <v>561</v>
      </c>
      <c r="B723" s="728" t="s">
        <v>562</v>
      </c>
      <c r="C723" s="729" t="s">
        <v>2284</v>
      </c>
      <c r="D723" s="730" t="s">
        <v>2285</v>
      </c>
      <c r="E723" s="729" t="s">
        <v>2653</v>
      </c>
      <c r="F723" s="730" t="s">
        <v>2654</v>
      </c>
      <c r="G723" s="729" t="s">
        <v>3605</v>
      </c>
      <c r="H723" s="729" t="s">
        <v>3606</v>
      </c>
      <c r="I723" s="732">
        <v>1443.5</v>
      </c>
      <c r="J723" s="732">
        <v>1</v>
      </c>
      <c r="K723" s="733">
        <v>1443.5</v>
      </c>
    </row>
    <row r="724" spans="1:11" ht="14.4" customHeight="1" x14ac:dyDescent="0.3">
      <c r="A724" s="727" t="s">
        <v>561</v>
      </c>
      <c r="B724" s="728" t="s">
        <v>562</v>
      </c>
      <c r="C724" s="729" t="s">
        <v>2284</v>
      </c>
      <c r="D724" s="730" t="s">
        <v>2285</v>
      </c>
      <c r="E724" s="729" t="s">
        <v>2653</v>
      </c>
      <c r="F724" s="730" t="s">
        <v>2654</v>
      </c>
      <c r="G724" s="729" t="s">
        <v>3607</v>
      </c>
      <c r="H724" s="729" t="s">
        <v>3608</v>
      </c>
      <c r="I724" s="732">
        <v>596.739990234375</v>
      </c>
      <c r="J724" s="732">
        <v>1</v>
      </c>
      <c r="K724" s="733">
        <v>596.739990234375</v>
      </c>
    </row>
    <row r="725" spans="1:11" ht="14.4" customHeight="1" x14ac:dyDescent="0.3">
      <c r="A725" s="727" t="s">
        <v>561</v>
      </c>
      <c r="B725" s="728" t="s">
        <v>562</v>
      </c>
      <c r="C725" s="729" t="s">
        <v>2284</v>
      </c>
      <c r="D725" s="730" t="s">
        <v>2285</v>
      </c>
      <c r="E725" s="729" t="s">
        <v>2653</v>
      </c>
      <c r="F725" s="730" t="s">
        <v>2654</v>
      </c>
      <c r="G725" s="729" t="s">
        <v>3609</v>
      </c>
      <c r="H725" s="729" t="s">
        <v>3610</v>
      </c>
      <c r="I725" s="732">
        <v>596.739990234375</v>
      </c>
      <c r="J725" s="732">
        <v>3</v>
      </c>
      <c r="K725" s="733">
        <v>1790.22998046875</v>
      </c>
    </row>
    <row r="726" spans="1:11" ht="14.4" customHeight="1" x14ac:dyDescent="0.3">
      <c r="A726" s="727" t="s">
        <v>561</v>
      </c>
      <c r="B726" s="728" t="s">
        <v>562</v>
      </c>
      <c r="C726" s="729" t="s">
        <v>2284</v>
      </c>
      <c r="D726" s="730" t="s">
        <v>2285</v>
      </c>
      <c r="E726" s="729" t="s">
        <v>2653</v>
      </c>
      <c r="F726" s="730" t="s">
        <v>2654</v>
      </c>
      <c r="G726" s="729" t="s">
        <v>3611</v>
      </c>
      <c r="H726" s="729" t="s">
        <v>3612</v>
      </c>
      <c r="I726" s="732">
        <v>596.3800048828125</v>
      </c>
      <c r="J726" s="732">
        <v>3</v>
      </c>
      <c r="K726" s="733">
        <v>1789.1500244140625</v>
      </c>
    </row>
    <row r="727" spans="1:11" ht="14.4" customHeight="1" x14ac:dyDescent="0.3">
      <c r="A727" s="727" t="s">
        <v>561</v>
      </c>
      <c r="B727" s="728" t="s">
        <v>562</v>
      </c>
      <c r="C727" s="729" t="s">
        <v>2284</v>
      </c>
      <c r="D727" s="730" t="s">
        <v>2285</v>
      </c>
      <c r="E727" s="729" t="s">
        <v>2653</v>
      </c>
      <c r="F727" s="730" t="s">
        <v>2654</v>
      </c>
      <c r="G727" s="729" t="s">
        <v>3613</v>
      </c>
      <c r="H727" s="729" t="s">
        <v>3614</v>
      </c>
      <c r="I727" s="732">
        <v>195.91666666666666</v>
      </c>
      <c r="J727" s="732">
        <v>3</v>
      </c>
      <c r="K727" s="733">
        <v>587.75</v>
      </c>
    </row>
    <row r="728" spans="1:11" ht="14.4" customHeight="1" x14ac:dyDescent="0.3">
      <c r="A728" s="727" t="s">
        <v>561</v>
      </c>
      <c r="B728" s="728" t="s">
        <v>562</v>
      </c>
      <c r="C728" s="729" t="s">
        <v>2284</v>
      </c>
      <c r="D728" s="730" t="s">
        <v>2285</v>
      </c>
      <c r="E728" s="729" t="s">
        <v>2653</v>
      </c>
      <c r="F728" s="730" t="s">
        <v>2654</v>
      </c>
      <c r="G728" s="729" t="s">
        <v>3615</v>
      </c>
      <c r="H728" s="729" t="s">
        <v>3616</v>
      </c>
      <c r="I728" s="732">
        <v>195.91000111897787</v>
      </c>
      <c r="J728" s="732">
        <v>8</v>
      </c>
      <c r="K728" s="733">
        <v>1567.2799987792969</v>
      </c>
    </row>
    <row r="729" spans="1:11" ht="14.4" customHeight="1" x14ac:dyDescent="0.3">
      <c r="A729" s="727" t="s">
        <v>561</v>
      </c>
      <c r="B729" s="728" t="s">
        <v>562</v>
      </c>
      <c r="C729" s="729" t="s">
        <v>2284</v>
      </c>
      <c r="D729" s="730" t="s">
        <v>2285</v>
      </c>
      <c r="E729" s="729" t="s">
        <v>2653</v>
      </c>
      <c r="F729" s="730" t="s">
        <v>2654</v>
      </c>
      <c r="G729" s="729" t="s">
        <v>3617</v>
      </c>
      <c r="H729" s="729" t="s">
        <v>3618</v>
      </c>
      <c r="I729" s="732">
        <v>195.91182084517047</v>
      </c>
      <c r="J729" s="732">
        <v>19</v>
      </c>
      <c r="K729" s="733">
        <v>3722.3399963378906</v>
      </c>
    </row>
    <row r="730" spans="1:11" ht="14.4" customHeight="1" x14ac:dyDescent="0.3">
      <c r="A730" s="727" t="s">
        <v>561</v>
      </c>
      <c r="B730" s="728" t="s">
        <v>562</v>
      </c>
      <c r="C730" s="729" t="s">
        <v>2284</v>
      </c>
      <c r="D730" s="730" t="s">
        <v>2285</v>
      </c>
      <c r="E730" s="729" t="s">
        <v>2653</v>
      </c>
      <c r="F730" s="730" t="s">
        <v>2654</v>
      </c>
      <c r="G730" s="729" t="s">
        <v>3619</v>
      </c>
      <c r="H730" s="729" t="s">
        <v>3620</v>
      </c>
      <c r="I730" s="732">
        <v>195.91000027126736</v>
      </c>
      <c r="J730" s="732">
        <v>12</v>
      </c>
      <c r="K730" s="733">
        <v>2350.9199829101562</v>
      </c>
    </row>
    <row r="731" spans="1:11" ht="14.4" customHeight="1" x14ac:dyDescent="0.3">
      <c r="A731" s="727" t="s">
        <v>561</v>
      </c>
      <c r="B731" s="728" t="s">
        <v>562</v>
      </c>
      <c r="C731" s="729" t="s">
        <v>2284</v>
      </c>
      <c r="D731" s="730" t="s">
        <v>2285</v>
      </c>
      <c r="E731" s="729" t="s">
        <v>2653</v>
      </c>
      <c r="F731" s="730" t="s">
        <v>2654</v>
      </c>
      <c r="G731" s="729" t="s">
        <v>3621</v>
      </c>
      <c r="H731" s="729" t="s">
        <v>3622</v>
      </c>
      <c r="I731" s="732">
        <v>195.90666707356772</v>
      </c>
      <c r="J731" s="732">
        <v>3</v>
      </c>
      <c r="K731" s="733">
        <v>587.72000122070313</v>
      </c>
    </row>
    <row r="732" spans="1:11" ht="14.4" customHeight="1" x14ac:dyDescent="0.3">
      <c r="A732" s="727" t="s">
        <v>561</v>
      </c>
      <c r="B732" s="728" t="s">
        <v>562</v>
      </c>
      <c r="C732" s="729" t="s">
        <v>2284</v>
      </c>
      <c r="D732" s="730" t="s">
        <v>2285</v>
      </c>
      <c r="E732" s="729" t="s">
        <v>2653</v>
      </c>
      <c r="F732" s="730" t="s">
        <v>2654</v>
      </c>
      <c r="G732" s="729" t="s">
        <v>3623</v>
      </c>
      <c r="H732" s="729" t="s">
        <v>3624</v>
      </c>
      <c r="I732" s="732">
        <v>195.91000366210937</v>
      </c>
      <c r="J732" s="732">
        <v>2</v>
      </c>
      <c r="K732" s="733">
        <v>391.82000732421875</v>
      </c>
    </row>
    <row r="733" spans="1:11" ht="14.4" customHeight="1" x14ac:dyDescent="0.3">
      <c r="A733" s="727" t="s">
        <v>561</v>
      </c>
      <c r="B733" s="728" t="s">
        <v>562</v>
      </c>
      <c r="C733" s="729" t="s">
        <v>2284</v>
      </c>
      <c r="D733" s="730" t="s">
        <v>2285</v>
      </c>
      <c r="E733" s="729" t="s">
        <v>2653</v>
      </c>
      <c r="F733" s="730" t="s">
        <v>2654</v>
      </c>
      <c r="G733" s="729" t="s">
        <v>3625</v>
      </c>
      <c r="H733" s="729" t="s">
        <v>3626</v>
      </c>
      <c r="I733" s="732">
        <v>195.91999816894531</v>
      </c>
      <c r="J733" s="732">
        <v>2</v>
      </c>
      <c r="K733" s="733">
        <v>391.82998657226562</v>
      </c>
    </row>
    <row r="734" spans="1:11" ht="14.4" customHeight="1" x14ac:dyDescent="0.3">
      <c r="A734" s="727" t="s">
        <v>561</v>
      </c>
      <c r="B734" s="728" t="s">
        <v>562</v>
      </c>
      <c r="C734" s="729" t="s">
        <v>2284</v>
      </c>
      <c r="D734" s="730" t="s">
        <v>2285</v>
      </c>
      <c r="E734" s="729" t="s">
        <v>2653</v>
      </c>
      <c r="F734" s="730" t="s">
        <v>2654</v>
      </c>
      <c r="G734" s="729" t="s">
        <v>3627</v>
      </c>
      <c r="H734" s="729" t="s">
        <v>3628</v>
      </c>
      <c r="I734" s="732">
        <v>196</v>
      </c>
      <c r="J734" s="732">
        <v>1</v>
      </c>
      <c r="K734" s="733">
        <v>196</v>
      </c>
    </row>
    <row r="735" spans="1:11" ht="14.4" customHeight="1" x14ac:dyDescent="0.3">
      <c r="A735" s="727" t="s">
        <v>561</v>
      </c>
      <c r="B735" s="728" t="s">
        <v>562</v>
      </c>
      <c r="C735" s="729" t="s">
        <v>2284</v>
      </c>
      <c r="D735" s="730" t="s">
        <v>2285</v>
      </c>
      <c r="E735" s="729" t="s">
        <v>2653</v>
      </c>
      <c r="F735" s="730" t="s">
        <v>2654</v>
      </c>
      <c r="G735" s="729" t="s">
        <v>3629</v>
      </c>
      <c r="H735" s="729" t="s">
        <v>3630</v>
      </c>
      <c r="I735" s="732">
        <v>334.32998657226562</v>
      </c>
      <c r="J735" s="732">
        <v>1</v>
      </c>
      <c r="K735" s="733">
        <v>334.32998657226562</v>
      </c>
    </row>
    <row r="736" spans="1:11" ht="14.4" customHeight="1" x14ac:dyDescent="0.3">
      <c r="A736" s="727" t="s">
        <v>561</v>
      </c>
      <c r="B736" s="728" t="s">
        <v>562</v>
      </c>
      <c r="C736" s="729" t="s">
        <v>2284</v>
      </c>
      <c r="D736" s="730" t="s">
        <v>2285</v>
      </c>
      <c r="E736" s="729" t="s">
        <v>2653</v>
      </c>
      <c r="F736" s="730" t="s">
        <v>2654</v>
      </c>
      <c r="G736" s="729" t="s">
        <v>3631</v>
      </c>
      <c r="H736" s="729" t="s">
        <v>3632</v>
      </c>
      <c r="I736" s="732">
        <v>2518.5</v>
      </c>
      <c r="J736" s="732">
        <v>2</v>
      </c>
      <c r="K736" s="733">
        <v>5037</v>
      </c>
    </row>
    <row r="737" spans="1:11" ht="14.4" customHeight="1" x14ac:dyDescent="0.3">
      <c r="A737" s="727" t="s">
        <v>561</v>
      </c>
      <c r="B737" s="728" t="s">
        <v>562</v>
      </c>
      <c r="C737" s="729" t="s">
        <v>2284</v>
      </c>
      <c r="D737" s="730" t="s">
        <v>2285</v>
      </c>
      <c r="E737" s="729" t="s">
        <v>2653</v>
      </c>
      <c r="F737" s="730" t="s">
        <v>2654</v>
      </c>
      <c r="G737" s="729" t="s">
        <v>3633</v>
      </c>
      <c r="H737" s="729" t="s">
        <v>3634</v>
      </c>
      <c r="I737" s="732">
        <v>2518.5</v>
      </c>
      <c r="J737" s="732">
        <v>3</v>
      </c>
      <c r="K737" s="733">
        <v>7555.5</v>
      </c>
    </row>
    <row r="738" spans="1:11" ht="14.4" customHeight="1" x14ac:dyDescent="0.3">
      <c r="A738" s="727" t="s">
        <v>561</v>
      </c>
      <c r="B738" s="728" t="s">
        <v>562</v>
      </c>
      <c r="C738" s="729" t="s">
        <v>2284</v>
      </c>
      <c r="D738" s="730" t="s">
        <v>2285</v>
      </c>
      <c r="E738" s="729" t="s">
        <v>2653</v>
      </c>
      <c r="F738" s="730" t="s">
        <v>2654</v>
      </c>
      <c r="G738" s="729" t="s">
        <v>3635</v>
      </c>
      <c r="H738" s="729" t="s">
        <v>3636</v>
      </c>
      <c r="I738" s="732">
        <v>2518.5</v>
      </c>
      <c r="J738" s="732">
        <v>4</v>
      </c>
      <c r="K738" s="733">
        <v>10074</v>
      </c>
    </row>
    <row r="739" spans="1:11" ht="14.4" customHeight="1" x14ac:dyDescent="0.3">
      <c r="A739" s="727" t="s">
        <v>561</v>
      </c>
      <c r="B739" s="728" t="s">
        <v>562</v>
      </c>
      <c r="C739" s="729" t="s">
        <v>2284</v>
      </c>
      <c r="D739" s="730" t="s">
        <v>2285</v>
      </c>
      <c r="E739" s="729" t="s">
        <v>2653</v>
      </c>
      <c r="F739" s="730" t="s">
        <v>2654</v>
      </c>
      <c r="G739" s="729" t="s">
        <v>3637</v>
      </c>
      <c r="H739" s="729" t="s">
        <v>3638</v>
      </c>
      <c r="I739" s="732">
        <v>3999</v>
      </c>
      <c r="J739" s="732">
        <v>2</v>
      </c>
      <c r="K739" s="733">
        <v>7998</v>
      </c>
    </row>
    <row r="740" spans="1:11" ht="14.4" customHeight="1" x14ac:dyDescent="0.3">
      <c r="A740" s="727" t="s">
        <v>561</v>
      </c>
      <c r="B740" s="728" t="s">
        <v>562</v>
      </c>
      <c r="C740" s="729" t="s">
        <v>2284</v>
      </c>
      <c r="D740" s="730" t="s">
        <v>2285</v>
      </c>
      <c r="E740" s="729" t="s">
        <v>2653</v>
      </c>
      <c r="F740" s="730" t="s">
        <v>2654</v>
      </c>
      <c r="G740" s="729" t="s">
        <v>3639</v>
      </c>
      <c r="H740" s="729" t="s">
        <v>3640</v>
      </c>
      <c r="I740" s="732">
        <v>1135.1500244140625</v>
      </c>
      <c r="J740" s="732">
        <v>2</v>
      </c>
      <c r="K740" s="733">
        <v>2270.300048828125</v>
      </c>
    </row>
    <row r="741" spans="1:11" ht="14.4" customHeight="1" x14ac:dyDescent="0.3">
      <c r="A741" s="727" t="s">
        <v>561</v>
      </c>
      <c r="B741" s="728" t="s">
        <v>562</v>
      </c>
      <c r="C741" s="729" t="s">
        <v>2284</v>
      </c>
      <c r="D741" s="730" t="s">
        <v>2285</v>
      </c>
      <c r="E741" s="729" t="s">
        <v>2653</v>
      </c>
      <c r="F741" s="730" t="s">
        <v>2654</v>
      </c>
      <c r="G741" s="729" t="s">
        <v>3641</v>
      </c>
      <c r="H741" s="729" t="s">
        <v>3642</v>
      </c>
      <c r="I741" s="732">
        <v>1135.1700439453125</v>
      </c>
      <c r="J741" s="732">
        <v>2</v>
      </c>
      <c r="K741" s="733">
        <v>2270.330078125</v>
      </c>
    </row>
    <row r="742" spans="1:11" ht="14.4" customHeight="1" x14ac:dyDescent="0.3">
      <c r="A742" s="727" t="s">
        <v>561</v>
      </c>
      <c r="B742" s="728" t="s">
        <v>562</v>
      </c>
      <c r="C742" s="729" t="s">
        <v>2284</v>
      </c>
      <c r="D742" s="730" t="s">
        <v>2285</v>
      </c>
      <c r="E742" s="729" t="s">
        <v>2653</v>
      </c>
      <c r="F742" s="730" t="s">
        <v>2654</v>
      </c>
      <c r="G742" s="729" t="s">
        <v>3643</v>
      </c>
      <c r="H742" s="729" t="s">
        <v>3644</v>
      </c>
      <c r="I742" s="732">
        <v>1135.1700439453125</v>
      </c>
      <c r="J742" s="732">
        <v>2</v>
      </c>
      <c r="K742" s="733">
        <v>2270.330078125</v>
      </c>
    </row>
    <row r="743" spans="1:11" ht="14.4" customHeight="1" x14ac:dyDescent="0.3">
      <c r="A743" s="727" t="s">
        <v>561</v>
      </c>
      <c r="B743" s="728" t="s">
        <v>562</v>
      </c>
      <c r="C743" s="729" t="s">
        <v>2284</v>
      </c>
      <c r="D743" s="730" t="s">
        <v>2285</v>
      </c>
      <c r="E743" s="729" t="s">
        <v>2653</v>
      </c>
      <c r="F743" s="730" t="s">
        <v>2654</v>
      </c>
      <c r="G743" s="729" t="s">
        <v>3645</v>
      </c>
      <c r="H743" s="729" t="s">
        <v>3646</v>
      </c>
      <c r="I743" s="732">
        <v>592.78997802734375</v>
      </c>
      <c r="J743" s="732">
        <v>1</v>
      </c>
      <c r="K743" s="733">
        <v>592.78997802734375</v>
      </c>
    </row>
    <row r="744" spans="1:11" ht="14.4" customHeight="1" x14ac:dyDescent="0.3">
      <c r="A744" s="727" t="s">
        <v>561</v>
      </c>
      <c r="B744" s="728" t="s">
        <v>562</v>
      </c>
      <c r="C744" s="729" t="s">
        <v>2284</v>
      </c>
      <c r="D744" s="730" t="s">
        <v>2285</v>
      </c>
      <c r="E744" s="729" t="s">
        <v>2653</v>
      </c>
      <c r="F744" s="730" t="s">
        <v>2654</v>
      </c>
      <c r="G744" s="729" t="s">
        <v>3647</v>
      </c>
      <c r="H744" s="729" t="s">
        <v>3648</v>
      </c>
      <c r="I744" s="732">
        <v>592.78997802734375</v>
      </c>
      <c r="J744" s="732">
        <v>2</v>
      </c>
      <c r="K744" s="733">
        <v>1185.5799560546875</v>
      </c>
    </row>
    <row r="745" spans="1:11" ht="14.4" customHeight="1" x14ac:dyDescent="0.3">
      <c r="A745" s="727" t="s">
        <v>561</v>
      </c>
      <c r="B745" s="728" t="s">
        <v>562</v>
      </c>
      <c r="C745" s="729" t="s">
        <v>2284</v>
      </c>
      <c r="D745" s="730" t="s">
        <v>2285</v>
      </c>
      <c r="E745" s="729" t="s">
        <v>2653</v>
      </c>
      <c r="F745" s="730" t="s">
        <v>2654</v>
      </c>
      <c r="G745" s="729" t="s">
        <v>3649</v>
      </c>
      <c r="H745" s="729" t="s">
        <v>3650</v>
      </c>
      <c r="I745" s="732">
        <v>592.78666178385413</v>
      </c>
      <c r="J745" s="732">
        <v>3</v>
      </c>
      <c r="K745" s="733">
        <v>1778.3599853515625</v>
      </c>
    </row>
    <row r="746" spans="1:11" ht="14.4" customHeight="1" x14ac:dyDescent="0.3">
      <c r="A746" s="727" t="s">
        <v>561</v>
      </c>
      <c r="B746" s="728" t="s">
        <v>562</v>
      </c>
      <c r="C746" s="729" t="s">
        <v>2284</v>
      </c>
      <c r="D746" s="730" t="s">
        <v>2285</v>
      </c>
      <c r="E746" s="729" t="s">
        <v>2653</v>
      </c>
      <c r="F746" s="730" t="s">
        <v>2654</v>
      </c>
      <c r="G746" s="729" t="s">
        <v>3651</v>
      </c>
      <c r="H746" s="729" t="s">
        <v>3652</v>
      </c>
      <c r="I746" s="732">
        <v>592.78997802734375</v>
      </c>
      <c r="J746" s="732">
        <v>5</v>
      </c>
      <c r="K746" s="733">
        <v>2963.9599609375</v>
      </c>
    </row>
    <row r="747" spans="1:11" ht="14.4" customHeight="1" x14ac:dyDescent="0.3">
      <c r="A747" s="727" t="s">
        <v>561</v>
      </c>
      <c r="B747" s="728" t="s">
        <v>562</v>
      </c>
      <c r="C747" s="729" t="s">
        <v>2284</v>
      </c>
      <c r="D747" s="730" t="s">
        <v>2285</v>
      </c>
      <c r="E747" s="729" t="s">
        <v>2653</v>
      </c>
      <c r="F747" s="730" t="s">
        <v>2654</v>
      </c>
      <c r="G747" s="729" t="s">
        <v>3653</v>
      </c>
      <c r="H747" s="729" t="s">
        <v>3654</v>
      </c>
      <c r="I747" s="732">
        <v>592.78997802734375</v>
      </c>
      <c r="J747" s="732">
        <v>10</v>
      </c>
      <c r="K747" s="733">
        <v>5927.8998413085937</v>
      </c>
    </row>
    <row r="748" spans="1:11" ht="14.4" customHeight="1" x14ac:dyDescent="0.3">
      <c r="A748" s="727" t="s">
        <v>561</v>
      </c>
      <c r="B748" s="728" t="s">
        <v>562</v>
      </c>
      <c r="C748" s="729" t="s">
        <v>2284</v>
      </c>
      <c r="D748" s="730" t="s">
        <v>2285</v>
      </c>
      <c r="E748" s="729" t="s">
        <v>2653</v>
      </c>
      <c r="F748" s="730" t="s">
        <v>2654</v>
      </c>
      <c r="G748" s="729" t="s">
        <v>3655</v>
      </c>
      <c r="H748" s="729" t="s">
        <v>3656</v>
      </c>
      <c r="I748" s="732">
        <v>592.78997802734375</v>
      </c>
      <c r="J748" s="732">
        <v>6</v>
      </c>
      <c r="K748" s="733">
        <v>3556.7299194335937</v>
      </c>
    </row>
    <row r="749" spans="1:11" ht="14.4" customHeight="1" x14ac:dyDescent="0.3">
      <c r="A749" s="727" t="s">
        <v>561</v>
      </c>
      <c r="B749" s="728" t="s">
        <v>562</v>
      </c>
      <c r="C749" s="729" t="s">
        <v>2284</v>
      </c>
      <c r="D749" s="730" t="s">
        <v>2285</v>
      </c>
      <c r="E749" s="729" t="s">
        <v>2653</v>
      </c>
      <c r="F749" s="730" t="s">
        <v>2654</v>
      </c>
      <c r="G749" s="729" t="s">
        <v>3657</v>
      </c>
      <c r="H749" s="729" t="s">
        <v>3658</v>
      </c>
      <c r="I749" s="732">
        <v>516</v>
      </c>
      <c r="J749" s="732">
        <v>2</v>
      </c>
      <c r="K749" s="733">
        <v>1032</v>
      </c>
    </row>
    <row r="750" spans="1:11" ht="14.4" customHeight="1" x14ac:dyDescent="0.3">
      <c r="A750" s="727" t="s">
        <v>561</v>
      </c>
      <c r="B750" s="728" t="s">
        <v>562</v>
      </c>
      <c r="C750" s="729" t="s">
        <v>2284</v>
      </c>
      <c r="D750" s="730" t="s">
        <v>2285</v>
      </c>
      <c r="E750" s="729" t="s">
        <v>2653</v>
      </c>
      <c r="F750" s="730" t="s">
        <v>2654</v>
      </c>
      <c r="G750" s="729" t="s">
        <v>3659</v>
      </c>
      <c r="H750" s="729" t="s">
        <v>3660</v>
      </c>
      <c r="I750" s="732">
        <v>516</v>
      </c>
      <c r="J750" s="732">
        <v>1</v>
      </c>
      <c r="K750" s="733">
        <v>516</v>
      </c>
    </row>
    <row r="751" spans="1:11" ht="14.4" customHeight="1" x14ac:dyDescent="0.3">
      <c r="A751" s="727" t="s">
        <v>561</v>
      </c>
      <c r="B751" s="728" t="s">
        <v>562</v>
      </c>
      <c r="C751" s="729" t="s">
        <v>2284</v>
      </c>
      <c r="D751" s="730" t="s">
        <v>2285</v>
      </c>
      <c r="E751" s="729" t="s">
        <v>2653</v>
      </c>
      <c r="F751" s="730" t="s">
        <v>2654</v>
      </c>
      <c r="G751" s="729" t="s">
        <v>3661</v>
      </c>
      <c r="H751" s="729" t="s">
        <v>3662</v>
      </c>
      <c r="I751" s="732">
        <v>412</v>
      </c>
      <c r="J751" s="732">
        <v>2</v>
      </c>
      <c r="K751" s="733">
        <v>824</v>
      </c>
    </row>
    <row r="752" spans="1:11" ht="14.4" customHeight="1" x14ac:dyDescent="0.3">
      <c r="A752" s="727" t="s">
        <v>561</v>
      </c>
      <c r="B752" s="728" t="s">
        <v>562</v>
      </c>
      <c r="C752" s="729" t="s">
        <v>2284</v>
      </c>
      <c r="D752" s="730" t="s">
        <v>2285</v>
      </c>
      <c r="E752" s="729" t="s">
        <v>2653</v>
      </c>
      <c r="F752" s="730" t="s">
        <v>2654</v>
      </c>
      <c r="G752" s="729" t="s">
        <v>3663</v>
      </c>
      <c r="H752" s="729" t="s">
        <v>3664</v>
      </c>
      <c r="I752" s="732">
        <v>943</v>
      </c>
      <c r="J752" s="732">
        <v>6</v>
      </c>
      <c r="K752" s="733">
        <v>5658</v>
      </c>
    </row>
    <row r="753" spans="1:11" ht="14.4" customHeight="1" x14ac:dyDescent="0.3">
      <c r="A753" s="727" t="s">
        <v>561</v>
      </c>
      <c r="B753" s="728" t="s">
        <v>562</v>
      </c>
      <c r="C753" s="729" t="s">
        <v>2284</v>
      </c>
      <c r="D753" s="730" t="s">
        <v>2285</v>
      </c>
      <c r="E753" s="729" t="s">
        <v>2653</v>
      </c>
      <c r="F753" s="730" t="s">
        <v>2654</v>
      </c>
      <c r="G753" s="729" t="s">
        <v>3665</v>
      </c>
      <c r="H753" s="729" t="s">
        <v>3666</v>
      </c>
      <c r="I753" s="732">
        <v>943</v>
      </c>
      <c r="J753" s="732">
        <v>11</v>
      </c>
      <c r="K753" s="733">
        <v>10373</v>
      </c>
    </row>
    <row r="754" spans="1:11" ht="14.4" customHeight="1" x14ac:dyDescent="0.3">
      <c r="A754" s="727" t="s">
        <v>561</v>
      </c>
      <c r="B754" s="728" t="s">
        <v>562</v>
      </c>
      <c r="C754" s="729" t="s">
        <v>2284</v>
      </c>
      <c r="D754" s="730" t="s">
        <v>2285</v>
      </c>
      <c r="E754" s="729" t="s">
        <v>2653</v>
      </c>
      <c r="F754" s="730" t="s">
        <v>2654</v>
      </c>
      <c r="G754" s="729" t="s">
        <v>3667</v>
      </c>
      <c r="H754" s="729" t="s">
        <v>3668</v>
      </c>
      <c r="I754" s="732">
        <v>943</v>
      </c>
      <c r="J754" s="732">
        <v>2</v>
      </c>
      <c r="K754" s="733">
        <v>1886</v>
      </c>
    </row>
    <row r="755" spans="1:11" ht="14.4" customHeight="1" x14ac:dyDescent="0.3">
      <c r="A755" s="727" t="s">
        <v>561</v>
      </c>
      <c r="B755" s="728" t="s">
        <v>562</v>
      </c>
      <c r="C755" s="729" t="s">
        <v>2284</v>
      </c>
      <c r="D755" s="730" t="s">
        <v>2285</v>
      </c>
      <c r="E755" s="729" t="s">
        <v>2653</v>
      </c>
      <c r="F755" s="730" t="s">
        <v>2654</v>
      </c>
      <c r="G755" s="729" t="s">
        <v>3669</v>
      </c>
      <c r="H755" s="729" t="s">
        <v>3670</v>
      </c>
      <c r="I755" s="732">
        <v>506</v>
      </c>
      <c r="J755" s="732">
        <v>12</v>
      </c>
      <c r="K755" s="733">
        <v>6072</v>
      </c>
    </row>
    <row r="756" spans="1:11" ht="14.4" customHeight="1" x14ac:dyDescent="0.3">
      <c r="A756" s="727" t="s">
        <v>561</v>
      </c>
      <c r="B756" s="728" t="s">
        <v>562</v>
      </c>
      <c r="C756" s="729" t="s">
        <v>2284</v>
      </c>
      <c r="D756" s="730" t="s">
        <v>2285</v>
      </c>
      <c r="E756" s="729" t="s">
        <v>2653</v>
      </c>
      <c r="F756" s="730" t="s">
        <v>2654</v>
      </c>
      <c r="G756" s="729" t="s">
        <v>3671</v>
      </c>
      <c r="H756" s="729" t="s">
        <v>3672</v>
      </c>
      <c r="I756" s="732">
        <v>506</v>
      </c>
      <c r="J756" s="732">
        <v>4</v>
      </c>
      <c r="K756" s="733">
        <v>2024</v>
      </c>
    </row>
    <row r="757" spans="1:11" ht="14.4" customHeight="1" x14ac:dyDescent="0.3">
      <c r="A757" s="727" t="s">
        <v>561</v>
      </c>
      <c r="B757" s="728" t="s">
        <v>562</v>
      </c>
      <c r="C757" s="729" t="s">
        <v>2284</v>
      </c>
      <c r="D757" s="730" t="s">
        <v>2285</v>
      </c>
      <c r="E757" s="729" t="s">
        <v>2653</v>
      </c>
      <c r="F757" s="730" t="s">
        <v>2654</v>
      </c>
      <c r="G757" s="729" t="s">
        <v>3673</v>
      </c>
      <c r="H757" s="729" t="s">
        <v>3674</v>
      </c>
      <c r="I757" s="732">
        <v>506</v>
      </c>
      <c r="J757" s="732">
        <v>2</v>
      </c>
      <c r="K757" s="733">
        <v>1012</v>
      </c>
    </row>
    <row r="758" spans="1:11" ht="14.4" customHeight="1" x14ac:dyDescent="0.3">
      <c r="A758" s="727" t="s">
        <v>561</v>
      </c>
      <c r="B758" s="728" t="s">
        <v>562</v>
      </c>
      <c r="C758" s="729" t="s">
        <v>2284</v>
      </c>
      <c r="D758" s="730" t="s">
        <v>2285</v>
      </c>
      <c r="E758" s="729" t="s">
        <v>2653</v>
      </c>
      <c r="F758" s="730" t="s">
        <v>2654</v>
      </c>
      <c r="G758" s="729" t="s">
        <v>3675</v>
      </c>
      <c r="H758" s="729" t="s">
        <v>3676</v>
      </c>
      <c r="I758" s="732">
        <v>506</v>
      </c>
      <c r="J758" s="732">
        <v>1</v>
      </c>
      <c r="K758" s="733">
        <v>506</v>
      </c>
    </row>
    <row r="759" spans="1:11" ht="14.4" customHeight="1" x14ac:dyDescent="0.3">
      <c r="A759" s="727" t="s">
        <v>561</v>
      </c>
      <c r="B759" s="728" t="s">
        <v>562</v>
      </c>
      <c r="C759" s="729" t="s">
        <v>2284</v>
      </c>
      <c r="D759" s="730" t="s">
        <v>2285</v>
      </c>
      <c r="E759" s="729" t="s">
        <v>2653</v>
      </c>
      <c r="F759" s="730" t="s">
        <v>2654</v>
      </c>
      <c r="G759" s="729" t="s">
        <v>3677</v>
      </c>
      <c r="H759" s="729" t="s">
        <v>3678</v>
      </c>
      <c r="I759" s="732">
        <v>506</v>
      </c>
      <c r="J759" s="732">
        <v>1</v>
      </c>
      <c r="K759" s="733">
        <v>506</v>
      </c>
    </row>
    <row r="760" spans="1:11" ht="14.4" customHeight="1" x14ac:dyDescent="0.3">
      <c r="A760" s="727" t="s">
        <v>561</v>
      </c>
      <c r="B760" s="728" t="s">
        <v>562</v>
      </c>
      <c r="C760" s="729" t="s">
        <v>2284</v>
      </c>
      <c r="D760" s="730" t="s">
        <v>2285</v>
      </c>
      <c r="E760" s="729" t="s">
        <v>2653</v>
      </c>
      <c r="F760" s="730" t="s">
        <v>2654</v>
      </c>
      <c r="G760" s="729" t="s">
        <v>3679</v>
      </c>
      <c r="H760" s="729" t="s">
        <v>3680</v>
      </c>
      <c r="I760" s="732">
        <v>506</v>
      </c>
      <c r="J760" s="732">
        <v>2</v>
      </c>
      <c r="K760" s="733">
        <v>1012</v>
      </c>
    </row>
    <row r="761" spans="1:11" ht="14.4" customHeight="1" x14ac:dyDescent="0.3">
      <c r="A761" s="727" t="s">
        <v>561</v>
      </c>
      <c r="B761" s="728" t="s">
        <v>562</v>
      </c>
      <c r="C761" s="729" t="s">
        <v>2284</v>
      </c>
      <c r="D761" s="730" t="s">
        <v>2285</v>
      </c>
      <c r="E761" s="729" t="s">
        <v>2653</v>
      </c>
      <c r="F761" s="730" t="s">
        <v>2654</v>
      </c>
      <c r="G761" s="729" t="s">
        <v>3681</v>
      </c>
      <c r="H761" s="729" t="s">
        <v>3682</v>
      </c>
      <c r="I761" s="732">
        <v>943</v>
      </c>
      <c r="J761" s="732">
        <v>1</v>
      </c>
      <c r="K761" s="733">
        <v>943</v>
      </c>
    </row>
    <row r="762" spans="1:11" ht="14.4" customHeight="1" x14ac:dyDescent="0.3">
      <c r="A762" s="727" t="s">
        <v>561</v>
      </c>
      <c r="B762" s="728" t="s">
        <v>562</v>
      </c>
      <c r="C762" s="729" t="s">
        <v>2284</v>
      </c>
      <c r="D762" s="730" t="s">
        <v>2285</v>
      </c>
      <c r="E762" s="729" t="s">
        <v>2653</v>
      </c>
      <c r="F762" s="730" t="s">
        <v>2654</v>
      </c>
      <c r="G762" s="729" t="s">
        <v>3683</v>
      </c>
      <c r="H762" s="729" t="s">
        <v>3684</v>
      </c>
      <c r="I762" s="732">
        <v>1163.800048828125</v>
      </c>
      <c r="J762" s="732">
        <v>1</v>
      </c>
      <c r="K762" s="733">
        <v>1163.800048828125</v>
      </c>
    </row>
    <row r="763" spans="1:11" ht="14.4" customHeight="1" x14ac:dyDescent="0.3">
      <c r="A763" s="727" t="s">
        <v>561</v>
      </c>
      <c r="B763" s="728" t="s">
        <v>562</v>
      </c>
      <c r="C763" s="729" t="s">
        <v>2284</v>
      </c>
      <c r="D763" s="730" t="s">
        <v>2285</v>
      </c>
      <c r="E763" s="729" t="s">
        <v>2653</v>
      </c>
      <c r="F763" s="730" t="s">
        <v>2654</v>
      </c>
      <c r="G763" s="729" t="s">
        <v>3685</v>
      </c>
      <c r="H763" s="729" t="s">
        <v>3686</v>
      </c>
      <c r="I763" s="732">
        <v>1163.800048828125</v>
      </c>
      <c r="J763" s="732">
        <v>1</v>
      </c>
      <c r="K763" s="733">
        <v>1163.800048828125</v>
      </c>
    </row>
    <row r="764" spans="1:11" ht="14.4" customHeight="1" x14ac:dyDescent="0.3">
      <c r="A764" s="727" t="s">
        <v>561</v>
      </c>
      <c r="B764" s="728" t="s">
        <v>562</v>
      </c>
      <c r="C764" s="729" t="s">
        <v>2284</v>
      </c>
      <c r="D764" s="730" t="s">
        <v>2285</v>
      </c>
      <c r="E764" s="729" t="s">
        <v>2653</v>
      </c>
      <c r="F764" s="730" t="s">
        <v>2654</v>
      </c>
      <c r="G764" s="729" t="s">
        <v>3687</v>
      </c>
      <c r="H764" s="729" t="s">
        <v>3688</v>
      </c>
      <c r="I764" s="732">
        <v>1053.6500244140625</v>
      </c>
      <c r="J764" s="732">
        <v>2</v>
      </c>
      <c r="K764" s="733">
        <v>2107.300048828125</v>
      </c>
    </row>
    <row r="765" spans="1:11" ht="14.4" customHeight="1" x14ac:dyDescent="0.3">
      <c r="A765" s="727" t="s">
        <v>561</v>
      </c>
      <c r="B765" s="728" t="s">
        <v>562</v>
      </c>
      <c r="C765" s="729" t="s">
        <v>2284</v>
      </c>
      <c r="D765" s="730" t="s">
        <v>2285</v>
      </c>
      <c r="E765" s="729" t="s">
        <v>2653</v>
      </c>
      <c r="F765" s="730" t="s">
        <v>2654</v>
      </c>
      <c r="G765" s="729" t="s">
        <v>3689</v>
      </c>
      <c r="H765" s="729" t="s">
        <v>3690</v>
      </c>
      <c r="I765" s="732">
        <v>1053.6500244140625</v>
      </c>
      <c r="J765" s="732">
        <v>2</v>
      </c>
      <c r="K765" s="733">
        <v>2107.300048828125</v>
      </c>
    </row>
    <row r="766" spans="1:11" ht="14.4" customHeight="1" x14ac:dyDescent="0.3">
      <c r="A766" s="727" t="s">
        <v>561</v>
      </c>
      <c r="B766" s="728" t="s">
        <v>562</v>
      </c>
      <c r="C766" s="729" t="s">
        <v>2284</v>
      </c>
      <c r="D766" s="730" t="s">
        <v>2285</v>
      </c>
      <c r="E766" s="729" t="s">
        <v>2653</v>
      </c>
      <c r="F766" s="730" t="s">
        <v>2654</v>
      </c>
      <c r="G766" s="729" t="s">
        <v>3691</v>
      </c>
      <c r="H766" s="729" t="s">
        <v>3692</v>
      </c>
      <c r="I766" s="732">
        <v>1053.6500244140625</v>
      </c>
      <c r="J766" s="732">
        <v>3</v>
      </c>
      <c r="K766" s="733">
        <v>3160.9500732421875</v>
      </c>
    </row>
    <row r="767" spans="1:11" ht="14.4" customHeight="1" x14ac:dyDescent="0.3">
      <c r="A767" s="727" t="s">
        <v>561</v>
      </c>
      <c r="B767" s="728" t="s">
        <v>562</v>
      </c>
      <c r="C767" s="729" t="s">
        <v>2284</v>
      </c>
      <c r="D767" s="730" t="s">
        <v>2285</v>
      </c>
      <c r="E767" s="729" t="s">
        <v>2653</v>
      </c>
      <c r="F767" s="730" t="s">
        <v>2654</v>
      </c>
      <c r="G767" s="729" t="s">
        <v>3693</v>
      </c>
      <c r="H767" s="729" t="s">
        <v>3694</v>
      </c>
      <c r="I767" s="732">
        <v>1053.6500244140625</v>
      </c>
      <c r="J767" s="732">
        <v>1</v>
      </c>
      <c r="K767" s="733">
        <v>1053.6500244140625</v>
      </c>
    </row>
    <row r="768" spans="1:11" ht="14.4" customHeight="1" x14ac:dyDescent="0.3">
      <c r="A768" s="727" t="s">
        <v>561</v>
      </c>
      <c r="B768" s="728" t="s">
        <v>562</v>
      </c>
      <c r="C768" s="729" t="s">
        <v>2284</v>
      </c>
      <c r="D768" s="730" t="s">
        <v>2285</v>
      </c>
      <c r="E768" s="729" t="s">
        <v>2653</v>
      </c>
      <c r="F768" s="730" t="s">
        <v>2654</v>
      </c>
      <c r="G768" s="729" t="s">
        <v>3695</v>
      </c>
      <c r="H768" s="729" t="s">
        <v>3696</v>
      </c>
      <c r="I768" s="732">
        <v>1053.6500244140625</v>
      </c>
      <c r="J768" s="732">
        <v>1</v>
      </c>
      <c r="K768" s="733">
        <v>1053.6500244140625</v>
      </c>
    </row>
    <row r="769" spans="1:11" ht="14.4" customHeight="1" x14ac:dyDescent="0.3">
      <c r="A769" s="727" t="s">
        <v>561</v>
      </c>
      <c r="B769" s="728" t="s">
        <v>562</v>
      </c>
      <c r="C769" s="729" t="s">
        <v>2284</v>
      </c>
      <c r="D769" s="730" t="s">
        <v>2285</v>
      </c>
      <c r="E769" s="729" t="s">
        <v>2653</v>
      </c>
      <c r="F769" s="730" t="s">
        <v>2654</v>
      </c>
      <c r="G769" s="729" t="s">
        <v>3697</v>
      </c>
      <c r="H769" s="729" t="s">
        <v>3698</v>
      </c>
      <c r="I769" s="732">
        <v>1053.6500244140625</v>
      </c>
      <c r="J769" s="732">
        <v>2</v>
      </c>
      <c r="K769" s="733">
        <v>2107.300048828125</v>
      </c>
    </row>
    <row r="770" spans="1:11" ht="14.4" customHeight="1" x14ac:dyDescent="0.3">
      <c r="A770" s="727" t="s">
        <v>561</v>
      </c>
      <c r="B770" s="728" t="s">
        <v>562</v>
      </c>
      <c r="C770" s="729" t="s">
        <v>2284</v>
      </c>
      <c r="D770" s="730" t="s">
        <v>2285</v>
      </c>
      <c r="E770" s="729" t="s">
        <v>2653</v>
      </c>
      <c r="F770" s="730" t="s">
        <v>2654</v>
      </c>
      <c r="G770" s="729" t="s">
        <v>3699</v>
      </c>
      <c r="H770" s="729" t="s">
        <v>3700</v>
      </c>
      <c r="I770" s="732">
        <v>1053.6500244140625</v>
      </c>
      <c r="J770" s="732">
        <v>1</v>
      </c>
      <c r="K770" s="733">
        <v>1053.6500244140625</v>
      </c>
    </row>
    <row r="771" spans="1:11" ht="14.4" customHeight="1" x14ac:dyDescent="0.3">
      <c r="A771" s="727" t="s">
        <v>561</v>
      </c>
      <c r="B771" s="728" t="s">
        <v>562</v>
      </c>
      <c r="C771" s="729" t="s">
        <v>2284</v>
      </c>
      <c r="D771" s="730" t="s">
        <v>2285</v>
      </c>
      <c r="E771" s="729" t="s">
        <v>2653</v>
      </c>
      <c r="F771" s="730" t="s">
        <v>2654</v>
      </c>
      <c r="G771" s="729" t="s">
        <v>3701</v>
      </c>
      <c r="H771" s="729" t="s">
        <v>3702</v>
      </c>
      <c r="I771" s="732">
        <v>1242</v>
      </c>
      <c r="J771" s="732">
        <v>6</v>
      </c>
      <c r="K771" s="733">
        <v>7452</v>
      </c>
    </row>
    <row r="772" spans="1:11" ht="14.4" customHeight="1" x14ac:dyDescent="0.3">
      <c r="A772" s="727" t="s">
        <v>561</v>
      </c>
      <c r="B772" s="728" t="s">
        <v>562</v>
      </c>
      <c r="C772" s="729" t="s">
        <v>2284</v>
      </c>
      <c r="D772" s="730" t="s">
        <v>2285</v>
      </c>
      <c r="E772" s="729" t="s">
        <v>2653</v>
      </c>
      <c r="F772" s="730" t="s">
        <v>2654</v>
      </c>
      <c r="G772" s="729" t="s">
        <v>3703</v>
      </c>
      <c r="H772" s="729" t="s">
        <v>3704</v>
      </c>
      <c r="I772" s="732">
        <v>1242</v>
      </c>
      <c r="J772" s="732">
        <v>4</v>
      </c>
      <c r="K772" s="733">
        <v>4968</v>
      </c>
    </row>
    <row r="773" spans="1:11" ht="14.4" customHeight="1" x14ac:dyDescent="0.3">
      <c r="A773" s="727" t="s">
        <v>561</v>
      </c>
      <c r="B773" s="728" t="s">
        <v>562</v>
      </c>
      <c r="C773" s="729" t="s">
        <v>2284</v>
      </c>
      <c r="D773" s="730" t="s">
        <v>2285</v>
      </c>
      <c r="E773" s="729" t="s">
        <v>2653</v>
      </c>
      <c r="F773" s="730" t="s">
        <v>2654</v>
      </c>
      <c r="G773" s="729" t="s">
        <v>3705</v>
      </c>
      <c r="H773" s="729" t="s">
        <v>3706</v>
      </c>
      <c r="I773" s="732">
        <v>1242</v>
      </c>
      <c r="J773" s="732">
        <v>4</v>
      </c>
      <c r="K773" s="733">
        <v>4968</v>
      </c>
    </row>
    <row r="774" spans="1:11" ht="14.4" customHeight="1" x14ac:dyDescent="0.3">
      <c r="A774" s="727" t="s">
        <v>561</v>
      </c>
      <c r="B774" s="728" t="s">
        <v>562</v>
      </c>
      <c r="C774" s="729" t="s">
        <v>2284</v>
      </c>
      <c r="D774" s="730" t="s">
        <v>2285</v>
      </c>
      <c r="E774" s="729" t="s">
        <v>2653</v>
      </c>
      <c r="F774" s="730" t="s">
        <v>2654</v>
      </c>
      <c r="G774" s="729" t="s">
        <v>3707</v>
      </c>
      <c r="H774" s="729" t="s">
        <v>3708</v>
      </c>
      <c r="I774" s="732">
        <v>1242</v>
      </c>
      <c r="J774" s="732">
        <v>1</v>
      </c>
      <c r="K774" s="733">
        <v>1242</v>
      </c>
    </row>
    <row r="775" spans="1:11" ht="14.4" customHeight="1" x14ac:dyDescent="0.3">
      <c r="A775" s="727" t="s">
        <v>561</v>
      </c>
      <c r="B775" s="728" t="s">
        <v>562</v>
      </c>
      <c r="C775" s="729" t="s">
        <v>2284</v>
      </c>
      <c r="D775" s="730" t="s">
        <v>2285</v>
      </c>
      <c r="E775" s="729" t="s">
        <v>2653</v>
      </c>
      <c r="F775" s="730" t="s">
        <v>2654</v>
      </c>
      <c r="G775" s="729" t="s">
        <v>3709</v>
      </c>
      <c r="H775" s="729" t="s">
        <v>3710</v>
      </c>
      <c r="I775" s="732">
        <v>1955</v>
      </c>
      <c r="J775" s="732">
        <v>1</v>
      </c>
      <c r="K775" s="733">
        <v>1955</v>
      </c>
    </row>
    <row r="776" spans="1:11" ht="14.4" customHeight="1" x14ac:dyDescent="0.3">
      <c r="A776" s="727" t="s">
        <v>561</v>
      </c>
      <c r="B776" s="728" t="s">
        <v>562</v>
      </c>
      <c r="C776" s="729" t="s">
        <v>2284</v>
      </c>
      <c r="D776" s="730" t="s">
        <v>2285</v>
      </c>
      <c r="E776" s="729" t="s">
        <v>2653</v>
      </c>
      <c r="F776" s="730" t="s">
        <v>2654</v>
      </c>
      <c r="G776" s="729" t="s">
        <v>3711</v>
      </c>
      <c r="H776" s="729" t="s">
        <v>3712</v>
      </c>
      <c r="I776" s="732">
        <v>908.4000244140625</v>
      </c>
      <c r="J776" s="732">
        <v>1</v>
      </c>
      <c r="K776" s="733">
        <v>908.4000244140625</v>
      </c>
    </row>
    <row r="777" spans="1:11" ht="14.4" customHeight="1" x14ac:dyDescent="0.3">
      <c r="A777" s="727" t="s">
        <v>561</v>
      </c>
      <c r="B777" s="728" t="s">
        <v>562</v>
      </c>
      <c r="C777" s="729" t="s">
        <v>2284</v>
      </c>
      <c r="D777" s="730" t="s">
        <v>2285</v>
      </c>
      <c r="E777" s="729" t="s">
        <v>2653</v>
      </c>
      <c r="F777" s="730" t="s">
        <v>2654</v>
      </c>
      <c r="G777" s="729" t="s">
        <v>3713</v>
      </c>
      <c r="H777" s="729" t="s">
        <v>3714</v>
      </c>
      <c r="I777" s="732">
        <v>908.41998291015625</v>
      </c>
      <c r="J777" s="732">
        <v>3</v>
      </c>
      <c r="K777" s="733">
        <v>2725.260009765625</v>
      </c>
    </row>
    <row r="778" spans="1:11" ht="14.4" customHeight="1" x14ac:dyDescent="0.3">
      <c r="A778" s="727" t="s">
        <v>561</v>
      </c>
      <c r="B778" s="728" t="s">
        <v>562</v>
      </c>
      <c r="C778" s="729" t="s">
        <v>2284</v>
      </c>
      <c r="D778" s="730" t="s">
        <v>2285</v>
      </c>
      <c r="E778" s="729" t="s">
        <v>2653</v>
      </c>
      <c r="F778" s="730" t="s">
        <v>2654</v>
      </c>
      <c r="G778" s="729" t="s">
        <v>3715</v>
      </c>
      <c r="H778" s="729" t="s">
        <v>3716</v>
      </c>
      <c r="I778" s="732">
        <v>1213.5</v>
      </c>
      <c r="J778" s="732">
        <v>1</v>
      </c>
      <c r="K778" s="733">
        <v>1213.5</v>
      </c>
    </row>
    <row r="779" spans="1:11" ht="14.4" customHeight="1" x14ac:dyDescent="0.3">
      <c r="A779" s="727" t="s">
        <v>561</v>
      </c>
      <c r="B779" s="728" t="s">
        <v>562</v>
      </c>
      <c r="C779" s="729" t="s">
        <v>2284</v>
      </c>
      <c r="D779" s="730" t="s">
        <v>2285</v>
      </c>
      <c r="E779" s="729" t="s">
        <v>2653</v>
      </c>
      <c r="F779" s="730" t="s">
        <v>2654</v>
      </c>
      <c r="G779" s="729" t="s">
        <v>3717</v>
      </c>
      <c r="H779" s="729" t="s">
        <v>3718</v>
      </c>
      <c r="I779" s="732">
        <v>1247.2074890136719</v>
      </c>
      <c r="J779" s="732">
        <v>5</v>
      </c>
      <c r="K779" s="733">
        <v>6202.3299560546875</v>
      </c>
    </row>
    <row r="780" spans="1:11" ht="14.4" customHeight="1" x14ac:dyDescent="0.3">
      <c r="A780" s="727" t="s">
        <v>561</v>
      </c>
      <c r="B780" s="728" t="s">
        <v>562</v>
      </c>
      <c r="C780" s="729" t="s">
        <v>2284</v>
      </c>
      <c r="D780" s="730" t="s">
        <v>2285</v>
      </c>
      <c r="E780" s="729" t="s">
        <v>2653</v>
      </c>
      <c r="F780" s="730" t="s">
        <v>2654</v>
      </c>
      <c r="G780" s="729" t="s">
        <v>3719</v>
      </c>
      <c r="H780" s="729" t="s">
        <v>3720</v>
      </c>
      <c r="I780" s="732">
        <v>1213.5033365885417</v>
      </c>
      <c r="J780" s="732">
        <v>4</v>
      </c>
      <c r="K780" s="733">
        <v>4854.010009765625</v>
      </c>
    </row>
    <row r="781" spans="1:11" ht="14.4" customHeight="1" x14ac:dyDescent="0.3">
      <c r="A781" s="727" t="s">
        <v>561</v>
      </c>
      <c r="B781" s="728" t="s">
        <v>562</v>
      </c>
      <c r="C781" s="729" t="s">
        <v>2284</v>
      </c>
      <c r="D781" s="730" t="s">
        <v>2285</v>
      </c>
      <c r="E781" s="729" t="s">
        <v>2653</v>
      </c>
      <c r="F781" s="730" t="s">
        <v>2654</v>
      </c>
      <c r="G781" s="729" t="s">
        <v>3721</v>
      </c>
      <c r="H781" s="729" t="s">
        <v>3722</v>
      </c>
      <c r="I781" s="732">
        <v>1213.4974975585937</v>
      </c>
      <c r="J781" s="732">
        <v>11</v>
      </c>
      <c r="K781" s="733">
        <v>13348.47998046875</v>
      </c>
    </row>
    <row r="782" spans="1:11" ht="14.4" customHeight="1" x14ac:dyDescent="0.3">
      <c r="A782" s="727" t="s">
        <v>561</v>
      </c>
      <c r="B782" s="728" t="s">
        <v>562</v>
      </c>
      <c r="C782" s="729" t="s">
        <v>2284</v>
      </c>
      <c r="D782" s="730" t="s">
        <v>2285</v>
      </c>
      <c r="E782" s="729" t="s">
        <v>2653</v>
      </c>
      <c r="F782" s="730" t="s">
        <v>2654</v>
      </c>
      <c r="G782" s="729" t="s">
        <v>3723</v>
      </c>
      <c r="H782" s="729" t="s">
        <v>3724</v>
      </c>
      <c r="I782" s="732">
        <v>1213.5011121961807</v>
      </c>
      <c r="J782" s="732">
        <v>10</v>
      </c>
      <c r="K782" s="733">
        <v>12135.010009765625</v>
      </c>
    </row>
    <row r="783" spans="1:11" ht="14.4" customHeight="1" x14ac:dyDescent="0.3">
      <c r="A783" s="727" t="s">
        <v>561</v>
      </c>
      <c r="B783" s="728" t="s">
        <v>562</v>
      </c>
      <c r="C783" s="729" t="s">
        <v>2284</v>
      </c>
      <c r="D783" s="730" t="s">
        <v>2285</v>
      </c>
      <c r="E783" s="729" t="s">
        <v>2653</v>
      </c>
      <c r="F783" s="730" t="s">
        <v>2654</v>
      </c>
      <c r="G783" s="729" t="s">
        <v>3725</v>
      </c>
      <c r="H783" s="729" t="s">
        <v>3726</v>
      </c>
      <c r="I783" s="732">
        <v>1322.6825256347656</v>
      </c>
      <c r="J783" s="732">
        <v>15</v>
      </c>
      <c r="K783" s="733">
        <v>19840.180297851563</v>
      </c>
    </row>
    <row r="784" spans="1:11" ht="14.4" customHeight="1" x14ac:dyDescent="0.3">
      <c r="A784" s="727" t="s">
        <v>561</v>
      </c>
      <c r="B784" s="728" t="s">
        <v>562</v>
      </c>
      <c r="C784" s="729" t="s">
        <v>2284</v>
      </c>
      <c r="D784" s="730" t="s">
        <v>2285</v>
      </c>
      <c r="E784" s="729" t="s">
        <v>2653</v>
      </c>
      <c r="F784" s="730" t="s">
        <v>2654</v>
      </c>
      <c r="G784" s="729" t="s">
        <v>3727</v>
      </c>
      <c r="H784" s="729" t="s">
        <v>3728</v>
      </c>
      <c r="I784" s="732">
        <v>1322.6700439453125</v>
      </c>
      <c r="J784" s="732">
        <v>7</v>
      </c>
      <c r="K784" s="733">
        <v>9258.7001953125</v>
      </c>
    </row>
    <row r="785" spans="1:11" ht="14.4" customHeight="1" x14ac:dyDescent="0.3">
      <c r="A785" s="727" t="s">
        <v>561</v>
      </c>
      <c r="B785" s="728" t="s">
        <v>562</v>
      </c>
      <c r="C785" s="729" t="s">
        <v>2284</v>
      </c>
      <c r="D785" s="730" t="s">
        <v>2285</v>
      </c>
      <c r="E785" s="729" t="s">
        <v>2653</v>
      </c>
      <c r="F785" s="730" t="s">
        <v>2654</v>
      </c>
      <c r="G785" s="729" t="s">
        <v>3729</v>
      </c>
      <c r="H785" s="729" t="s">
        <v>3730</v>
      </c>
      <c r="I785" s="732">
        <v>1322.675048828125</v>
      </c>
      <c r="J785" s="732">
        <v>7</v>
      </c>
      <c r="K785" s="733">
        <v>9258.7203369140625</v>
      </c>
    </row>
    <row r="786" spans="1:11" ht="14.4" customHeight="1" x14ac:dyDescent="0.3">
      <c r="A786" s="727" t="s">
        <v>561</v>
      </c>
      <c r="B786" s="728" t="s">
        <v>562</v>
      </c>
      <c r="C786" s="729" t="s">
        <v>2284</v>
      </c>
      <c r="D786" s="730" t="s">
        <v>2285</v>
      </c>
      <c r="E786" s="729" t="s">
        <v>2653</v>
      </c>
      <c r="F786" s="730" t="s">
        <v>2654</v>
      </c>
      <c r="G786" s="729" t="s">
        <v>3731</v>
      </c>
      <c r="H786" s="729" t="s">
        <v>3732</v>
      </c>
      <c r="I786" s="732">
        <v>1322.6700439453125</v>
      </c>
      <c r="J786" s="732">
        <v>3</v>
      </c>
      <c r="K786" s="733">
        <v>3968.0101318359375</v>
      </c>
    </row>
    <row r="787" spans="1:11" ht="14.4" customHeight="1" x14ac:dyDescent="0.3">
      <c r="A787" s="727" t="s">
        <v>561</v>
      </c>
      <c r="B787" s="728" t="s">
        <v>562</v>
      </c>
      <c r="C787" s="729" t="s">
        <v>2284</v>
      </c>
      <c r="D787" s="730" t="s">
        <v>2285</v>
      </c>
      <c r="E787" s="729" t="s">
        <v>2653</v>
      </c>
      <c r="F787" s="730" t="s">
        <v>2654</v>
      </c>
      <c r="G787" s="729" t="s">
        <v>3733</v>
      </c>
      <c r="H787" s="729" t="s">
        <v>3734</v>
      </c>
      <c r="I787" s="732">
        <v>1322.6800231933594</v>
      </c>
      <c r="J787" s="732">
        <v>5</v>
      </c>
      <c r="K787" s="733">
        <v>6613.39013671875</v>
      </c>
    </row>
    <row r="788" spans="1:11" ht="14.4" customHeight="1" x14ac:dyDescent="0.3">
      <c r="A788" s="727" t="s">
        <v>561</v>
      </c>
      <c r="B788" s="728" t="s">
        <v>562</v>
      </c>
      <c r="C788" s="729" t="s">
        <v>2284</v>
      </c>
      <c r="D788" s="730" t="s">
        <v>2285</v>
      </c>
      <c r="E788" s="729" t="s">
        <v>2653</v>
      </c>
      <c r="F788" s="730" t="s">
        <v>2654</v>
      </c>
      <c r="G788" s="729" t="s">
        <v>3735</v>
      </c>
      <c r="H788" s="729" t="s">
        <v>3736</v>
      </c>
      <c r="I788" s="732">
        <v>1405.5250244140625</v>
      </c>
      <c r="J788" s="732">
        <v>2</v>
      </c>
      <c r="K788" s="733">
        <v>2811.050048828125</v>
      </c>
    </row>
    <row r="789" spans="1:11" ht="14.4" customHeight="1" x14ac:dyDescent="0.3">
      <c r="A789" s="727" t="s">
        <v>561</v>
      </c>
      <c r="B789" s="728" t="s">
        <v>562</v>
      </c>
      <c r="C789" s="729" t="s">
        <v>2284</v>
      </c>
      <c r="D789" s="730" t="s">
        <v>2285</v>
      </c>
      <c r="E789" s="729" t="s">
        <v>2653</v>
      </c>
      <c r="F789" s="730" t="s">
        <v>2654</v>
      </c>
      <c r="G789" s="729" t="s">
        <v>3737</v>
      </c>
      <c r="H789" s="729" t="s">
        <v>3738</v>
      </c>
      <c r="I789" s="732">
        <v>1405.52001953125</v>
      </c>
      <c r="J789" s="732">
        <v>1</v>
      </c>
      <c r="K789" s="733">
        <v>1405.52001953125</v>
      </c>
    </row>
    <row r="790" spans="1:11" ht="14.4" customHeight="1" x14ac:dyDescent="0.3">
      <c r="A790" s="727" t="s">
        <v>561</v>
      </c>
      <c r="B790" s="728" t="s">
        <v>562</v>
      </c>
      <c r="C790" s="729" t="s">
        <v>2284</v>
      </c>
      <c r="D790" s="730" t="s">
        <v>2285</v>
      </c>
      <c r="E790" s="729" t="s">
        <v>2653</v>
      </c>
      <c r="F790" s="730" t="s">
        <v>2654</v>
      </c>
      <c r="G790" s="729" t="s">
        <v>3739</v>
      </c>
      <c r="H790" s="729" t="s">
        <v>3740</v>
      </c>
      <c r="I790" s="732">
        <v>1637.489990234375</v>
      </c>
      <c r="J790" s="732">
        <v>2</v>
      </c>
      <c r="K790" s="733">
        <v>3274.97998046875</v>
      </c>
    </row>
    <row r="791" spans="1:11" ht="14.4" customHeight="1" x14ac:dyDescent="0.3">
      <c r="A791" s="727" t="s">
        <v>561</v>
      </c>
      <c r="B791" s="728" t="s">
        <v>562</v>
      </c>
      <c r="C791" s="729" t="s">
        <v>2284</v>
      </c>
      <c r="D791" s="730" t="s">
        <v>2285</v>
      </c>
      <c r="E791" s="729" t="s">
        <v>2653</v>
      </c>
      <c r="F791" s="730" t="s">
        <v>2654</v>
      </c>
      <c r="G791" s="729" t="s">
        <v>3741</v>
      </c>
      <c r="H791" s="729" t="s">
        <v>3742</v>
      </c>
      <c r="I791" s="732">
        <v>886.010009765625</v>
      </c>
      <c r="J791" s="732">
        <v>1</v>
      </c>
      <c r="K791" s="733">
        <v>886.010009765625</v>
      </c>
    </row>
    <row r="792" spans="1:11" ht="14.4" customHeight="1" x14ac:dyDescent="0.3">
      <c r="A792" s="727" t="s">
        <v>561</v>
      </c>
      <c r="B792" s="728" t="s">
        <v>562</v>
      </c>
      <c r="C792" s="729" t="s">
        <v>2284</v>
      </c>
      <c r="D792" s="730" t="s">
        <v>2285</v>
      </c>
      <c r="E792" s="729" t="s">
        <v>2653</v>
      </c>
      <c r="F792" s="730" t="s">
        <v>2654</v>
      </c>
      <c r="G792" s="729" t="s">
        <v>3743</v>
      </c>
      <c r="H792" s="729" t="s">
        <v>3744</v>
      </c>
      <c r="I792" s="732">
        <v>1089.719970703125</v>
      </c>
      <c r="J792" s="732">
        <v>1</v>
      </c>
      <c r="K792" s="733">
        <v>1089.719970703125</v>
      </c>
    </row>
    <row r="793" spans="1:11" ht="14.4" customHeight="1" x14ac:dyDescent="0.3">
      <c r="A793" s="727" t="s">
        <v>561</v>
      </c>
      <c r="B793" s="728" t="s">
        <v>562</v>
      </c>
      <c r="C793" s="729" t="s">
        <v>2284</v>
      </c>
      <c r="D793" s="730" t="s">
        <v>2285</v>
      </c>
      <c r="E793" s="729" t="s">
        <v>2653</v>
      </c>
      <c r="F793" s="730" t="s">
        <v>2654</v>
      </c>
      <c r="G793" s="729" t="s">
        <v>3745</v>
      </c>
      <c r="H793" s="729" t="s">
        <v>3746</v>
      </c>
      <c r="I793" s="732">
        <v>1089.719970703125</v>
      </c>
      <c r="J793" s="732">
        <v>2</v>
      </c>
      <c r="K793" s="733">
        <v>2179.43994140625</v>
      </c>
    </row>
    <row r="794" spans="1:11" ht="14.4" customHeight="1" x14ac:dyDescent="0.3">
      <c r="A794" s="727" t="s">
        <v>561</v>
      </c>
      <c r="B794" s="728" t="s">
        <v>562</v>
      </c>
      <c r="C794" s="729" t="s">
        <v>2284</v>
      </c>
      <c r="D794" s="730" t="s">
        <v>2285</v>
      </c>
      <c r="E794" s="729" t="s">
        <v>2653</v>
      </c>
      <c r="F794" s="730" t="s">
        <v>2654</v>
      </c>
      <c r="G794" s="729" t="s">
        <v>3747</v>
      </c>
      <c r="H794" s="729" t="s">
        <v>3748</v>
      </c>
      <c r="I794" s="732">
        <v>1089.719970703125</v>
      </c>
      <c r="J794" s="732">
        <v>3</v>
      </c>
      <c r="K794" s="733">
        <v>3269.159912109375</v>
      </c>
    </row>
    <row r="795" spans="1:11" ht="14.4" customHeight="1" x14ac:dyDescent="0.3">
      <c r="A795" s="727" t="s">
        <v>561</v>
      </c>
      <c r="B795" s="728" t="s">
        <v>562</v>
      </c>
      <c r="C795" s="729" t="s">
        <v>2284</v>
      </c>
      <c r="D795" s="730" t="s">
        <v>2285</v>
      </c>
      <c r="E795" s="729" t="s">
        <v>2653</v>
      </c>
      <c r="F795" s="730" t="s">
        <v>2654</v>
      </c>
      <c r="G795" s="729" t="s">
        <v>3749</v>
      </c>
      <c r="H795" s="729" t="s">
        <v>3750</v>
      </c>
      <c r="I795" s="732">
        <v>1089.719970703125</v>
      </c>
      <c r="J795" s="732">
        <v>6</v>
      </c>
      <c r="K795" s="733">
        <v>6538.31982421875</v>
      </c>
    </row>
    <row r="796" spans="1:11" ht="14.4" customHeight="1" x14ac:dyDescent="0.3">
      <c r="A796" s="727" t="s">
        <v>561</v>
      </c>
      <c r="B796" s="728" t="s">
        <v>562</v>
      </c>
      <c r="C796" s="729" t="s">
        <v>2284</v>
      </c>
      <c r="D796" s="730" t="s">
        <v>2285</v>
      </c>
      <c r="E796" s="729" t="s">
        <v>2653</v>
      </c>
      <c r="F796" s="730" t="s">
        <v>2654</v>
      </c>
      <c r="G796" s="729" t="s">
        <v>3751</v>
      </c>
      <c r="H796" s="729" t="s">
        <v>3752</v>
      </c>
      <c r="I796" s="732">
        <v>1161.8399658203125</v>
      </c>
      <c r="J796" s="732">
        <v>2</v>
      </c>
      <c r="K796" s="733">
        <v>2323.679931640625</v>
      </c>
    </row>
    <row r="797" spans="1:11" ht="14.4" customHeight="1" x14ac:dyDescent="0.3">
      <c r="A797" s="727" t="s">
        <v>561</v>
      </c>
      <c r="B797" s="728" t="s">
        <v>562</v>
      </c>
      <c r="C797" s="729" t="s">
        <v>2284</v>
      </c>
      <c r="D797" s="730" t="s">
        <v>2285</v>
      </c>
      <c r="E797" s="729" t="s">
        <v>2653</v>
      </c>
      <c r="F797" s="730" t="s">
        <v>2654</v>
      </c>
      <c r="G797" s="729" t="s">
        <v>3753</v>
      </c>
      <c r="H797" s="729" t="s">
        <v>3754</v>
      </c>
      <c r="I797" s="732">
        <v>1161.8399658203125</v>
      </c>
      <c r="J797" s="732">
        <v>1</v>
      </c>
      <c r="K797" s="733">
        <v>1161.8399658203125</v>
      </c>
    </row>
    <row r="798" spans="1:11" ht="14.4" customHeight="1" x14ac:dyDescent="0.3">
      <c r="A798" s="727" t="s">
        <v>561</v>
      </c>
      <c r="B798" s="728" t="s">
        <v>562</v>
      </c>
      <c r="C798" s="729" t="s">
        <v>2284</v>
      </c>
      <c r="D798" s="730" t="s">
        <v>2285</v>
      </c>
      <c r="E798" s="729" t="s">
        <v>2653</v>
      </c>
      <c r="F798" s="730" t="s">
        <v>2654</v>
      </c>
      <c r="G798" s="729" t="s">
        <v>3755</v>
      </c>
      <c r="H798" s="729" t="s">
        <v>3756</v>
      </c>
      <c r="I798" s="732">
        <v>1161.8399658203125</v>
      </c>
      <c r="J798" s="732">
        <v>2</v>
      </c>
      <c r="K798" s="733">
        <v>2323.679931640625</v>
      </c>
    </row>
    <row r="799" spans="1:11" ht="14.4" customHeight="1" x14ac:dyDescent="0.3">
      <c r="A799" s="727" t="s">
        <v>561</v>
      </c>
      <c r="B799" s="728" t="s">
        <v>562</v>
      </c>
      <c r="C799" s="729" t="s">
        <v>2284</v>
      </c>
      <c r="D799" s="730" t="s">
        <v>2285</v>
      </c>
      <c r="E799" s="729" t="s">
        <v>2653</v>
      </c>
      <c r="F799" s="730" t="s">
        <v>2654</v>
      </c>
      <c r="G799" s="729" t="s">
        <v>3757</v>
      </c>
      <c r="H799" s="729" t="s">
        <v>3758</v>
      </c>
      <c r="I799" s="732">
        <v>1161.8399658203125</v>
      </c>
      <c r="J799" s="732">
        <v>2</v>
      </c>
      <c r="K799" s="733">
        <v>2323.679931640625</v>
      </c>
    </row>
    <row r="800" spans="1:11" ht="14.4" customHeight="1" x14ac:dyDescent="0.3">
      <c r="A800" s="727" t="s">
        <v>561</v>
      </c>
      <c r="B800" s="728" t="s">
        <v>562</v>
      </c>
      <c r="C800" s="729" t="s">
        <v>2284</v>
      </c>
      <c r="D800" s="730" t="s">
        <v>2285</v>
      </c>
      <c r="E800" s="729" t="s">
        <v>2653</v>
      </c>
      <c r="F800" s="730" t="s">
        <v>2654</v>
      </c>
      <c r="G800" s="729" t="s">
        <v>3759</v>
      </c>
      <c r="H800" s="729" t="s">
        <v>3760</v>
      </c>
      <c r="I800" s="732">
        <v>1161.8399658203125</v>
      </c>
      <c r="J800" s="732">
        <v>3</v>
      </c>
      <c r="K800" s="733">
        <v>3485.5198974609375</v>
      </c>
    </row>
    <row r="801" spans="1:11" ht="14.4" customHeight="1" x14ac:dyDescent="0.3">
      <c r="A801" s="727" t="s">
        <v>561</v>
      </c>
      <c r="B801" s="728" t="s">
        <v>562</v>
      </c>
      <c r="C801" s="729" t="s">
        <v>2284</v>
      </c>
      <c r="D801" s="730" t="s">
        <v>2285</v>
      </c>
      <c r="E801" s="729" t="s">
        <v>2653</v>
      </c>
      <c r="F801" s="730" t="s">
        <v>2654</v>
      </c>
      <c r="G801" s="729" t="s">
        <v>3761</v>
      </c>
      <c r="H801" s="729" t="s">
        <v>3762</v>
      </c>
      <c r="I801" s="732">
        <v>1161.8349609375</v>
      </c>
      <c r="J801" s="732">
        <v>2</v>
      </c>
      <c r="K801" s="733">
        <v>2323.669921875</v>
      </c>
    </row>
    <row r="802" spans="1:11" ht="14.4" customHeight="1" x14ac:dyDescent="0.3">
      <c r="A802" s="727" t="s">
        <v>561</v>
      </c>
      <c r="B802" s="728" t="s">
        <v>562</v>
      </c>
      <c r="C802" s="729" t="s">
        <v>2284</v>
      </c>
      <c r="D802" s="730" t="s">
        <v>2285</v>
      </c>
      <c r="E802" s="729" t="s">
        <v>2653</v>
      </c>
      <c r="F802" s="730" t="s">
        <v>2654</v>
      </c>
      <c r="G802" s="729" t="s">
        <v>3763</v>
      </c>
      <c r="H802" s="729" t="s">
        <v>3764</v>
      </c>
      <c r="I802" s="732">
        <v>1161.8399658203125</v>
      </c>
      <c r="J802" s="732">
        <v>3</v>
      </c>
      <c r="K802" s="733">
        <v>3485.5198974609375</v>
      </c>
    </row>
    <row r="803" spans="1:11" ht="14.4" customHeight="1" x14ac:dyDescent="0.3">
      <c r="A803" s="727" t="s">
        <v>561</v>
      </c>
      <c r="B803" s="728" t="s">
        <v>562</v>
      </c>
      <c r="C803" s="729" t="s">
        <v>2284</v>
      </c>
      <c r="D803" s="730" t="s">
        <v>2285</v>
      </c>
      <c r="E803" s="729" t="s">
        <v>2653</v>
      </c>
      <c r="F803" s="730" t="s">
        <v>2654</v>
      </c>
      <c r="G803" s="729" t="s">
        <v>3765</v>
      </c>
      <c r="H803" s="729" t="s">
        <v>3766</v>
      </c>
      <c r="I803" s="732">
        <v>1161.8349609375</v>
      </c>
      <c r="J803" s="732">
        <v>2</v>
      </c>
      <c r="K803" s="733">
        <v>2323.669921875</v>
      </c>
    </row>
    <row r="804" spans="1:11" ht="14.4" customHeight="1" x14ac:dyDescent="0.3">
      <c r="A804" s="727" t="s">
        <v>561</v>
      </c>
      <c r="B804" s="728" t="s">
        <v>562</v>
      </c>
      <c r="C804" s="729" t="s">
        <v>2284</v>
      </c>
      <c r="D804" s="730" t="s">
        <v>2285</v>
      </c>
      <c r="E804" s="729" t="s">
        <v>2653</v>
      </c>
      <c r="F804" s="730" t="s">
        <v>2654</v>
      </c>
      <c r="G804" s="729" t="s">
        <v>3767</v>
      </c>
      <c r="H804" s="729" t="s">
        <v>3768</v>
      </c>
      <c r="I804" s="732">
        <v>1217.4000244140625</v>
      </c>
      <c r="J804" s="732">
        <v>1</v>
      </c>
      <c r="K804" s="733">
        <v>1217.4000244140625</v>
      </c>
    </row>
    <row r="805" spans="1:11" ht="14.4" customHeight="1" x14ac:dyDescent="0.3">
      <c r="A805" s="727" t="s">
        <v>561</v>
      </c>
      <c r="B805" s="728" t="s">
        <v>562</v>
      </c>
      <c r="C805" s="729" t="s">
        <v>2284</v>
      </c>
      <c r="D805" s="730" t="s">
        <v>2285</v>
      </c>
      <c r="E805" s="729" t="s">
        <v>2653</v>
      </c>
      <c r="F805" s="730" t="s">
        <v>2654</v>
      </c>
      <c r="G805" s="729" t="s">
        <v>3769</v>
      </c>
      <c r="H805" s="729" t="s">
        <v>3770</v>
      </c>
      <c r="I805" s="732">
        <v>1217.4000244140625</v>
      </c>
      <c r="J805" s="732">
        <v>1</v>
      </c>
      <c r="K805" s="733">
        <v>1217.4000244140625</v>
      </c>
    </row>
    <row r="806" spans="1:11" ht="14.4" customHeight="1" x14ac:dyDescent="0.3">
      <c r="A806" s="727" t="s">
        <v>561</v>
      </c>
      <c r="B806" s="728" t="s">
        <v>562</v>
      </c>
      <c r="C806" s="729" t="s">
        <v>2284</v>
      </c>
      <c r="D806" s="730" t="s">
        <v>2285</v>
      </c>
      <c r="E806" s="729" t="s">
        <v>2653</v>
      </c>
      <c r="F806" s="730" t="s">
        <v>2654</v>
      </c>
      <c r="G806" s="729" t="s">
        <v>3771</v>
      </c>
      <c r="H806" s="729" t="s">
        <v>3772</v>
      </c>
      <c r="I806" s="732">
        <v>1217.4000244140625</v>
      </c>
      <c r="J806" s="732">
        <v>1</v>
      </c>
      <c r="K806" s="733">
        <v>1217.4000244140625</v>
      </c>
    </row>
    <row r="807" spans="1:11" ht="14.4" customHeight="1" x14ac:dyDescent="0.3">
      <c r="A807" s="727" t="s">
        <v>561</v>
      </c>
      <c r="B807" s="728" t="s">
        <v>562</v>
      </c>
      <c r="C807" s="729" t="s">
        <v>2284</v>
      </c>
      <c r="D807" s="730" t="s">
        <v>2285</v>
      </c>
      <c r="E807" s="729" t="s">
        <v>2653</v>
      </c>
      <c r="F807" s="730" t="s">
        <v>2654</v>
      </c>
      <c r="G807" s="729" t="s">
        <v>3773</v>
      </c>
      <c r="H807" s="729" t="s">
        <v>3774</v>
      </c>
      <c r="I807" s="732">
        <v>1217.4000244140625</v>
      </c>
      <c r="J807" s="732">
        <v>1</v>
      </c>
      <c r="K807" s="733">
        <v>1217.4000244140625</v>
      </c>
    </row>
    <row r="808" spans="1:11" ht="14.4" customHeight="1" x14ac:dyDescent="0.3">
      <c r="A808" s="727" t="s">
        <v>561</v>
      </c>
      <c r="B808" s="728" t="s">
        <v>562</v>
      </c>
      <c r="C808" s="729" t="s">
        <v>2284</v>
      </c>
      <c r="D808" s="730" t="s">
        <v>2285</v>
      </c>
      <c r="E808" s="729" t="s">
        <v>2653</v>
      </c>
      <c r="F808" s="730" t="s">
        <v>2654</v>
      </c>
      <c r="G808" s="729" t="s">
        <v>3775</v>
      </c>
      <c r="H808" s="729" t="s">
        <v>3776</v>
      </c>
      <c r="I808" s="732">
        <v>1089.719970703125</v>
      </c>
      <c r="J808" s="732">
        <v>1</v>
      </c>
      <c r="K808" s="733">
        <v>1089.719970703125</v>
      </c>
    </row>
    <row r="809" spans="1:11" ht="14.4" customHeight="1" x14ac:dyDescent="0.3">
      <c r="A809" s="727" t="s">
        <v>561</v>
      </c>
      <c r="B809" s="728" t="s">
        <v>562</v>
      </c>
      <c r="C809" s="729" t="s">
        <v>2284</v>
      </c>
      <c r="D809" s="730" t="s">
        <v>2285</v>
      </c>
      <c r="E809" s="729" t="s">
        <v>2653</v>
      </c>
      <c r="F809" s="730" t="s">
        <v>2654</v>
      </c>
      <c r="G809" s="729" t="s">
        <v>3777</v>
      </c>
      <c r="H809" s="729" t="s">
        <v>3778</v>
      </c>
      <c r="I809" s="732">
        <v>1089.719970703125</v>
      </c>
      <c r="J809" s="732">
        <v>2</v>
      </c>
      <c r="K809" s="733">
        <v>2179.429931640625</v>
      </c>
    </row>
    <row r="810" spans="1:11" ht="14.4" customHeight="1" x14ac:dyDescent="0.3">
      <c r="A810" s="727" t="s">
        <v>561</v>
      </c>
      <c r="B810" s="728" t="s">
        <v>562</v>
      </c>
      <c r="C810" s="729" t="s">
        <v>2284</v>
      </c>
      <c r="D810" s="730" t="s">
        <v>2285</v>
      </c>
      <c r="E810" s="729" t="s">
        <v>2653</v>
      </c>
      <c r="F810" s="730" t="s">
        <v>2654</v>
      </c>
      <c r="G810" s="729" t="s">
        <v>3779</v>
      </c>
      <c r="H810" s="729" t="s">
        <v>3780</v>
      </c>
      <c r="I810" s="732">
        <v>1089.719970703125</v>
      </c>
      <c r="J810" s="732">
        <v>1</v>
      </c>
      <c r="K810" s="733">
        <v>1089.719970703125</v>
      </c>
    </row>
    <row r="811" spans="1:11" ht="14.4" customHeight="1" x14ac:dyDescent="0.3">
      <c r="A811" s="727" t="s">
        <v>561</v>
      </c>
      <c r="B811" s="728" t="s">
        <v>562</v>
      </c>
      <c r="C811" s="729" t="s">
        <v>2284</v>
      </c>
      <c r="D811" s="730" t="s">
        <v>2285</v>
      </c>
      <c r="E811" s="729" t="s">
        <v>2653</v>
      </c>
      <c r="F811" s="730" t="s">
        <v>2654</v>
      </c>
      <c r="G811" s="729" t="s">
        <v>3781</v>
      </c>
      <c r="H811" s="729" t="s">
        <v>3782</v>
      </c>
      <c r="I811" s="732">
        <v>1089.7149658203125</v>
      </c>
      <c r="J811" s="732">
        <v>4</v>
      </c>
      <c r="K811" s="733">
        <v>4358.85986328125</v>
      </c>
    </row>
    <row r="812" spans="1:11" ht="14.4" customHeight="1" x14ac:dyDescent="0.3">
      <c r="A812" s="727" t="s">
        <v>561</v>
      </c>
      <c r="B812" s="728" t="s">
        <v>562</v>
      </c>
      <c r="C812" s="729" t="s">
        <v>2284</v>
      </c>
      <c r="D812" s="730" t="s">
        <v>2285</v>
      </c>
      <c r="E812" s="729" t="s">
        <v>2653</v>
      </c>
      <c r="F812" s="730" t="s">
        <v>2654</v>
      </c>
      <c r="G812" s="729" t="s">
        <v>3783</v>
      </c>
      <c r="H812" s="729" t="s">
        <v>3784</v>
      </c>
      <c r="I812" s="732">
        <v>1089.719970703125</v>
      </c>
      <c r="J812" s="732">
        <v>1</v>
      </c>
      <c r="K812" s="733">
        <v>1089.719970703125</v>
      </c>
    </row>
    <row r="813" spans="1:11" ht="14.4" customHeight="1" x14ac:dyDescent="0.3">
      <c r="A813" s="727" t="s">
        <v>561</v>
      </c>
      <c r="B813" s="728" t="s">
        <v>562</v>
      </c>
      <c r="C813" s="729" t="s">
        <v>2284</v>
      </c>
      <c r="D813" s="730" t="s">
        <v>2285</v>
      </c>
      <c r="E813" s="729" t="s">
        <v>2653</v>
      </c>
      <c r="F813" s="730" t="s">
        <v>2654</v>
      </c>
      <c r="G813" s="729" t="s">
        <v>3785</v>
      </c>
      <c r="H813" s="729" t="s">
        <v>3786</v>
      </c>
      <c r="I813" s="732">
        <v>1089.719970703125</v>
      </c>
      <c r="J813" s="732">
        <v>3</v>
      </c>
      <c r="K813" s="733">
        <v>3269.14990234375</v>
      </c>
    </row>
    <row r="814" spans="1:11" ht="14.4" customHeight="1" x14ac:dyDescent="0.3">
      <c r="A814" s="727" t="s">
        <v>561</v>
      </c>
      <c r="B814" s="728" t="s">
        <v>562</v>
      </c>
      <c r="C814" s="729" t="s">
        <v>2284</v>
      </c>
      <c r="D814" s="730" t="s">
        <v>2285</v>
      </c>
      <c r="E814" s="729" t="s">
        <v>2653</v>
      </c>
      <c r="F814" s="730" t="s">
        <v>2654</v>
      </c>
      <c r="G814" s="729" t="s">
        <v>3787</v>
      </c>
      <c r="H814" s="729" t="s">
        <v>3788</v>
      </c>
      <c r="I814" s="732">
        <v>1161.8299560546875</v>
      </c>
      <c r="J814" s="732">
        <v>2</v>
      </c>
      <c r="K814" s="733">
        <v>2323.659912109375</v>
      </c>
    </row>
    <row r="815" spans="1:11" ht="14.4" customHeight="1" x14ac:dyDescent="0.3">
      <c r="A815" s="727" t="s">
        <v>561</v>
      </c>
      <c r="B815" s="728" t="s">
        <v>562</v>
      </c>
      <c r="C815" s="729" t="s">
        <v>2284</v>
      </c>
      <c r="D815" s="730" t="s">
        <v>2285</v>
      </c>
      <c r="E815" s="729" t="s">
        <v>2653</v>
      </c>
      <c r="F815" s="730" t="s">
        <v>2654</v>
      </c>
      <c r="G815" s="729" t="s">
        <v>3789</v>
      </c>
      <c r="H815" s="729" t="s">
        <v>3790</v>
      </c>
      <c r="I815" s="732">
        <v>1161.8299560546875</v>
      </c>
      <c r="J815" s="732">
        <v>3</v>
      </c>
      <c r="K815" s="733">
        <v>3485.5</v>
      </c>
    </row>
    <row r="816" spans="1:11" ht="14.4" customHeight="1" x14ac:dyDescent="0.3">
      <c r="A816" s="727" t="s">
        <v>561</v>
      </c>
      <c r="B816" s="728" t="s">
        <v>562</v>
      </c>
      <c r="C816" s="729" t="s">
        <v>2284</v>
      </c>
      <c r="D816" s="730" t="s">
        <v>2285</v>
      </c>
      <c r="E816" s="729" t="s">
        <v>2653</v>
      </c>
      <c r="F816" s="730" t="s">
        <v>2654</v>
      </c>
      <c r="G816" s="729" t="s">
        <v>3791</v>
      </c>
      <c r="H816" s="729" t="s">
        <v>3792</v>
      </c>
      <c r="I816" s="732">
        <v>1217.4000244140625</v>
      </c>
      <c r="J816" s="732">
        <v>1</v>
      </c>
      <c r="K816" s="733">
        <v>1217.4000244140625</v>
      </c>
    </row>
    <row r="817" spans="1:11" ht="14.4" customHeight="1" x14ac:dyDescent="0.3">
      <c r="A817" s="727" t="s">
        <v>561</v>
      </c>
      <c r="B817" s="728" t="s">
        <v>562</v>
      </c>
      <c r="C817" s="729" t="s">
        <v>2284</v>
      </c>
      <c r="D817" s="730" t="s">
        <v>2285</v>
      </c>
      <c r="E817" s="729" t="s">
        <v>2653</v>
      </c>
      <c r="F817" s="730" t="s">
        <v>2654</v>
      </c>
      <c r="G817" s="729" t="s">
        <v>3793</v>
      </c>
      <c r="H817" s="729" t="s">
        <v>3794</v>
      </c>
      <c r="I817" s="732">
        <v>1213.5</v>
      </c>
      <c r="J817" s="732">
        <v>1</v>
      </c>
      <c r="K817" s="733">
        <v>1213.5</v>
      </c>
    </row>
    <row r="818" spans="1:11" ht="14.4" customHeight="1" x14ac:dyDescent="0.3">
      <c r="A818" s="727" t="s">
        <v>561</v>
      </c>
      <c r="B818" s="728" t="s">
        <v>562</v>
      </c>
      <c r="C818" s="729" t="s">
        <v>2284</v>
      </c>
      <c r="D818" s="730" t="s">
        <v>2285</v>
      </c>
      <c r="E818" s="729" t="s">
        <v>2653</v>
      </c>
      <c r="F818" s="730" t="s">
        <v>2654</v>
      </c>
      <c r="G818" s="729" t="s">
        <v>3795</v>
      </c>
      <c r="H818" s="729" t="s">
        <v>3796</v>
      </c>
      <c r="I818" s="732">
        <v>1213.5</v>
      </c>
      <c r="J818" s="732">
        <v>2</v>
      </c>
      <c r="K818" s="733">
        <v>2427</v>
      </c>
    </row>
    <row r="819" spans="1:11" ht="14.4" customHeight="1" x14ac:dyDescent="0.3">
      <c r="A819" s="727" t="s">
        <v>561</v>
      </c>
      <c r="B819" s="728" t="s">
        <v>562</v>
      </c>
      <c r="C819" s="729" t="s">
        <v>2284</v>
      </c>
      <c r="D819" s="730" t="s">
        <v>2285</v>
      </c>
      <c r="E819" s="729" t="s">
        <v>2653</v>
      </c>
      <c r="F819" s="730" t="s">
        <v>2654</v>
      </c>
      <c r="G819" s="729" t="s">
        <v>3797</v>
      </c>
      <c r="H819" s="729" t="s">
        <v>3798</v>
      </c>
      <c r="I819" s="732">
        <v>1213.5050048828125</v>
      </c>
      <c r="J819" s="732">
        <v>3</v>
      </c>
      <c r="K819" s="733">
        <v>3640.510009765625</v>
      </c>
    </row>
    <row r="820" spans="1:11" ht="14.4" customHeight="1" x14ac:dyDescent="0.3">
      <c r="A820" s="727" t="s">
        <v>561</v>
      </c>
      <c r="B820" s="728" t="s">
        <v>562</v>
      </c>
      <c r="C820" s="729" t="s">
        <v>2284</v>
      </c>
      <c r="D820" s="730" t="s">
        <v>2285</v>
      </c>
      <c r="E820" s="729" t="s">
        <v>2653</v>
      </c>
      <c r="F820" s="730" t="s">
        <v>2654</v>
      </c>
      <c r="G820" s="729" t="s">
        <v>3799</v>
      </c>
      <c r="H820" s="729" t="s">
        <v>3800</v>
      </c>
      <c r="I820" s="732">
        <v>1213.5050048828125</v>
      </c>
      <c r="J820" s="732">
        <v>3</v>
      </c>
      <c r="K820" s="733">
        <v>3640.510009765625</v>
      </c>
    </row>
    <row r="821" spans="1:11" ht="14.4" customHeight="1" x14ac:dyDescent="0.3">
      <c r="A821" s="727" t="s">
        <v>561</v>
      </c>
      <c r="B821" s="728" t="s">
        <v>562</v>
      </c>
      <c r="C821" s="729" t="s">
        <v>2284</v>
      </c>
      <c r="D821" s="730" t="s">
        <v>2285</v>
      </c>
      <c r="E821" s="729" t="s">
        <v>2653</v>
      </c>
      <c r="F821" s="730" t="s">
        <v>2654</v>
      </c>
      <c r="G821" s="729" t="s">
        <v>3801</v>
      </c>
      <c r="H821" s="729" t="s">
        <v>3802</v>
      </c>
      <c r="I821" s="732">
        <v>1322.6700439453125</v>
      </c>
      <c r="J821" s="732">
        <v>1</v>
      </c>
      <c r="K821" s="733">
        <v>1322.6700439453125</v>
      </c>
    </row>
    <row r="822" spans="1:11" ht="14.4" customHeight="1" x14ac:dyDescent="0.3">
      <c r="A822" s="727" t="s">
        <v>561</v>
      </c>
      <c r="B822" s="728" t="s">
        <v>562</v>
      </c>
      <c r="C822" s="729" t="s">
        <v>2284</v>
      </c>
      <c r="D822" s="730" t="s">
        <v>2285</v>
      </c>
      <c r="E822" s="729" t="s">
        <v>2653</v>
      </c>
      <c r="F822" s="730" t="s">
        <v>2654</v>
      </c>
      <c r="G822" s="729" t="s">
        <v>3803</v>
      </c>
      <c r="H822" s="729" t="s">
        <v>3804</v>
      </c>
      <c r="I822" s="732">
        <v>1322.6800537109375</v>
      </c>
      <c r="J822" s="732">
        <v>1</v>
      </c>
      <c r="K822" s="733">
        <v>1322.6800537109375</v>
      </c>
    </row>
    <row r="823" spans="1:11" ht="14.4" customHeight="1" x14ac:dyDescent="0.3">
      <c r="A823" s="727" t="s">
        <v>561</v>
      </c>
      <c r="B823" s="728" t="s">
        <v>562</v>
      </c>
      <c r="C823" s="729" t="s">
        <v>2284</v>
      </c>
      <c r="D823" s="730" t="s">
        <v>2285</v>
      </c>
      <c r="E823" s="729" t="s">
        <v>2653</v>
      </c>
      <c r="F823" s="730" t="s">
        <v>2654</v>
      </c>
      <c r="G823" s="729" t="s">
        <v>3805</v>
      </c>
      <c r="H823" s="729" t="s">
        <v>3806</v>
      </c>
      <c r="I823" s="732">
        <v>1322.6800537109375</v>
      </c>
      <c r="J823" s="732">
        <v>1</v>
      </c>
      <c r="K823" s="733">
        <v>1322.6800537109375</v>
      </c>
    </row>
    <row r="824" spans="1:11" ht="14.4" customHeight="1" x14ac:dyDescent="0.3">
      <c r="A824" s="727" t="s">
        <v>561</v>
      </c>
      <c r="B824" s="728" t="s">
        <v>562</v>
      </c>
      <c r="C824" s="729" t="s">
        <v>2284</v>
      </c>
      <c r="D824" s="730" t="s">
        <v>2285</v>
      </c>
      <c r="E824" s="729" t="s">
        <v>2653</v>
      </c>
      <c r="F824" s="730" t="s">
        <v>2654</v>
      </c>
      <c r="G824" s="729" t="s">
        <v>3807</v>
      </c>
      <c r="H824" s="729" t="s">
        <v>3808</v>
      </c>
      <c r="I824" s="732">
        <v>770.9849853515625</v>
      </c>
      <c r="J824" s="732">
        <v>2</v>
      </c>
      <c r="K824" s="733">
        <v>1541.969970703125</v>
      </c>
    </row>
    <row r="825" spans="1:11" ht="14.4" customHeight="1" x14ac:dyDescent="0.3">
      <c r="A825" s="727" t="s">
        <v>561</v>
      </c>
      <c r="B825" s="728" t="s">
        <v>562</v>
      </c>
      <c r="C825" s="729" t="s">
        <v>2284</v>
      </c>
      <c r="D825" s="730" t="s">
        <v>2285</v>
      </c>
      <c r="E825" s="729" t="s">
        <v>2653</v>
      </c>
      <c r="F825" s="730" t="s">
        <v>2654</v>
      </c>
      <c r="G825" s="729" t="s">
        <v>3809</v>
      </c>
      <c r="H825" s="729" t="s">
        <v>3810</v>
      </c>
      <c r="I825" s="732">
        <v>770.9849853515625</v>
      </c>
      <c r="J825" s="732">
        <v>3</v>
      </c>
      <c r="K825" s="733">
        <v>2312.949951171875</v>
      </c>
    </row>
    <row r="826" spans="1:11" ht="14.4" customHeight="1" x14ac:dyDescent="0.3">
      <c r="A826" s="727" t="s">
        <v>561</v>
      </c>
      <c r="B826" s="728" t="s">
        <v>562</v>
      </c>
      <c r="C826" s="729" t="s">
        <v>2284</v>
      </c>
      <c r="D826" s="730" t="s">
        <v>2285</v>
      </c>
      <c r="E826" s="729" t="s">
        <v>2653</v>
      </c>
      <c r="F826" s="730" t="s">
        <v>2654</v>
      </c>
      <c r="G826" s="729" t="s">
        <v>3811</v>
      </c>
      <c r="H826" s="729" t="s">
        <v>3812</v>
      </c>
      <c r="I826" s="732">
        <v>770.97998046875</v>
      </c>
      <c r="J826" s="732">
        <v>2</v>
      </c>
      <c r="K826" s="733">
        <v>1541.9599609375</v>
      </c>
    </row>
    <row r="827" spans="1:11" ht="14.4" customHeight="1" x14ac:dyDescent="0.3">
      <c r="A827" s="727" t="s">
        <v>561</v>
      </c>
      <c r="B827" s="728" t="s">
        <v>562</v>
      </c>
      <c r="C827" s="729" t="s">
        <v>2284</v>
      </c>
      <c r="D827" s="730" t="s">
        <v>2285</v>
      </c>
      <c r="E827" s="729" t="s">
        <v>2653</v>
      </c>
      <c r="F827" s="730" t="s">
        <v>2654</v>
      </c>
      <c r="G827" s="729" t="s">
        <v>3813</v>
      </c>
      <c r="H827" s="729" t="s">
        <v>3814</v>
      </c>
      <c r="I827" s="732">
        <v>770.97998046875</v>
      </c>
      <c r="J827" s="732">
        <v>4</v>
      </c>
      <c r="K827" s="733">
        <v>3083.919921875</v>
      </c>
    </row>
    <row r="828" spans="1:11" ht="14.4" customHeight="1" x14ac:dyDescent="0.3">
      <c r="A828" s="727" t="s">
        <v>561</v>
      </c>
      <c r="B828" s="728" t="s">
        <v>562</v>
      </c>
      <c r="C828" s="729" t="s">
        <v>2284</v>
      </c>
      <c r="D828" s="730" t="s">
        <v>2285</v>
      </c>
      <c r="E828" s="729" t="s">
        <v>2653</v>
      </c>
      <c r="F828" s="730" t="s">
        <v>2654</v>
      </c>
      <c r="G828" s="729" t="s">
        <v>3815</v>
      </c>
      <c r="H828" s="729" t="s">
        <v>3816</v>
      </c>
      <c r="I828" s="732">
        <v>770.989990234375</v>
      </c>
      <c r="J828" s="732">
        <v>1</v>
      </c>
      <c r="K828" s="733">
        <v>770.989990234375</v>
      </c>
    </row>
    <row r="829" spans="1:11" ht="14.4" customHeight="1" x14ac:dyDescent="0.3">
      <c r="A829" s="727" t="s">
        <v>561</v>
      </c>
      <c r="B829" s="728" t="s">
        <v>562</v>
      </c>
      <c r="C829" s="729" t="s">
        <v>2284</v>
      </c>
      <c r="D829" s="730" t="s">
        <v>2285</v>
      </c>
      <c r="E829" s="729" t="s">
        <v>2653</v>
      </c>
      <c r="F829" s="730" t="s">
        <v>2654</v>
      </c>
      <c r="G829" s="729" t="s">
        <v>3817</v>
      </c>
      <c r="H829" s="729" t="s">
        <v>3818</v>
      </c>
      <c r="I829" s="732">
        <v>770.97998046875</v>
      </c>
      <c r="J829" s="732">
        <v>1</v>
      </c>
      <c r="K829" s="733">
        <v>770.97998046875</v>
      </c>
    </row>
    <row r="830" spans="1:11" ht="14.4" customHeight="1" x14ac:dyDescent="0.3">
      <c r="A830" s="727" t="s">
        <v>561</v>
      </c>
      <c r="B830" s="728" t="s">
        <v>562</v>
      </c>
      <c r="C830" s="729" t="s">
        <v>2284</v>
      </c>
      <c r="D830" s="730" t="s">
        <v>2285</v>
      </c>
      <c r="E830" s="729" t="s">
        <v>2653</v>
      </c>
      <c r="F830" s="730" t="s">
        <v>2654</v>
      </c>
      <c r="G830" s="729" t="s">
        <v>3819</v>
      </c>
      <c r="H830" s="729" t="s">
        <v>3820</v>
      </c>
      <c r="I830" s="732">
        <v>770.9849853515625</v>
      </c>
      <c r="J830" s="732">
        <v>3</v>
      </c>
      <c r="K830" s="733">
        <v>2312.949951171875</v>
      </c>
    </row>
    <row r="831" spans="1:11" ht="14.4" customHeight="1" x14ac:dyDescent="0.3">
      <c r="A831" s="727" t="s">
        <v>561</v>
      </c>
      <c r="B831" s="728" t="s">
        <v>562</v>
      </c>
      <c r="C831" s="729" t="s">
        <v>2284</v>
      </c>
      <c r="D831" s="730" t="s">
        <v>2285</v>
      </c>
      <c r="E831" s="729" t="s">
        <v>2653</v>
      </c>
      <c r="F831" s="730" t="s">
        <v>2654</v>
      </c>
      <c r="G831" s="729" t="s">
        <v>3821</v>
      </c>
      <c r="H831" s="729" t="s">
        <v>3822</v>
      </c>
      <c r="I831" s="732">
        <v>770.97998046875</v>
      </c>
      <c r="J831" s="732">
        <v>1</v>
      </c>
      <c r="K831" s="733">
        <v>770.97998046875</v>
      </c>
    </row>
    <row r="832" spans="1:11" ht="14.4" customHeight="1" x14ac:dyDescent="0.3">
      <c r="A832" s="727" t="s">
        <v>561</v>
      </c>
      <c r="B832" s="728" t="s">
        <v>562</v>
      </c>
      <c r="C832" s="729" t="s">
        <v>2284</v>
      </c>
      <c r="D832" s="730" t="s">
        <v>2285</v>
      </c>
      <c r="E832" s="729" t="s">
        <v>2653</v>
      </c>
      <c r="F832" s="730" t="s">
        <v>2654</v>
      </c>
      <c r="G832" s="729" t="s">
        <v>3823</v>
      </c>
      <c r="H832" s="729" t="s">
        <v>3824</v>
      </c>
      <c r="I832" s="732">
        <v>770.97998046875</v>
      </c>
      <c r="J832" s="732">
        <v>1</v>
      </c>
      <c r="K832" s="733">
        <v>770.97998046875</v>
      </c>
    </row>
    <row r="833" spans="1:11" ht="14.4" customHeight="1" x14ac:dyDescent="0.3">
      <c r="A833" s="727" t="s">
        <v>561</v>
      </c>
      <c r="B833" s="728" t="s">
        <v>562</v>
      </c>
      <c r="C833" s="729" t="s">
        <v>2284</v>
      </c>
      <c r="D833" s="730" t="s">
        <v>2285</v>
      </c>
      <c r="E833" s="729" t="s">
        <v>2653</v>
      </c>
      <c r="F833" s="730" t="s">
        <v>2654</v>
      </c>
      <c r="G833" s="729" t="s">
        <v>3825</v>
      </c>
      <c r="H833" s="729" t="s">
        <v>3826</v>
      </c>
      <c r="I833" s="732">
        <v>770.97998046875</v>
      </c>
      <c r="J833" s="732">
        <v>1</v>
      </c>
      <c r="K833" s="733">
        <v>770.97998046875</v>
      </c>
    </row>
    <row r="834" spans="1:11" ht="14.4" customHeight="1" x14ac:dyDescent="0.3">
      <c r="A834" s="727" t="s">
        <v>561</v>
      </c>
      <c r="B834" s="728" t="s">
        <v>562</v>
      </c>
      <c r="C834" s="729" t="s">
        <v>2284</v>
      </c>
      <c r="D834" s="730" t="s">
        <v>2285</v>
      </c>
      <c r="E834" s="729" t="s">
        <v>2653</v>
      </c>
      <c r="F834" s="730" t="s">
        <v>2654</v>
      </c>
      <c r="G834" s="729" t="s">
        <v>3827</v>
      </c>
      <c r="H834" s="729" t="s">
        <v>3828</v>
      </c>
      <c r="I834" s="732">
        <v>880.1500244140625</v>
      </c>
      <c r="J834" s="732">
        <v>1</v>
      </c>
      <c r="K834" s="733">
        <v>880.1500244140625</v>
      </c>
    </row>
    <row r="835" spans="1:11" ht="14.4" customHeight="1" x14ac:dyDescent="0.3">
      <c r="A835" s="727" t="s">
        <v>561</v>
      </c>
      <c r="B835" s="728" t="s">
        <v>562</v>
      </c>
      <c r="C835" s="729" t="s">
        <v>2284</v>
      </c>
      <c r="D835" s="730" t="s">
        <v>2285</v>
      </c>
      <c r="E835" s="729" t="s">
        <v>2653</v>
      </c>
      <c r="F835" s="730" t="s">
        <v>2654</v>
      </c>
      <c r="G835" s="729" t="s">
        <v>3829</v>
      </c>
      <c r="H835" s="729" t="s">
        <v>3830</v>
      </c>
      <c r="I835" s="732">
        <v>880.1500244140625</v>
      </c>
      <c r="J835" s="732">
        <v>1</v>
      </c>
      <c r="K835" s="733">
        <v>880.1500244140625</v>
      </c>
    </row>
    <row r="836" spans="1:11" ht="14.4" customHeight="1" x14ac:dyDescent="0.3">
      <c r="A836" s="727" t="s">
        <v>561</v>
      </c>
      <c r="B836" s="728" t="s">
        <v>562</v>
      </c>
      <c r="C836" s="729" t="s">
        <v>2284</v>
      </c>
      <c r="D836" s="730" t="s">
        <v>2285</v>
      </c>
      <c r="E836" s="729" t="s">
        <v>2653</v>
      </c>
      <c r="F836" s="730" t="s">
        <v>2654</v>
      </c>
      <c r="G836" s="729" t="s">
        <v>3831</v>
      </c>
      <c r="H836" s="729" t="s">
        <v>3832</v>
      </c>
      <c r="I836" s="732">
        <v>880.1500244140625</v>
      </c>
      <c r="J836" s="732">
        <v>1</v>
      </c>
      <c r="K836" s="733">
        <v>880.1500244140625</v>
      </c>
    </row>
    <row r="837" spans="1:11" ht="14.4" customHeight="1" x14ac:dyDescent="0.3">
      <c r="A837" s="727" t="s">
        <v>561</v>
      </c>
      <c r="B837" s="728" t="s">
        <v>562</v>
      </c>
      <c r="C837" s="729" t="s">
        <v>2284</v>
      </c>
      <c r="D837" s="730" t="s">
        <v>2285</v>
      </c>
      <c r="E837" s="729" t="s">
        <v>2653</v>
      </c>
      <c r="F837" s="730" t="s">
        <v>2654</v>
      </c>
      <c r="G837" s="729" t="s">
        <v>3833</v>
      </c>
      <c r="H837" s="729" t="s">
        <v>3834</v>
      </c>
      <c r="I837" s="732">
        <v>880.1500244140625</v>
      </c>
      <c r="J837" s="732">
        <v>2</v>
      </c>
      <c r="K837" s="733">
        <v>1760.300048828125</v>
      </c>
    </row>
    <row r="838" spans="1:11" ht="14.4" customHeight="1" x14ac:dyDescent="0.3">
      <c r="A838" s="727" t="s">
        <v>561</v>
      </c>
      <c r="B838" s="728" t="s">
        <v>562</v>
      </c>
      <c r="C838" s="729" t="s">
        <v>2284</v>
      </c>
      <c r="D838" s="730" t="s">
        <v>2285</v>
      </c>
      <c r="E838" s="729" t="s">
        <v>2653</v>
      </c>
      <c r="F838" s="730" t="s">
        <v>2654</v>
      </c>
      <c r="G838" s="729" t="s">
        <v>3835</v>
      </c>
      <c r="H838" s="729" t="s">
        <v>3836</v>
      </c>
      <c r="I838" s="732">
        <v>880.1500244140625</v>
      </c>
      <c r="J838" s="732">
        <v>1</v>
      </c>
      <c r="K838" s="733">
        <v>880.1500244140625</v>
      </c>
    </row>
    <row r="839" spans="1:11" ht="14.4" customHeight="1" x14ac:dyDescent="0.3">
      <c r="A839" s="727" t="s">
        <v>561</v>
      </c>
      <c r="B839" s="728" t="s">
        <v>562</v>
      </c>
      <c r="C839" s="729" t="s">
        <v>2284</v>
      </c>
      <c r="D839" s="730" t="s">
        <v>2285</v>
      </c>
      <c r="E839" s="729" t="s">
        <v>2653</v>
      </c>
      <c r="F839" s="730" t="s">
        <v>2654</v>
      </c>
      <c r="G839" s="729" t="s">
        <v>3837</v>
      </c>
      <c r="H839" s="729" t="s">
        <v>3838</v>
      </c>
      <c r="I839" s="732">
        <v>880.1500244140625</v>
      </c>
      <c r="J839" s="732">
        <v>1</v>
      </c>
      <c r="K839" s="733">
        <v>880.1500244140625</v>
      </c>
    </row>
    <row r="840" spans="1:11" ht="14.4" customHeight="1" x14ac:dyDescent="0.3">
      <c r="A840" s="727" t="s">
        <v>561</v>
      </c>
      <c r="B840" s="728" t="s">
        <v>562</v>
      </c>
      <c r="C840" s="729" t="s">
        <v>2284</v>
      </c>
      <c r="D840" s="730" t="s">
        <v>2285</v>
      </c>
      <c r="E840" s="729" t="s">
        <v>2653</v>
      </c>
      <c r="F840" s="730" t="s">
        <v>2654</v>
      </c>
      <c r="G840" s="729" t="s">
        <v>3839</v>
      </c>
      <c r="H840" s="729" t="s">
        <v>3840</v>
      </c>
      <c r="I840" s="732">
        <v>880.1500244140625</v>
      </c>
      <c r="J840" s="732">
        <v>2</v>
      </c>
      <c r="K840" s="733">
        <v>1760.300048828125</v>
      </c>
    </row>
    <row r="841" spans="1:11" ht="14.4" customHeight="1" x14ac:dyDescent="0.3">
      <c r="A841" s="727" t="s">
        <v>561</v>
      </c>
      <c r="B841" s="728" t="s">
        <v>562</v>
      </c>
      <c r="C841" s="729" t="s">
        <v>2284</v>
      </c>
      <c r="D841" s="730" t="s">
        <v>2285</v>
      </c>
      <c r="E841" s="729" t="s">
        <v>2653</v>
      </c>
      <c r="F841" s="730" t="s">
        <v>2654</v>
      </c>
      <c r="G841" s="729" t="s">
        <v>3841</v>
      </c>
      <c r="H841" s="729" t="s">
        <v>3842</v>
      </c>
      <c r="I841" s="732">
        <v>880.1500244140625</v>
      </c>
      <c r="J841" s="732">
        <v>1</v>
      </c>
      <c r="K841" s="733">
        <v>880.1500244140625</v>
      </c>
    </row>
    <row r="842" spans="1:11" ht="14.4" customHeight="1" x14ac:dyDescent="0.3">
      <c r="A842" s="727" t="s">
        <v>561</v>
      </c>
      <c r="B842" s="728" t="s">
        <v>562</v>
      </c>
      <c r="C842" s="729" t="s">
        <v>2284</v>
      </c>
      <c r="D842" s="730" t="s">
        <v>2285</v>
      </c>
      <c r="E842" s="729" t="s">
        <v>2653</v>
      </c>
      <c r="F842" s="730" t="s">
        <v>2654</v>
      </c>
      <c r="G842" s="729" t="s">
        <v>3843</v>
      </c>
      <c r="H842" s="729" t="s">
        <v>3844</v>
      </c>
      <c r="I842" s="732">
        <v>880.15499877929687</v>
      </c>
      <c r="J842" s="732">
        <v>3</v>
      </c>
      <c r="K842" s="733">
        <v>2640.4600830078125</v>
      </c>
    </row>
    <row r="843" spans="1:11" ht="14.4" customHeight="1" x14ac:dyDescent="0.3">
      <c r="A843" s="727" t="s">
        <v>561</v>
      </c>
      <c r="B843" s="728" t="s">
        <v>562</v>
      </c>
      <c r="C843" s="729" t="s">
        <v>2284</v>
      </c>
      <c r="D843" s="730" t="s">
        <v>2285</v>
      </c>
      <c r="E843" s="729" t="s">
        <v>2653</v>
      </c>
      <c r="F843" s="730" t="s">
        <v>2654</v>
      </c>
      <c r="G843" s="729" t="s">
        <v>3845</v>
      </c>
      <c r="H843" s="729" t="s">
        <v>3846</v>
      </c>
      <c r="I843" s="732">
        <v>880.1500244140625</v>
      </c>
      <c r="J843" s="732">
        <v>1</v>
      </c>
      <c r="K843" s="733">
        <v>880.1500244140625</v>
      </c>
    </row>
    <row r="844" spans="1:11" ht="14.4" customHeight="1" x14ac:dyDescent="0.3">
      <c r="A844" s="727" t="s">
        <v>561</v>
      </c>
      <c r="B844" s="728" t="s">
        <v>562</v>
      </c>
      <c r="C844" s="729" t="s">
        <v>2284</v>
      </c>
      <c r="D844" s="730" t="s">
        <v>2285</v>
      </c>
      <c r="E844" s="729" t="s">
        <v>2653</v>
      </c>
      <c r="F844" s="730" t="s">
        <v>2654</v>
      </c>
      <c r="G844" s="729" t="s">
        <v>3847</v>
      </c>
      <c r="H844" s="729" t="s">
        <v>3848</v>
      </c>
      <c r="I844" s="732">
        <v>880.1500244140625</v>
      </c>
      <c r="J844" s="732">
        <v>1</v>
      </c>
      <c r="K844" s="733">
        <v>880.1500244140625</v>
      </c>
    </row>
    <row r="845" spans="1:11" ht="14.4" customHeight="1" x14ac:dyDescent="0.3">
      <c r="A845" s="727" t="s">
        <v>561</v>
      </c>
      <c r="B845" s="728" t="s">
        <v>562</v>
      </c>
      <c r="C845" s="729" t="s">
        <v>2284</v>
      </c>
      <c r="D845" s="730" t="s">
        <v>2285</v>
      </c>
      <c r="E845" s="729" t="s">
        <v>2653</v>
      </c>
      <c r="F845" s="730" t="s">
        <v>2654</v>
      </c>
      <c r="G845" s="729" t="s">
        <v>3849</v>
      </c>
      <c r="H845" s="729" t="s">
        <v>3850</v>
      </c>
      <c r="I845" s="732">
        <v>880.1500244140625</v>
      </c>
      <c r="J845" s="732">
        <v>1</v>
      </c>
      <c r="K845" s="733">
        <v>880.1500244140625</v>
      </c>
    </row>
    <row r="846" spans="1:11" ht="14.4" customHeight="1" x14ac:dyDescent="0.3">
      <c r="A846" s="727" t="s">
        <v>561</v>
      </c>
      <c r="B846" s="728" t="s">
        <v>562</v>
      </c>
      <c r="C846" s="729" t="s">
        <v>2284</v>
      </c>
      <c r="D846" s="730" t="s">
        <v>2285</v>
      </c>
      <c r="E846" s="729" t="s">
        <v>2653</v>
      </c>
      <c r="F846" s="730" t="s">
        <v>2654</v>
      </c>
      <c r="G846" s="729" t="s">
        <v>3851</v>
      </c>
      <c r="H846" s="729" t="s">
        <v>3852</v>
      </c>
      <c r="I846" s="732">
        <v>880.1500244140625</v>
      </c>
      <c r="J846" s="732">
        <v>1</v>
      </c>
      <c r="K846" s="733">
        <v>880.1500244140625</v>
      </c>
    </row>
    <row r="847" spans="1:11" ht="14.4" customHeight="1" x14ac:dyDescent="0.3">
      <c r="A847" s="727" t="s">
        <v>561</v>
      </c>
      <c r="B847" s="728" t="s">
        <v>562</v>
      </c>
      <c r="C847" s="729" t="s">
        <v>2284</v>
      </c>
      <c r="D847" s="730" t="s">
        <v>2285</v>
      </c>
      <c r="E847" s="729" t="s">
        <v>2653</v>
      </c>
      <c r="F847" s="730" t="s">
        <v>2654</v>
      </c>
      <c r="G847" s="729" t="s">
        <v>3853</v>
      </c>
      <c r="H847" s="729" t="s">
        <v>3854</v>
      </c>
      <c r="I847" s="732">
        <v>880.135009765625</v>
      </c>
      <c r="J847" s="732">
        <v>3</v>
      </c>
      <c r="K847" s="733">
        <v>2640.3900146484375</v>
      </c>
    </row>
    <row r="848" spans="1:11" ht="14.4" customHeight="1" x14ac:dyDescent="0.3">
      <c r="A848" s="727" t="s">
        <v>561</v>
      </c>
      <c r="B848" s="728" t="s">
        <v>562</v>
      </c>
      <c r="C848" s="729" t="s">
        <v>2284</v>
      </c>
      <c r="D848" s="730" t="s">
        <v>2285</v>
      </c>
      <c r="E848" s="729" t="s">
        <v>2653</v>
      </c>
      <c r="F848" s="730" t="s">
        <v>2654</v>
      </c>
      <c r="G848" s="729" t="s">
        <v>3855</v>
      </c>
      <c r="H848" s="729" t="s">
        <v>3856</v>
      </c>
      <c r="I848" s="732">
        <v>880.1500244140625</v>
      </c>
      <c r="J848" s="732">
        <v>1</v>
      </c>
      <c r="K848" s="733">
        <v>880.1500244140625</v>
      </c>
    </row>
    <row r="849" spans="1:11" ht="14.4" customHeight="1" x14ac:dyDescent="0.3">
      <c r="A849" s="727" t="s">
        <v>561</v>
      </c>
      <c r="B849" s="728" t="s">
        <v>562</v>
      </c>
      <c r="C849" s="729" t="s">
        <v>2284</v>
      </c>
      <c r="D849" s="730" t="s">
        <v>2285</v>
      </c>
      <c r="E849" s="729" t="s">
        <v>2653</v>
      </c>
      <c r="F849" s="730" t="s">
        <v>2654</v>
      </c>
      <c r="G849" s="729" t="s">
        <v>3857</v>
      </c>
      <c r="H849" s="729" t="s">
        <v>3858</v>
      </c>
      <c r="I849" s="732">
        <v>1066.3299560546875</v>
      </c>
      <c r="J849" s="732">
        <v>1</v>
      </c>
      <c r="K849" s="733">
        <v>1066.3299560546875</v>
      </c>
    </row>
    <row r="850" spans="1:11" ht="14.4" customHeight="1" x14ac:dyDescent="0.3">
      <c r="A850" s="727" t="s">
        <v>561</v>
      </c>
      <c r="B850" s="728" t="s">
        <v>562</v>
      </c>
      <c r="C850" s="729" t="s">
        <v>2284</v>
      </c>
      <c r="D850" s="730" t="s">
        <v>2285</v>
      </c>
      <c r="E850" s="729" t="s">
        <v>2653</v>
      </c>
      <c r="F850" s="730" t="s">
        <v>2654</v>
      </c>
      <c r="G850" s="729" t="s">
        <v>3859</v>
      </c>
      <c r="H850" s="729" t="s">
        <v>3860</v>
      </c>
      <c r="I850" s="732">
        <v>1066.3299560546875</v>
      </c>
      <c r="J850" s="732">
        <v>2</v>
      </c>
      <c r="K850" s="733">
        <v>2132.659912109375</v>
      </c>
    </row>
    <row r="851" spans="1:11" ht="14.4" customHeight="1" x14ac:dyDescent="0.3">
      <c r="A851" s="727" t="s">
        <v>561</v>
      </c>
      <c r="B851" s="728" t="s">
        <v>562</v>
      </c>
      <c r="C851" s="729" t="s">
        <v>2284</v>
      </c>
      <c r="D851" s="730" t="s">
        <v>2285</v>
      </c>
      <c r="E851" s="729" t="s">
        <v>2653</v>
      </c>
      <c r="F851" s="730" t="s">
        <v>2654</v>
      </c>
      <c r="G851" s="729" t="s">
        <v>3861</v>
      </c>
      <c r="H851" s="729" t="s">
        <v>3862</v>
      </c>
      <c r="I851" s="732">
        <v>1066.3299560546875</v>
      </c>
      <c r="J851" s="732">
        <v>1</v>
      </c>
      <c r="K851" s="733">
        <v>1066.3299560546875</v>
      </c>
    </row>
    <row r="852" spans="1:11" ht="14.4" customHeight="1" x14ac:dyDescent="0.3">
      <c r="A852" s="727" t="s">
        <v>561</v>
      </c>
      <c r="B852" s="728" t="s">
        <v>562</v>
      </c>
      <c r="C852" s="729" t="s">
        <v>2284</v>
      </c>
      <c r="D852" s="730" t="s">
        <v>2285</v>
      </c>
      <c r="E852" s="729" t="s">
        <v>2653</v>
      </c>
      <c r="F852" s="730" t="s">
        <v>2654</v>
      </c>
      <c r="G852" s="729" t="s">
        <v>3863</v>
      </c>
      <c r="H852" s="729" t="s">
        <v>3864</v>
      </c>
      <c r="I852" s="732">
        <v>1066.3299560546875</v>
      </c>
      <c r="J852" s="732">
        <v>1</v>
      </c>
      <c r="K852" s="733">
        <v>1066.3299560546875</v>
      </c>
    </row>
    <row r="853" spans="1:11" ht="14.4" customHeight="1" x14ac:dyDescent="0.3">
      <c r="A853" s="727" t="s">
        <v>561</v>
      </c>
      <c r="B853" s="728" t="s">
        <v>562</v>
      </c>
      <c r="C853" s="729" t="s">
        <v>2284</v>
      </c>
      <c r="D853" s="730" t="s">
        <v>2285</v>
      </c>
      <c r="E853" s="729" t="s">
        <v>2653</v>
      </c>
      <c r="F853" s="730" t="s">
        <v>2654</v>
      </c>
      <c r="G853" s="729" t="s">
        <v>3865</v>
      </c>
      <c r="H853" s="729" t="s">
        <v>3866</v>
      </c>
      <c r="I853" s="732">
        <v>1066.3299560546875</v>
      </c>
      <c r="J853" s="732">
        <v>5</v>
      </c>
      <c r="K853" s="733">
        <v>5331.6298828125</v>
      </c>
    </row>
    <row r="854" spans="1:11" ht="14.4" customHeight="1" x14ac:dyDescent="0.3">
      <c r="A854" s="727" t="s">
        <v>561</v>
      </c>
      <c r="B854" s="728" t="s">
        <v>562</v>
      </c>
      <c r="C854" s="729" t="s">
        <v>2284</v>
      </c>
      <c r="D854" s="730" t="s">
        <v>2285</v>
      </c>
      <c r="E854" s="729" t="s">
        <v>2653</v>
      </c>
      <c r="F854" s="730" t="s">
        <v>2654</v>
      </c>
      <c r="G854" s="729" t="s">
        <v>3867</v>
      </c>
      <c r="H854" s="729" t="s">
        <v>3868</v>
      </c>
      <c r="I854" s="732">
        <v>1066.3299560546875</v>
      </c>
      <c r="J854" s="732">
        <v>6</v>
      </c>
      <c r="K854" s="733">
        <v>6397.9598388671875</v>
      </c>
    </row>
    <row r="855" spans="1:11" ht="14.4" customHeight="1" x14ac:dyDescent="0.3">
      <c r="A855" s="727" t="s">
        <v>561</v>
      </c>
      <c r="B855" s="728" t="s">
        <v>562</v>
      </c>
      <c r="C855" s="729" t="s">
        <v>2284</v>
      </c>
      <c r="D855" s="730" t="s">
        <v>2285</v>
      </c>
      <c r="E855" s="729" t="s">
        <v>2653</v>
      </c>
      <c r="F855" s="730" t="s">
        <v>2654</v>
      </c>
      <c r="G855" s="729" t="s">
        <v>3869</v>
      </c>
      <c r="H855" s="729" t="s">
        <v>3870</v>
      </c>
      <c r="I855" s="732">
        <v>1066.3299560546875</v>
      </c>
      <c r="J855" s="732">
        <v>14</v>
      </c>
      <c r="K855" s="733">
        <v>14928.57958984375</v>
      </c>
    </row>
    <row r="856" spans="1:11" ht="14.4" customHeight="1" x14ac:dyDescent="0.3">
      <c r="A856" s="727" t="s">
        <v>561</v>
      </c>
      <c r="B856" s="728" t="s">
        <v>562</v>
      </c>
      <c r="C856" s="729" t="s">
        <v>2284</v>
      </c>
      <c r="D856" s="730" t="s">
        <v>2285</v>
      </c>
      <c r="E856" s="729" t="s">
        <v>2653</v>
      </c>
      <c r="F856" s="730" t="s">
        <v>2654</v>
      </c>
      <c r="G856" s="729" t="s">
        <v>3871</v>
      </c>
      <c r="H856" s="729" t="s">
        <v>3872</v>
      </c>
      <c r="I856" s="732">
        <v>1215.4599609375</v>
      </c>
      <c r="J856" s="732">
        <v>12</v>
      </c>
      <c r="K856" s="733">
        <v>14585.509765625</v>
      </c>
    </row>
    <row r="857" spans="1:11" ht="14.4" customHeight="1" x14ac:dyDescent="0.3">
      <c r="A857" s="727" t="s">
        <v>561</v>
      </c>
      <c r="B857" s="728" t="s">
        <v>562</v>
      </c>
      <c r="C857" s="729" t="s">
        <v>2284</v>
      </c>
      <c r="D857" s="730" t="s">
        <v>2285</v>
      </c>
      <c r="E857" s="729" t="s">
        <v>2653</v>
      </c>
      <c r="F857" s="730" t="s">
        <v>2654</v>
      </c>
      <c r="G857" s="729" t="s">
        <v>3873</v>
      </c>
      <c r="H857" s="729" t="s">
        <v>3874</v>
      </c>
      <c r="I857" s="732">
        <v>1215.4599609375</v>
      </c>
      <c r="J857" s="732">
        <v>4</v>
      </c>
      <c r="K857" s="733">
        <v>4861.83984375</v>
      </c>
    </row>
    <row r="858" spans="1:11" ht="14.4" customHeight="1" x14ac:dyDescent="0.3">
      <c r="A858" s="727" t="s">
        <v>561</v>
      </c>
      <c r="B858" s="728" t="s">
        <v>562</v>
      </c>
      <c r="C858" s="729" t="s">
        <v>2284</v>
      </c>
      <c r="D858" s="730" t="s">
        <v>2285</v>
      </c>
      <c r="E858" s="729" t="s">
        <v>2653</v>
      </c>
      <c r="F858" s="730" t="s">
        <v>2654</v>
      </c>
      <c r="G858" s="729" t="s">
        <v>3875</v>
      </c>
      <c r="H858" s="729" t="s">
        <v>3876</v>
      </c>
      <c r="I858" s="732">
        <v>1215.4599609375</v>
      </c>
      <c r="J858" s="732">
        <v>4</v>
      </c>
      <c r="K858" s="733">
        <v>4861.83984375</v>
      </c>
    </row>
    <row r="859" spans="1:11" ht="14.4" customHeight="1" x14ac:dyDescent="0.3">
      <c r="A859" s="727" t="s">
        <v>561</v>
      </c>
      <c r="B859" s="728" t="s">
        <v>562</v>
      </c>
      <c r="C859" s="729" t="s">
        <v>2284</v>
      </c>
      <c r="D859" s="730" t="s">
        <v>2285</v>
      </c>
      <c r="E859" s="729" t="s">
        <v>2653</v>
      </c>
      <c r="F859" s="730" t="s">
        <v>2654</v>
      </c>
      <c r="G859" s="729" t="s">
        <v>3877</v>
      </c>
      <c r="H859" s="729" t="s">
        <v>3878</v>
      </c>
      <c r="I859" s="732">
        <v>1215.4599609375</v>
      </c>
      <c r="J859" s="732">
        <v>1</v>
      </c>
      <c r="K859" s="733">
        <v>1215.4599609375</v>
      </c>
    </row>
    <row r="860" spans="1:11" ht="14.4" customHeight="1" x14ac:dyDescent="0.3">
      <c r="A860" s="727" t="s">
        <v>561</v>
      </c>
      <c r="B860" s="728" t="s">
        <v>562</v>
      </c>
      <c r="C860" s="729" t="s">
        <v>2284</v>
      </c>
      <c r="D860" s="730" t="s">
        <v>2285</v>
      </c>
      <c r="E860" s="729" t="s">
        <v>2653</v>
      </c>
      <c r="F860" s="730" t="s">
        <v>2654</v>
      </c>
      <c r="G860" s="729" t="s">
        <v>3879</v>
      </c>
      <c r="H860" s="729" t="s">
        <v>3880</v>
      </c>
      <c r="I860" s="732">
        <v>1215.4599609375</v>
      </c>
      <c r="J860" s="732">
        <v>2</v>
      </c>
      <c r="K860" s="733">
        <v>2430.919921875</v>
      </c>
    </row>
    <row r="861" spans="1:11" ht="14.4" customHeight="1" x14ac:dyDescent="0.3">
      <c r="A861" s="727" t="s">
        <v>561</v>
      </c>
      <c r="B861" s="728" t="s">
        <v>562</v>
      </c>
      <c r="C861" s="729" t="s">
        <v>2284</v>
      </c>
      <c r="D861" s="730" t="s">
        <v>2285</v>
      </c>
      <c r="E861" s="729" t="s">
        <v>2653</v>
      </c>
      <c r="F861" s="730" t="s">
        <v>2654</v>
      </c>
      <c r="G861" s="729" t="s">
        <v>3881</v>
      </c>
      <c r="H861" s="729" t="s">
        <v>3882</v>
      </c>
      <c r="I861" s="732">
        <v>1215.4599609375</v>
      </c>
      <c r="J861" s="732">
        <v>1</v>
      </c>
      <c r="K861" s="733">
        <v>1215.4599609375</v>
      </c>
    </row>
    <row r="862" spans="1:11" ht="14.4" customHeight="1" x14ac:dyDescent="0.3">
      <c r="A862" s="727" t="s">
        <v>561</v>
      </c>
      <c r="B862" s="728" t="s">
        <v>562</v>
      </c>
      <c r="C862" s="729" t="s">
        <v>2284</v>
      </c>
      <c r="D862" s="730" t="s">
        <v>2285</v>
      </c>
      <c r="E862" s="729" t="s">
        <v>2653</v>
      </c>
      <c r="F862" s="730" t="s">
        <v>2654</v>
      </c>
      <c r="G862" s="729" t="s">
        <v>3883</v>
      </c>
      <c r="H862" s="729" t="s">
        <v>3884</v>
      </c>
      <c r="I862" s="732">
        <v>1215.4599609375</v>
      </c>
      <c r="J862" s="732">
        <v>3</v>
      </c>
      <c r="K862" s="733">
        <v>3646.3798828125</v>
      </c>
    </row>
    <row r="863" spans="1:11" ht="14.4" customHeight="1" x14ac:dyDescent="0.3">
      <c r="A863" s="727" t="s">
        <v>561</v>
      </c>
      <c r="B863" s="728" t="s">
        <v>562</v>
      </c>
      <c r="C863" s="729" t="s">
        <v>2284</v>
      </c>
      <c r="D863" s="730" t="s">
        <v>2285</v>
      </c>
      <c r="E863" s="729" t="s">
        <v>2653</v>
      </c>
      <c r="F863" s="730" t="s">
        <v>2654</v>
      </c>
      <c r="G863" s="729" t="s">
        <v>3885</v>
      </c>
      <c r="H863" s="729" t="s">
        <v>3886</v>
      </c>
      <c r="I863" s="732">
        <v>1215.4599609375</v>
      </c>
      <c r="J863" s="732">
        <v>1</v>
      </c>
      <c r="K863" s="733">
        <v>1215.4599609375</v>
      </c>
    </row>
    <row r="864" spans="1:11" ht="14.4" customHeight="1" x14ac:dyDescent="0.3">
      <c r="A864" s="727" t="s">
        <v>561</v>
      </c>
      <c r="B864" s="728" t="s">
        <v>562</v>
      </c>
      <c r="C864" s="729" t="s">
        <v>2284</v>
      </c>
      <c r="D864" s="730" t="s">
        <v>2285</v>
      </c>
      <c r="E864" s="729" t="s">
        <v>2653</v>
      </c>
      <c r="F864" s="730" t="s">
        <v>2654</v>
      </c>
      <c r="G864" s="729" t="s">
        <v>3887</v>
      </c>
      <c r="H864" s="729" t="s">
        <v>3888</v>
      </c>
      <c r="I864" s="732">
        <v>1215.4599609375</v>
      </c>
      <c r="J864" s="732">
        <v>2</v>
      </c>
      <c r="K864" s="733">
        <v>2430.919921875</v>
      </c>
    </row>
    <row r="865" spans="1:11" ht="14.4" customHeight="1" x14ac:dyDescent="0.3">
      <c r="A865" s="727" t="s">
        <v>561</v>
      </c>
      <c r="B865" s="728" t="s">
        <v>562</v>
      </c>
      <c r="C865" s="729" t="s">
        <v>2284</v>
      </c>
      <c r="D865" s="730" t="s">
        <v>2285</v>
      </c>
      <c r="E865" s="729" t="s">
        <v>2653</v>
      </c>
      <c r="F865" s="730" t="s">
        <v>2654</v>
      </c>
      <c r="G865" s="729" t="s">
        <v>3889</v>
      </c>
      <c r="H865" s="729" t="s">
        <v>3890</v>
      </c>
      <c r="I865" s="732">
        <v>1415.2550048828125</v>
      </c>
      <c r="J865" s="732">
        <v>5</v>
      </c>
      <c r="K865" s="733">
        <v>7076.260009765625</v>
      </c>
    </row>
    <row r="866" spans="1:11" ht="14.4" customHeight="1" x14ac:dyDescent="0.3">
      <c r="A866" s="727" t="s">
        <v>561</v>
      </c>
      <c r="B866" s="728" t="s">
        <v>562</v>
      </c>
      <c r="C866" s="729" t="s">
        <v>2284</v>
      </c>
      <c r="D866" s="730" t="s">
        <v>2285</v>
      </c>
      <c r="E866" s="729" t="s">
        <v>2653</v>
      </c>
      <c r="F866" s="730" t="s">
        <v>2654</v>
      </c>
      <c r="G866" s="729" t="s">
        <v>3891</v>
      </c>
      <c r="H866" s="729" t="s">
        <v>3892</v>
      </c>
      <c r="I866" s="732">
        <v>1415.260009765625</v>
      </c>
      <c r="J866" s="732">
        <v>5</v>
      </c>
      <c r="K866" s="733">
        <v>7076.300048828125</v>
      </c>
    </row>
    <row r="867" spans="1:11" ht="14.4" customHeight="1" x14ac:dyDescent="0.3">
      <c r="A867" s="727" t="s">
        <v>561</v>
      </c>
      <c r="B867" s="728" t="s">
        <v>562</v>
      </c>
      <c r="C867" s="729" t="s">
        <v>2284</v>
      </c>
      <c r="D867" s="730" t="s">
        <v>2285</v>
      </c>
      <c r="E867" s="729" t="s">
        <v>2653</v>
      </c>
      <c r="F867" s="730" t="s">
        <v>2654</v>
      </c>
      <c r="G867" s="729" t="s">
        <v>3893</v>
      </c>
      <c r="H867" s="729" t="s">
        <v>3894</v>
      </c>
      <c r="I867" s="732">
        <v>1415.260009765625</v>
      </c>
      <c r="J867" s="732">
        <v>2</v>
      </c>
      <c r="K867" s="733">
        <v>2830.52001953125</v>
      </c>
    </row>
    <row r="868" spans="1:11" ht="14.4" customHeight="1" x14ac:dyDescent="0.3">
      <c r="A868" s="727" t="s">
        <v>561</v>
      </c>
      <c r="B868" s="728" t="s">
        <v>562</v>
      </c>
      <c r="C868" s="729" t="s">
        <v>2284</v>
      </c>
      <c r="D868" s="730" t="s">
        <v>2285</v>
      </c>
      <c r="E868" s="729" t="s">
        <v>2653</v>
      </c>
      <c r="F868" s="730" t="s">
        <v>2654</v>
      </c>
      <c r="G868" s="729" t="s">
        <v>3895</v>
      </c>
      <c r="H868" s="729" t="s">
        <v>3896</v>
      </c>
      <c r="I868" s="732">
        <v>1415.260009765625</v>
      </c>
      <c r="J868" s="732">
        <v>7</v>
      </c>
      <c r="K868" s="733">
        <v>9906.81982421875</v>
      </c>
    </row>
    <row r="869" spans="1:11" ht="14.4" customHeight="1" x14ac:dyDescent="0.3">
      <c r="A869" s="727" t="s">
        <v>561</v>
      </c>
      <c r="B869" s="728" t="s">
        <v>562</v>
      </c>
      <c r="C869" s="729" t="s">
        <v>2284</v>
      </c>
      <c r="D869" s="730" t="s">
        <v>2285</v>
      </c>
      <c r="E869" s="729" t="s">
        <v>2653</v>
      </c>
      <c r="F869" s="730" t="s">
        <v>2654</v>
      </c>
      <c r="G869" s="729" t="s">
        <v>3897</v>
      </c>
      <c r="H869" s="729" t="s">
        <v>3898</v>
      </c>
      <c r="I869" s="732">
        <v>1415.260009765625</v>
      </c>
      <c r="J869" s="732">
        <v>10</v>
      </c>
      <c r="K869" s="733">
        <v>14152.599609375</v>
      </c>
    </row>
    <row r="870" spans="1:11" ht="14.4" customHeight="1" x14ac:dyDescent="0.3">
      <c r="A870" s="727" t="s">
        <v>561</v>
      </c>
      <c r="B870" s="728" t="s">
        <v>562</v>
      </c>
      <c r="C870" s="729" t="s">
        <v>2284</v>
      </c>
      <c r="D870" s="730" t="s">
        <v>2285</v>
      </c>
      <c r="E870" s="729" t="s">
        <v>2653</v>
      </c>
      <c r="F870" s="730" t="s">
        <v>2654</v>
      </c>
      <c r="G870" s="729" t="s">
        <v>3899</v>
      </c>
      <c r="H870" s="729" t="s">
        <v>3900</v>
      </c>
      <c r="I870" s="732">
        <v>1520.530029296875</v>
      </c>
      <c r="J870" s="732">
        <v>5</v>
      </c>
      <c r="K870" s="733">
        <v>7602.64990234375</v>
      </c>
    </row>
    <row r="871" spans="1:11" ht="14.4" customHeight="1" x14ac:dyDescent="0.3">
      <c r="A871" s="727" t="s">
        <v>561</v>
      </c>
      <c r="B871" s="728" t="s">
        <v>562</v>
      </c>
      <c r="C871" s="729" t="s">
        <v>2284</v>
      </c>
      <c r="D871" s="730" t="s">
        <v>2285</v>
      </c>
      <c r="E871" s="729" t="s">
        <v>2653</v>
      </c>
      <c r="F871" s="730" t="s">
        <v>2654</v>
      </c>
      <c r="G871" s="729" t="s">
        <v>3901</v>
      </c>
      <c r="H871" s="729" t="s">
        <v>3902</v>
      </c>
      <c r="I871" s="732">
        <v>1520.530029296875</v>
      </c>
      <c r="J871" s="732">
        <v>1</v>
      </c>
      <c r="K871" s="733">
        <v>1520.530029296875</v>
      </c>
    </row>
    <row r="872" spans="1:11" ht="14.4" customHeight="1" x14ac:dyDescent="0.3">
      <c r="A872" s="727" t="s">
        <v>561</v>
      </c>
      <c r="B872" s="728" t="s">
        <v>562</v>
      </c>
      <c r="C872" s="729" t="s">
        <v>2284</v>
      </c>
      <c r="D872" s="730" t="s">
        <v>2285</v>
      </c>
      <c r="E872" s="729" t="s">
        <v>2653</v>
      </c>
      <c r="F872" s="730" t="s">
        <v>2654</v>
      </c>
      <c r="G872" s="729" t="s">
        <v>3903</v>
      </c>
      <c r="H872" s="729" t="s">
        <v>3904</v>
      </c>
      <c r="I872" s="732">
        <v>1056.5699462890625</v>
      </c>
      <c r="J872" s="732">
        <v>1</v>
      </c>
      <c r="K872" s="733">
        <v>1056.5699462890625</v>
      </c>
    </row>
    <row r="873" spans="1:11" ht="14.4" customHeight="1" x14ac:dyDescent="0.3">
      <c r="A873" s="727" t="s">
        <v>561</v>
      </c>
      <c r="B873" s="728" t="s">
        <v>562</v>
      </c>
      <c r="C873" s="729" t="s">
        <v>2284</v>
      </c>
      <c r="D873" s="730" t="s">
        <v>2285</v>
      </c>
      <c r="E873" s="729" t="s">
        <v>2653</v>
      </c>
      <c r="F873" s="730" t="s">
        <v>2654</v>
      </c>
      <c r="G873" s="729" t="s">
        <v>3905</v>
      </c>
      <c r="H873" s="729" t="s">
        <v>3906</v>
      </c>
      <c r="I873" s="732">
        <v>940</v>
      </c>
      <c r="J873" s="732">
        <v>1</v>
      </c>
      <c r="K873" s="733">
        <v>940</v>
      </c>
    </row>
    <row r="874" spans="1:11" ht="14.4" customHeight="1" x14ac:dyDescent="0.3">
      <c r="A874" s="727" t="s">
        <v>561</v>
      </c>
      <c r="B874" s="728" t="s">
        <v>562</v>
      </c>
      <c r="C874" s="729" t="s">
        <v>2284</v>
      </c>
      <c r="D874" s="730" t="s">
        <v>2285</v>
      </c>
      <c r="E874" s="729" t="s">
        <v>2653</v>
      </c>
      <c r="F874" s="730" t="s">
        <v>2654</v>
      </c>
      <c r="G874" s="729" t="s">
        <v>3907</v>
      </c>
      <c r="H874" s="729" t="s">
        <v>3908</v>
      </c>
      <c r="I874" s="732">
        <v>940</v>
      </c>
      <c r="J874" s="732">
        <v>1</v>
      </c>
      <c r="K874" s="733">
        <v>940</v>
      </c>
    </row>
    <row r="875" spans="1:11" ht="14.4" customHeight="1" x14ac:dyDescent="0.3">
      <c r="A875" s="727" t="s">
        <v>561</v>
      </c>
      <c r="B875" s="728" t="s">
        <v>562</v>
      </c>
      <c r="C875" s="729" t="s">
        <v>2284</v>
      </c>
      <c r="D875" s="730" t="s">
        <v>2285</v>
      </c>
      <c r="E875" s="729" t="s">
        <v>2653</v>
      </c>
      <c r="F875" s="730" t="s">
        <v>2654</v>
      </c>
      <c r="G875" s="729" t="s">
        <v>3909</v>
      </c>
      <c r="H875" s="729" t="s">
        <v>3910</v>
      </c>
      <c r="I875" s="732">
        <v>939.989990234375</v>
      </c>
      <c r="J875" s="732">
        <v>1</v>
      </c>
      <c r="K875" s="733">
        <v>939.989990234375</v>
      </c>
    </row>
    <row r="876" spans="1:11" ht="14.4" customHeight="1" x14ac:dyDescent="0.3">
      <c r="A876" s="727" t="s">
        <v>561</v>
      </c>
      <c r="B876" s="728" t="s">
        <v>562</v>
      </c>
      <c r="C876" s="729" t="s">
        <v>2284</v>
      </c>
      <c r="D876" s="730" t="s">
        <v>2285</v>
      </c>
      <c r="E876" s="729" t="s">
        <v>2653</v>
      </c>
      <c r="F876" s="730" t="s">
        <v>2654</v>
      </c>
      <c r="G876" s="729" t="s">
        <v>3911</v>
      </c>
      <c r="H876" s="729" t="s">
        <v>3912</v>
      </c>
      <c r="I876" s="732">
        <v>1008.8200073242187</v>
      </c>
      <c r="J876" s="732">
        <v>2</v>
      </c>
      <c r="K876" s="733">
        <v>2017.6300048828125</v>
      </c>
    </row>
    <row r="877" spans="1:11" ht="14.4" customHeight="1" x14ac:dyDescent="0.3">
      <c r="A877" s="727" t="s">
        <v>561</v>
      </c>
      <c r="B877" s="728" t="s">
        <v>562</v>
      </c>
      <c r="C877" s="729" t="s">
        <v>2284</v>
      </c>
      <c r="D877" s="730" t="s">
        <v>2285</v>
      </c>
      <c r="E877" s="729" t="s">
        <v>2653</v>
      </c>
      <c r="F877" s="730" t="s">
        <v>2654</v>
      </c>
      <c r="G877" s="729" t="s">
        <v>3913</v>
      </c>
      <c r="H877" s="729" t="s">
        <v>3914</v>
      </c>
      <c r="I877" s="732">
        <v>1008.8099975585937</v>
      </c>
      <c r="J877" s="732">
        <v>1</v>
      </c>
      <c r="K877" s="733">
        <v>1008.8099975585937</v>
      </c>
    </row>
    <row r="878" spans="1:11" ht="14.4" customHeight="1" x14ac:dyDescent="0.3">
      <c r="A878" s="727" t="s">
        <v>561</v>
      </c>
      <c r="B878" s="728" t="s">
        <v>562</v>
      </c>
      <c r="C878" s="729" t="s">
        <v>2284</v>
      </c>
      <c r="D878" s="730" t="s">
        <v>2285</v>
      </c>
      <c r="E878" s="729" t="s">
        <v>2653</v>
      </c>
      <c r="F878" s="730" t="s">
        <v>2654</v>
      </c>
      <c r="G878" s="729" t="s">
        <v>3915</v>
      </c>
      <c r="H878" s="729" t="s">
        <v>3916</v>
      </c>
      <c r="I878" s="732">
        <v>1008.7999877929687</v>
      </c>
      <c r="J878" s="732">
        <v>1</v>
      </c>
      <c r="K878" s="733">
        <v>1008.7999877929687</v>
      </c>
    </row>
    <row r="879" spans="1:11" ht="14.4" customHeight="1" x14ac:dyDescent="0.3">
      <c r="A879" s="727" t="s">
        <v>561</v>
      </c>
      <c r="B879" s="728" t="s">
        <v>562</v>
      </c>
      <c r="C879" s="729" t="s">
        <v>2284</v>
      </c>
      <c r="D879" s="730" t="s">
        <v>2285</v>
      </c>
      <c r="E879" s="729" t="s">
        <v>2653</v>
      </c>
      <c r="F879" s="730" t="s">
        <v>2654</v>
      </c>
      <c r="G879" s="729" t="s">
        <v>3917</v>
      </c>
      <c r="H879" s="729" t="s">
        <v>3918</v>
      </c>
      <c r="I879" s="732">
        <v>1017.6699829101562</v>
      </c>
      <c r="J879" s="732">
        <v>1</v>
      </c>
      <c r="K879" s="733">
        <v>1017.6699829101562</v>
      </c>
    </row>
    <row r="880" spans="1:11" ht="14.4" customHeight="1" x14ac:dyDescent="0.3">
      <c r="A880" s="727" t="s">
        <v>561</v>
      </c>
      <c r="B880" s="728" t="s">
        <v>562</v>
      </c>
      <c r="C880" s="729" t="s">
        <v>2284</v>
      </c>
      <c r="D880" s="730" t="s">
        <v>2285</v>
      </c>
      <c r="E880" s="729" t="s">
        <v>2653</v>
      </c>
      <c r="F880" s="730" t="s">
        <v>2654</v>
      </c>
      <c r="G880" s="729" t="s">
        <v>3919</v>
      </c>
      <c r="H880" s="729" t="s">
        <v>3920</v>
      </c>
      <c r="I880" s="732">
        <v>1066.8299560546875</v>
      </c>
      <c r="J880" s="732">
        <v>1</v>
      </c>
      <c r="K880" s="733">
        <v>1066.8299560546875</v>
      </c>
    </row>
    <row r="881" spans="1:11" ht="14.4" customHeight="1" x14ac:dyDescent="0.3">
      <c r="A881" s="727" t="s">
        <v>561</v>
      </c>
      <c r="B881" s="728" t="s">
        <v>562</v>
      </c>
      <c r="C881" s="729" t="s">
        <v>2284</v>
      </c>
      <c r="D881" s="730" t="s">
        <v>2285</v>
      </c>
      <c r="E881" s="729" t="s">
        <v>2653</v>
      </c>
      <c r="F881" s="730" t="s">
        <v>2654</v>
      </c>
      <c r="G881" s="729" t="s">
        <v>3921</v>
      </c>
      <c r="H881" s="729" t="s">
        <v>3922</v>
      </c>
      <c r="I881" s="732">
        <v>1066.8299560546875</v>
      </c>
      <c r="J881" s="732">
        <v>1</v>
      </c>
      <c r="K881" s="733">
        <v>1066.8299560546875</v>
      </c>
    </row>
    <row r="882" spans="1:11" ht="14.4" customHeight="1" x14ac:dyDescent="0.3">
      <c r="A882" s="727" t="s">
        <v>561</v>
      </c>
      <c r="B882" s="728" t="s">
        <v>562</v>
      </c>
      <c r="C882" s="729" t="s">
        <v>2284</v>
      </c>
      <c r="D882" s="730" t="s">
        <v>2285</v>
      </c>
      <c r="E882" s="729" t="s">
        <v>2653</v>
      </c>
      <c r="F882" s="730" t="s">
        <v>2654</v>
      </c>
      <c r="G882" s="729" t="s">
        <v>3923</v>
      </c>
      <c r="H882" s="729" t="s">
        <v>3924</v>
      </c>
      <c r="I882" s="732">
        <v>1176</v>
      </c>
      <c r="J882" s="732">
        <v>1</v>
      </c>
      <c r="K882" s="733">
        <v>1176</v>
      </c>
    </row>
    <row r="883" spans="1:11" ht="14.4" customHeight="1" x14ac:dyDescent="0.3">
      <c r="A883" s="727" t="s">
        <v>561</v>
      </c>
      <c r="B883" s="728" t="s">
        <v>562</v>
      </c>
      <c r="C883" s="729" t="s">
        <v>2284</v>
      </c>
      <c r="D883" s="730" t="s">
        <v>2285</v>
      </c>
      <c r="E883" s="729" t="s">
        <v>2653</v>
      </c>
      <c r="F883" s="730" t="s">
        <v>2654</v>
      </c>
      <c r="G883" s="729" t="s">
        <v>3925</v>
      </c>
      <c r="H883" s="729" t="s">
        <v>3926</v>
      </c>
      <c r="I883" s="732">
        <v>1176</v>
      </c>
      <c r="J883" s="732">
        <v>4</v>
      </c>
      <c r="K883" s="733">
        <v>4704</v>
      </c>
    </row>
    <row r="884" spans="1:11" ht="14.4" customHeight="1" x14ac:dyDescent="0.3">
      <c r="A884" s="727" t="s">
        <v>561</v>
      </c>
      <c r="B884" s="728" t="s">
        <v>562</v>
      </c>
      <c r="C884" s="729" t="s">
        <v>2284</v>
      </c>
      <c r="D884" s="730" t="s">
        <v>2285</v>
      </c>
      <c r="E884" s="729" t="s">
        <v>2653</v>
      </c>
      <c r="F884" s="730" t="s">
        <v>2654</v>
      </c>
      <c r="G884" s="729" t="s">
        <v>3927</v>
      </c>
      <c r="H884" s="729" t="s">
        <v>3928</v>
      </c>
      <c r="I884" s="732">
        <v>1175.969970703125</v>
      </c>
      <c r="J884" s="732">
        <v>1</v>
      </c>
      <c r="K884" s="733">
        <v>1175.969970703125</v>
      </c>
    </row>
    <row r="885" spans="1:11" ht="14.4" customHeight="1" x14ac:dyDescent="0.3">
      <c r="A885" s="727" t="s">
        <v>561</v>
      </c>
      <c r="B885" s="728" t="s">
        <v>562</v>
      </c>
      <c r="C885" s="729" t="s">
        <v>2284</v>
      </c>
      <c r="D885" s="730" t="s">
        <v>2285</v>
      </c>
      <c r="E885" s="729" t="s">
        <v>2653</v>
      </c>
      <c r="F885" s="730" t="s">
        <v>2654</v>
      </c>
      <c r="G885" s="729" t="s">
        <v>3929</v>
      </c>
      <c r="H885" s="729" t="s">
        <v>3930</v>
      </c>
      <c r="I885" s="732">
        <v>1175.969970703125</v>
      </c>
      <c r="J885" s="732">
        <v>2</v>
      </c>
      <c r="K885" s="733">
        <v>2351.929931640625</v>
      </c>
    </row>
    <row r="886" spans="1:11" ht="14.4" customHeight="1" x14ac:dyDescent="0.3">
      <c r="A886" s="727" t="s">
        <v>561</v>
      </c>
      <c r="B886" s="728" t="s">
        <v>562</v>
      </c>
      <c r="C886" s="729" t="s">
        <v>2284</v>
      </c>
      <c r="D886" s="730" t="s">
        <v>2285</v>
      </c>
      <c r="E886" s="729" t="s">
        <v>2653</v>
      </c>
      <c r="F886" s="730" t="s">
        <v>2654</v>
      </c>
      <c r="G886" s="729" t="s">
        <v>3931</v>
      </c>
      <c r="H886" s="729" t="s">
        <v>3932</v>
      </c>
      <c r="I886" s="732">
        <v>1175.969970703125</v>
      </c>
      <c r="J886" s="732">
        <v>3</v>
      </c>
      <c r="K886" s="733">
        <v>3527.89990234375</v>
      </c>
    </row>
    <row r="887" spans="1:11" ht="14.4" customHeight="1" x14ac:dyDescent="0.3">
      <c r="A887" s="727" t="s">
        <v>561</v>
      </c>
      <c r="B887" s="728" t="s">
        <v>562</v>
      </c>
      <c r="C887" s="729" t="s">
        <v>2284</v>
      </c>
      <c r="D887" s="730" t="s">
        <v>2285</v>
      </c>
      <c r="E887" s="729" t="s">
        <v>2653</v>
      </c>
      <c r="F887" s="730" t="s">
        <v>2654</v>
      </c>
      <c r="G887" s="729" t="s">
        <v>3933</v>
      </c>
      <c r="H887" s="729" t="s">
        <v>3934</v>
      </c>
      <c r="I887" s="732">
        <v>884.05332438151038</v>
      </c>
      <c r="J887" s="732">
        <v>7</v>
      </c>
      <c r="K887" s="733">
        <v>6188.3999633789062</v>
      </c>
    </row>
    <row r="888" spans="1:11" ht="14.4" customHeight="1" x14ac:dyDescent="0.3">
      <c r="A888" s="727" t="s">
        <v>561</v>
      </c>
      <c r="B888" s="728" t="s">
        <v>562</v>
      </c>
      <c r="C888" s="729" t="s">
        <v>2284</v>
      </c>
      <c r="D888" s="730" t="s">
        <v>2285</v>
      </c>
      <c r="E888" s="729" t="s">
        <v>2653</v>
      </c>
      <c r="F888" s="730" t="s">
        <v>2654</v>
      </c>
      <c r="G888" s="729" t="s">
        <v>3935</v>
      </c>
      <c r="H888" s="729" t="s">
        <v>3936</v>
      </c>
      <c r="I888" s="732">
        <v>884.04998779296875</v>
      </c>
      <c r="J888" s="732">
        <v>4</v>
      </c>
      <c r="K888" s="733">
        <v>3536.199951171875</v>
      </c>
    </row>
    <row r="889" spans="1:11" ht="14.4" customHeight="1" x14ac:dyDescent="0.3">
      <c r="A889" s="727" t="s">
        <v>561</v>
      </c>
      <c r="B889" s="728" t="s">
        <v>562</v>
      </c>
      <c r="C889" s="729" t="s">
        <v>2284</v>
      </c>
      <c r="D889" s="730" t="s">
        <v>2285</v>
      </c>
      <c r="E889" s="729" t="s">
        <v>2653</v>
      </c>
      <c r="F889" s="730" t="s">
        <v>2654</v>
      </c>
      <c r="G889" s="729" t="s">
        <v>3937</v>
      </c>
      <c r="H889" s="729" t="s">
        <v>3938</v>
      </c>
      <c r="I889" s="732">
        <v>884.05332438151038</v>
      </c>
      <c r="J889" s="732">
        <v>9</v>
      </c>
      <c r="K889" s="733">
        <v>7956.4998779296875</v>
      </c>
    </row>
    <row r="890" spans="1:11" ht="14.4" customHeight="1" x14ac:dyDescent="0.3">
      <c r="A890" s="727" t="s">
        <v>561</v>
      </c>
      <c r="B890" s="728" t="s">
        <v>562</v>
      </c>
      <c r="C890" s="729" t="s">
        <v>2284</v>
      </c>
      <c r="D890" s="730" t="s">
        <v>2285</v>
      </c>
      <c r="E890" s="729" t="s">
        <v>2653</v>
      </c>
      <c r="F890" s="730" t="s">
        <v>2654</v>
      </c>
      <c r="G890" s="729" t="s">
        <v>3939</v>
      </c>
      <c r="H890" s="729" t="s">
        <v>3940</v>
      </c>
      <c r="I890" s="732">
        <v>884.06248474121094</v>
      </c>
      <c r="J890" s="732">
        <v>9</v>
      </c>
      <c r="K890" s="733">
        <v>7956.5498657226562</v>
      </c>
    </row>
    <row r="891" spans="1:11" ht="14.4" customHeight="1" x14ac:dyDescent="0.3">
      <c r="A891" s="727" t="s">
        <v>561</v>
      </c>
      <c r="B891" s="728" t="s">
        <v>562</v>
      </c>
      <c r="C891" s="729" t="s">
        <v>2284</v>
      </c>
      <c r="D891" s="730" t="s">
        <v>2285</v>
      </c>
      <c r="E891" s="729" t="s">
        <v>2653</v>
      </c>
      <c r="F891" s="730" t="s">
        <v>2654</v>
      </c>
      <c r="G891" s="729" t="s">
        <v>3941</v>
      </c>
      <c r="H891" s="729" t="s">
        <v>3942</v>
      </c>
      <c r="I891" s="732">
        <v>884.04599609374998</v>
      </c>
      <c r="J891" s="732">
        <v>17</v>
      </c>
      <c r="K891" s="733">
        <v>15028.819885253906</v>
      </c>
    </row>
    <row r="892" spans="1:11" ht="14.4" customHeight="1" x14ac:dyDescent="0.3">
      <c r="A892" s="727" t="s">
        <v>561</v>
      </c>
      <c r="B892" s="728" t="s">
        <v>562</v>
      </c>
      <c r="C892" s="729" t="s">
        <v>2284</v>
      </c>
      <c r="D892" s="730" t="s">
        <v>2285</v>
      </c>
      <c r="E892" s="729" t="s">
        <v>2653</v>
      </c>
      <c r="F892" s="730" t="s">
        <v>2654</v>
      </c>
      <c r="G892" s="729" t="s">
        <v>3943</v>
      </c>
      <c r="H892" s="729" t="s">
        <v>3944</v>
      </c>
      <c r="I892" s="732">
        <v>884.04998779296875</v>
      </c>
      <c r="J892" s="732">
        <v>11</v>
      </c>
      <c r="K892" s="733">
        <v>9724.5496215820312</v>
      </c>
    </row>
    <row r="893" spans="1:11" ht="14.4" customHeight="1" x14ac:dyDescent="0.3">
      <c r="A893" s="727" t="s">
        <v>561</v>
      </c>
      <c r="B893" s="728" t="s">
        <v>562</v>
      </c>
      <c r="C893" s="729" t="s">
        <v>2284</v>
      </c>
      <c r="D893" s="730" t="s">
        <v>2285</v>
      </c>
      <c r="E893" s="729" t="s">
        <v>2653</v>
      </c>
      <c r="F893" s="730" t="s">
        <v>2654</v>
      </c>
      <c r="G893" s="729" t="s">
        <v>3945</v>
      </c>
      <c r="H893" s="729" t="s">
        <v>3946</v>
      </c>
      <c r="I893" s="732">
        <v>939.6199951171875</v>
      </c>
      <c r="J893" s="732">
        <v>1</v>
      </c>
      <c r="K893" s="733">
        <v>939.6199951171875</v>
      </c>
    </row>
    <row r="894" spans="1:11" ht="14.4" customHeight="1" x14ac:dyDescent="0.3">
      <c r="A894" s="727" t="s">
        <v>561</v>
      </c>
      <c r="B894" s="728" t="s">
        <v>562</v>
      </c>
      <c r="C894" s="729" t="s">
        <v>2284</v>
      </c>
      <c r="D894" s="730" t="s">
        <v>2285</v>
      </c>
      <c r="E894" s="729" t="s">
        <v>2653</v>
      </c>
      <c r="F894" s="730" t="s">
        <v>2654</v>
      </c>
      <c r="G894" s="729" t="s">
        <v>3947</v>
      </c>
      <c r="H894" s="729" t="s">
        <v>3948</v>
      </c>
      <c r="I894" s="732">
        <v>939.6199951171875</v>
      </c>
      <c r="J894" s="732">
        <v>3</v>
      </c>
      <c r="K894" s="733">
        <v>2818.8599853515625</v>
      </c>
    </row>
    <row r="895" spans="1:11" ht="14.4" customHeight="1" x14ac:dyDescent="0.3">
      <c r="A895" s="727" t="s">
        <v>561</v>
      </c>
      <c r="B895" s="728" t="s">
        <v>562</v>
      </c>
      <c r="C895" s="729" t="s">
        <v>2284</v>
      </c>
      <c r="D895" s="730" t="s">
        <v>2285</v>
      </c>
      <c r="E895" s="729" t="s">
        <v>2653</v>
      </c>
      <c r="F895" s="730" t="s">
        <v>2654</v>
      </c>
      <c r="G895" s="729" t="s">
        <v>3949</v>
      </c>
      <c r="H895" s="729" t="s">
        <v>3950</v>
      </c>
      <c r="I895" s="732">
        <v>939.62888590494788</v>
      </c>
      <c r="J895" s="732">
        <v>16</v>
      </c>
      <c r="K895" s="733">
        <v>15034.000061035156</v>
      </c>
    </row>
    <row r="896" spans="1:11" ht="14.4" customHeight="1" x14ac:dyDescent="0.3">
      <c r="A896" s="727" t="s">
        <v>561</v>
      </c>
      <c r="B896" s="728" t="s">
        <v>562</v>
      </c>
      <c r="C896" s="729" t="s">
        <v>2284</v>
      </c>
      <c r="D896" s="730" t="s">
        <v>2285</v>
      </c>
      <c r="E896" s="729" t="s">
        <v>2653</v>
      </c>
      <c r="F896" s="730" t="s">
        <v>2654</v>
      </c>
      <c r="G896" s="729" t="s">
        <v>3951</v>
      </c>
      <c r="H896" s="729" t="s">
        <v>3952</v>
      </c>
      <c r="I896" s="732">
        <v>939.63999800248575</v>
      </c>
      <c r="J896" s="732">
        <v>17</v>
      </c>
      <c r="K896" s="733">
        <v>15973.739929199219</v>
      </c>
    </row>
    <row r="897" spans="1:11" ht="14.4" customHeight="1" x14ac:dyDescent="0.3">
      <c r="A897" s="727" t="s">
        <v>561</v>
      </c>
      <c r="B897" s="728" t="s">
        <v>562</v>
      </c>
      <c r="C897" s="729" t="s">
        <v>2284</v>
      </c>
      <c r="D897" s="730" t="s">
        <v>2285</v>
      </c>
      <c r="E897" s="729" t="s">
        <v>2653</v>
      </c>
      <c r="F897" s="730" t="s">
        <v>2654</v>
      </c>
      <c r="G897" s="729" t="s">
        <v>3953</v>
      </c>
      <c r="H897" s="729" t="s">
        <v>3954</v>
      </c>
      <c r="I897" s="732">
        <v>939.6199951171875</v>
      </c>
      <c r="J897" s="732">
        <v>20</v>
      </c>
      <c r="K897" s="733">
        <v>18792.400268554687</v>
      </c>
    </row>
    <row r="898" spans="1:11" ht="14.4" customHeight="1" x14ac:dyDescent="0.3">
      <c r="A898" s="727" t="s">
        <v>561</v>
      </c>
      <c r="B898" s="728" t="s">
        <v>562</v>
      </c>
      <c r="C898" s="729" t="s">
        <v>2284</v>
      </c>
      <c r="D898" s="730" t="s">
        <v>2285</v>
      </c>
      <c r="E898" s="729" t="s">
        <v>2653</v>
      </c>
      <c r="F898" s="730" t="s">
        <v>2654</v>
      </c>
      <c r="G898" s="729" t="s">
        <v>3955</v>
      </c>
      <c r="H898" s="729" t="s">
        <v>3956</v>
      </c>
      <c r="I898" s="732">
        <v>1008.8137512207031</v>
      </c>
      <c r="J898" s="732">
        <v>13</v>
      </c>
      <c r="K898" s="733">
        <v>13114.619934082031</v>
      </c>
    </row>
    <row r="899" spans="1:11" ht="14.4" customHeight="1" x14ac:dyDescent="0.3">
      <c r="A899" s="727" t="s">
        <v>561</v>
      </c>
      <c r="B899" s="728" t="s">
        <v>562</v>
      </c>
      <c r="C899" s="729" t="s">
        <v>2284</v>
      </c>
      <c r="D899" s="730" t="s">
        <v>2285</v>
      </c>
      <c r="E899" s="729" t="s">
        <v>2653</v>
      </c>
      <c r="F899" s="730" t="s">
        <v>2654</v>
      </c>
      <c r="G899" s="729" t="s">
        <v>3957</v>
      </c>
      <c r="H899" s="729" t="s">
        <v>3958</v>
      </c>
      <c r="I899" s="732">
        <v>1008.816367409446</v>
      </c>
      <c r="J899" s="732">
        <v>16</v>
      </c>
      <c r="K899" s="733">
        <v>16141.049987792969</v>
      </c>
    </row>
    <row r="900" spans="1:11" ht="14.4" customHeight="1" x14ac:dyDescent="0.3">
      <c r="A900" s="727" t="s">
        <v>561</v>
      </c>
      <c r="B900" s="728" t="s">
        <v>562</v>
      </c>
      <c r="C900" s="729" t="s">
        <v>2284</v>
      </c>
      <c r="D900" s="730" t="s">
        <v>2285</v>
      </c>
      <c r="E900" s="729" t="s">
        <v>2653</v>
      </c>
      <c r="F900" s="730" t="s">
        <v>2654</v>
      </c>
      <c r="G900" s="729" t="s">
        <v>3959</v>
      </c>
      <c r="H900" s="729" t="s">
        <v>3960</v>
      </c>
      <c r="I900" s="732">
        <v>1008.8199986049107</v>
      </c>
      <c r="J900" s="732">
        <v>16</v>
      </c>
      <c r="K900" s="733">
        <v>16141.070068359375</v>
      </c>
    </row>
    <row r="901" spans="1:11" ht="14.4" customHeight="1" x14ac:dyDescent="0.3">
      <c r="A901" s="727" t="s">
        <v>561</v>
      </c>
      <c r="B901" s="728" t="s">
        <v>562</v>
      </c>
      <c r="C901" s="729" t="s">
        <v>2284</v>
      </c>
      <c r="D901" s="730" t="s">
        <v>2285</v>
      </c>
      <c r="E901" s="729" t="s">
        <v>2653</v>
      </c>
      <c r="F901" s="730" t="s">
        <v>2654</v>
      </c>
      <c r="G901" s="729" t="s">
        <v>3961</v>
      </c>
      <c r="H901" s="729" t="s">
        <v>3962</v>
      </c>
      <c r="I901" s="732">
        <v>1008.8074951171875</v>
      </c>
      <c r="J901" s="732">
        <v>14</v>
      </c>
      <c r="K901" s="733">
        <v>14123.299865722656</v>
      </c>
    </row>
    <row r="902" spans="1:11" ht="14.4" customHeight="1" x14ac:dyDescent="0.3">
      <c r="A902" s="727" t="s">
        <v>561</v>
      </c>
      <c r="B902" s="728" t="s">
        <v>562</v>
      </c>
      <c r="C902" s="729" t="s">
        <v>2284</v>
      </c>
      <c r="D902" s="730" t="s">
        <v>2285</v>
      </c>
      <c r="E902" s="729" t="s">
        <v>2653</v>
      </c>
      <c r="F902" s="730" t="s">
        <v>2654</v>
      </c>
      <c r="G902" s="729" t="s">
        <v>3963</v>
      </c>
      <c r="H902" s="729" t="s">
        <v>3964</v>
      </c>
      <c r="I902" s="732">
        <v>1066.3269653320312</v>
      </c>
      <c r="J902" s="732">
        <v>16</v>
      </c>
      <c r="K902" s="733">
        <v>17061.199462890625</v>
      </c>
    </row>
    <row r="903" spans="1:11" ht="14.4" customHeight="1" x14ac:dyDescent="0.3">
      <c r="A903" s="727" t="s">
        <v>561</v>
      </c>
      <c r="B903" s="728" t="s">
        <v>562</v>
      </c>
      <c r="C903" s="729" t="s">
        <v>2284</v>
      </c>
      <c r="D903" s="730" t="s">
        <v>2285</v>
      </c>
      <c r="E903" s="729" t="s">
        <v>2653</v>
      </c>
      <c r="F903" s="730" t="s">
        <v>2654</v>
      </c>
      <c r="G903" s="729" t="s">
        <v>3965</v>
      </c>
      <c r="H903" s="729" t="s">
        <v>3966</v>
      </c>
      <c r="I903" s="732">
        <v>1066.3299560546875</v>
      </c>
      <c r="J903" s="732">
        <v>15</v>
      </c>
      <c r="K903" s="733">
        <v>15994.909545898438</v>
      </c>
    </row>
    <row r="904" spans="1:11" ht="14.4" customHeight="1" x14ac:dyDescent="0.3">
      <c r="A904" s="727" t="s">
        <v>561</v>
      </c>
      <c r="B904" s="728" t="s">
        <v>562</v>
      </c>
      <c r="C904" s="729" t="s">
        <v>2284</v>
      </c>
      <c r="D904" s="730" t="s">
        <v>2285</v>
      </c>
      <c r="E904" s="729" t="s">
        <v>2653</v>
      </c>
      <c r="F904" s="730" t="s">
        <v>2654</v>
      </c>
      <c r="G904" s="729" t="s">
        <v>3967</v>
      </c>
      <c r="H904" s="729" t="s">
        <v>3968</v>
      </c>
      <c r="I904" s="732">
        <v>1066.3299560546875</v>
      </c>
      <c r="J904" s="732">
        <v>5</v>
      </c>
      <c r="K904" s="733">
        <v>5331.639892578125</v>
      </c>
    </row>
    <row r="905" spans="1:11" ht="14.4" customHeight="1" x14ac:dyDescent="0.3">
      <c r="A905" s="727" t="s">
        <v>561</v>
      </c>
      <c r="B905" s="728" t="s">
        <v>562</v>
      </c>
      <c r="C905" s="729" t="s">
        <v>2284</v>
      </c>
      <c r="D905" s="730" t="s">
        <v>2285</v>
      </c>
      <c r="E905" s="729" t="s">
        <v>2653</v>
      </c>
      <c r="F905" s="730" t="s">
        <v>2654</v>
      </c>
      <c r="G905" s="729" t="s">
        <v>3969</v>
      </c>
      <c r="H905" s="729" t="s">
        <v>3970</v>
      </c>
      <c r="I905" s="732">
        <v>1066.3299560546875</v>
      </c>
      <c r="J905" s="732">
        <v>7</v>
      </c>
      <c r="K905" s="733">
        <v>7464.2899169921875</v>
      </c>
    </row>
    <row r="906" spans="1:11" ht="14.4" customHeight="1" x14ac:dyDescent="0.3">
      <c r="A906" s="727" t="s">
        <v>561</v>
      </c>
      <c r="B906" s="728" t="s">
        <v>562</v>
      </c>
      <c r="C906" s="729" t="s">
        <v>2284</v>
      </c>
      <c r="D906" s="730" t="s">
        <v>2285</v>
      </c>
      <c r="E906" s="729" t="s">
        <v>2653</v>
      </c>
      <c r="F906" s="730" t="s">
        <v>2654</v>
      </c>
      <c r="G906" s="729" t="s">
        <v>3971</v>
      </c>
      <c r="H906" s="729" t="s">
        <v>3972</v>
      </c>
      <c r="I906" s="732">
        <v>1176.4674682617187</v>
      </c>
      <c r="J906" s="732">
        <v>7</v>
      </c>
      <c r="K906" s="733">
        <v>8235.259765625</v>
      </c>
    </row>
    <row r="907" spans="1:11" ht="14.4" customHeight="1" x14ac:dyDescent="0.3">
      <c r="A907" s="727" t="s">
        <v>561</v>
      </c>
      <c r="B907" s="728" t="s">
        <v>562</v>
      </c>
      <c r="C907" s="729" t="s">
        <v>2284</v>
      </c>
      <c r="D907" s="730" t="s">
        <v>2285</v>
      </c>
      <c r="E907" s="729" t="s">
        <v>2653</v>
      </c>
      <c r="F907" s="730" t="s">
        <v>2654</v>
      </c>
      <c r="G907" s="729" t="s">
        <v>3973</v>
      </c>
      <c r="H907" s="729" t="s">
        <v>3974</v>
      </c>
      <c r="I907" s="732">
        <v>1176.469970703125</v>
      </c>
      <c r="J907" s="732">
        <v>6</v>
      </c>
      <c r="K907" s="733">
        <v>7058.7998046875</v>
      </c>
    </row>
    <row r="908" spans="1:11" ht="14.4" customHeight="1" x14ac:dyDescent="0.3">
      <c r="A908" s="727" t="s">
        <v>561</v>
      </c>
      <c r="B908" s="728" t="s">
        <v>562</v>
      </c>
      <c r="C908" s="729" t="s">
        <v>2284</v>
      </c>
      <c r="D908" s="730" t="s">
        <v>2285</v>
      </c>
      <c r="E908" s="729" t="s">
        <v>2653</v>
      </c>
      <c r="F908" s="730" t="s">
        <v>2654</v>
      </c>
      <c r="G908" s="729" t="s">
        <v>3975</v>
      </c>
      <c r="H908" s="729" t="s">
        <v>3976</v>
      </c>
      <c r="I908" s="732">
        <v>1176.4599609375</v>
      </c>
      <c r="J908" s="732">
        <v>9</v>
      </c>
      <c r="K908" s="733">
        <v>10588.14990234375</v>
      </c>
    </row>
    <row r="909" spans="1:11" ht="14.4" customHeight="1" x14ac:dyDescent="0.3">
      <c r="A909" s="727" t="s">
        <v>561</v>
      </c>
      <c r="B909" s="728" t="s">
        <v>562</v>
      </c>
      <c r="C909" s="729" t="s">
        <v>2284</v>
      </c>
      <c r="D909" s="730" t="s">
        <v>2285</v>
      </c>
      <c r="E909" s="729" t="s">
        <v>2653</v>
      </c>
      <c r="F909" s="730" t="s">
        <v>2654</v>
      </c>
      <c r="G909" s="729" t="s">
        <v>3977</v>
      </c>
      <c r="H909" s="729" t="s">
        <v>3978</v>
      </c>
      <c r="I909" s="732">
        <v>805</v>
      </c>
      <c r="J909" s="732">
        <v>1</v>
      </c>
      <c r="K909" s="733">
        <v>805</v>
      </c>
    </row>
    <row r="910" spans="1:11" ht="14.4" customHeight="1" x14ac:dyDescent="0.3">
      <c r="A910" s="727" t="s">
        <v>561</v>
      </c>
      <c r="B910" s="728" t="s">
        <v>562</v>
      </c>
      <c r="C910" s="729" t="s">
        <v>2284</v>
      </c>
      <c r="D910" s="730" t="s">
        <v>2285</v>
      </c>
      <c r="E910" s="729" t="s">
        <v>2653</v>
      </c>
      <c r="F910" s="730" t="s">
        <v>2654</v>
      </c>
      <c r="G910" s="729" t="s">
        <v>3979</v>
      </c>
      <c r="H910" s="729" t="s">
        <v>3980</v>
      </c>
      <c r="I910" s="732">
        <v>805</v>
      </c>
      <c r="J910" s="732">
        <v>2</v>
      </c>
      <c r="K910" s="733">
        <v>1610</v>
      </c>
    </row>
    <row r="911" spans="1:11" ht="14.4" customHeight="1" x14ac:dyDescent="0.3">
      <c r="A911" s="727" t="s">
        <v>561</v>
      </c>
      <c r="B911" s="728" t="s">
        <v>562</v>
      </c>
      <c r="C911" s="729" t="s">
        <v>2284</v>
      </c>
      <c r="D911" s="730" t="s">
        <v>2285</v>
      </c>
      <c r="E911" s="729" t="s">
        <v>2653</v>
      </c>
      <c r="F911" s="730" t="s">
        <v>2654</v>
      </c>
      <c r="G911" s="729" t="s">
        <v>3981</v>
      </c>
      <c r="H911" s="729" t="s">
        <v>3982</v>
      </c>
      <c r="I911" s="732">
        <v>805</v>
      </c>
      <c r="J911" s="732">
        <v>2</v>
      </c>
      <c r="K911" s="733">
        <v>1610</v>
      </c>
    </row>
    <row r="912" spans="1:11" ht="14.4" customHeight="1" x14ac:dyDescent="0.3">
      <c r="A912" s="727" t="s">
        <v>561</v>
      </c>
      <c r="B912" s="728" t="s">
        <v>562</v>
      </c>
      <c r="C912" s="729" t="s">
        <v>2284</v>
      </c>
      <c r="D912" s="730" t="s">
        <v>2285</v>
      </c>
      <c r="E912" s="729" t="s">
        <v>2653</v>
      </c>
      <c r="F912" s="730" t="s">
        <v>2654</v>
      </c>
      <c r="G912" s="729" t="s">
        <v>3983</v>
      </c>
      <c r="H912" s="729" t="s">
        <v>3984</v>
      </c>
      <c r="I912" s="732">
        <v>1105.8199462890625</v>
      </c>
      <c r="J912" s="732">
        <v>1</v>
      </c>
      <c r="K912" s="733">
        <v>1105.8199462890625</v>
      </c>
    </row>
    <row r="913" spans="1:11" ht="14.4" customHeight="1" x14ac:dyDescent="0.3">
      <c r="A913" s="727" t="s">
        <v>561</v>
      </c>
      <c r="B913" s="728" t="s">
        <v>562</v>
      </c>
      <c r="C913" s="729" t="s">
        <v>2284</v>
      </c>
      <c r="D913" s="730" t="s">
        <v>2285</v>
      </c>
      <c r="E913" s="729" t="s">
        <v>2653</v>
      </c>
      <c r="F913" s="730" t="s">
        <v>2654</v>
      </c>
      <c r="G913" s="729" t="s">
        <v>3985</v>
      </c>
      <c r="H913" s="729" t="s">
        <v>3986</v>
      </c>
      <c r="I913" s="732">
        <v>1135.43994140625</v>
      </c>
      <c r="J913" s="732">
        <v>9</v>
      </c>
      <c r="K913" s="733">
        <v>10218.959716796875</v>
      </c>
    </row>
    <row r="914" spans="1:11" ht="14.4" customHeight="1" x14ac:dyDescent="0.3">
      <c r="A914" s="727" t="s">
        <v>561</v>
      </c>
      <c r="B914" s="728" t="s">
        <v>562</v>
      </c>
      <c r="C914" s="729" t="s">
        <v>2284</v>
      </c>
      <c r="D914" s="730" t="s">
        <v>2285</v>
      </c>
      <c r="E914" s="729" t="s">
        <v>2653</v>
      </c>
      <c r="F914" s="730" t="s">
        <v>2654</v>
      </c>
      <c r="G914" s="729" t="s">
        <v>3987</v>
      </c>
      <c r="H914" s="729" t="s">
        <v>3988</v>
      </c>
      <c r="I914" s="732">
        <v>1135.43994140625</v>
      </c>
      <c r="J914" s="732">
        <v>8</v>
      </c>
      <c r="K914" s="733">
        <v>9083.51953125</v>
      </c>
    </row>
    <row r="915" spans="1:11" ht="14.4" customHeight="1" x14ac:dyDescent="0.3">
      <c r="A915" s="727" t="s">
        <v>561</v>
      </c>
      <c r="B915" s="728" t="s">
        <v>562</v>
      </c>
      <c r="C915" s="729" t="s">
        <v>2284</v>
      </c>
      <c r="D915" s="730" t="s">
        <v>2285</v>
      </c>
      <c r="E915" s="729" t="s">
        <v>2653</v>
      </c>
      <c r="F915" s="730" t="s">
        <v>2654</v>
      </c>
      <c r="G915" s="729" t="s">
        <v>3989</v>
      </c>
      <c r="H915" s="729" t="s">
        <v>3990</v>
      </c>
      <c r="I915" s="732">
        <v>1135.43994140625</v>
      </c>
      <c r="J915" s="732">
        <v>12</v>
      </c>
      <c r="K915" s="733">
        <v>13625.279541015625</v>
      </c>
    </row>
    <row r="916" spans="1:11" ht="14.4" customHeight="1" x14ac:dyDescent="0.3">
      <c r="A916" s="727" t="s">
        <v>561</v>
      </c>
      <c r="B916" s="728" t="s">
        <v>562</v>
      </c>
      <c r="C916" s="729" t="s">
        <v>2284</v>
      </c>
      <c r="D916" s="730" t="s">
        <v>2285</v>
      </c>
      <c r="E916" s="729" t="s">
        <v>2653</v>
      </c>
      <c r="F916" s="730" t="s">
        <v>2654</v>
      </c>
      <c r="G916" s="729" t="s">
        <v>3991</v>
      </c>
      <c r="H916" s="729" t="s">
        <v>3992</v>
      </c>
      <c r="I916" s="732">
        <v>1169.6400146484375</v>
      </c>
      <c r="J916" s="732">
        <v>17</v>
      </c>
      <c r="K916" s="733">
        <v>19883.880249023438</v>
      </c>
    </row>
    <row r="917" spans="1:11" ht="14.4" customHeight="1" x14ac:dyDescent="0.3">
      <c r="A917" s="727" t="s">
        <v>561</v>
      </c>
      <c r="B917" s="728" t="s">
        <v>562</v>
      </c>
      <c r="C917" s="729" t="s">
        <v>2284</v>
      </c>
      <c r="D917" s="730" t="s">
        <v>2285</v>
      </c>
      <c r="E917" s="729" t="s">
        <v>2653</v>
      </c>
      <c r="F917" s="730" t="s">
        <v>2654</v>
      </c>
      <c r="G917" s="729" t="s">
        <v>3993</v>
      </c>
      <c r="H917" s="729" t="s">
        <v>3994</v>
      </c>
      <c r="I917" s="732">
        <v>1169.6400146484375</v>
      </c>
      <c r="J917" s="732">
        <v>24</v>
      </c>
      <c r="K917" s="733">
        <v>28071.399780273437</v>
      </c>
    </row>
    <row r="918" spans="1:11" ht="14.4" customHeight="1" x14ac:dyDescent="0.3">
      <c r="A918" s="727" t="s">
        <v>561</v>
      </c>
      <c r="B918" s="728" t="s">
        <v>562</v>
      </c>
      <c r="C918" s="729" t="s">
        <v>2284</v>
      </c>
      <c r="D918" s="730" t="s">
        <v>2285</v>
      </c>
      <c r="E918" s="729" t="s">
        <v>2653</v>
      </c>
      <c r="F918" s="730" t="s">
        <v>2654</v>
      </c>
      <c r="G918" s="729" t="s">
        <v>3995</v>
      </c>
      <c r="H918" s="729" t="s">
        <v>3996</v>
      </c>
      <c r="I918" s="732">
        <v>1169.6400146484375</v>
      </c>
      <c r="J918" s="732">
        <v>25</v>
      </c>
      <c r="K918" s="733">
        <v>29241.019653320313</v>
      </c>
    </row>
    <row r="919" spans="1:11" ht="14.4" customHeight="1" x14ac:dyDescent="0.3">
      <c r="A919" s="727" t="s">
        <v>561</v>
      </c>
      <c r="B919" s="728" t="s">
        <v>562</v>
      </c>
      <c r="C919" s="729" t="s">
        <v>2284</v>
      </c>
      <c r="D919" s="730" t="s">
        <v>2285</v>
      </c>
      <c r="E919" s="729" t="s">
        <v>2653</v>
      </c>
      <c r="F919" s="730" t="s">
        <v>2654</v>
      </c>
      <c r="G919" s="729" t="s">
        <v>3997</v>
      </c>
      <c r="H919" s="729" t="s">
        <v>3998</v>
      </c>
      <c r="I919" s="732">
        <v>1199.280029296875</v>
      </c>
      <c r="J919" s="732">
        <v>2</v>
      </c>
      <c r="K919" s="733">
        <v>2398.56005859375</v>
      </c>
    </row>
    <row r="920" spans="1:11" ht="14.4" customHeight="1" x14ac:dyDescent="0.3">
      <c r="A920" s="727" t="s">
        <v>561</v>
      </c>
      <c r="B920" s="728" t="s">
        <v>562</v>
      </c>
      <c r="C920" s="729" t="s">
        <v>2284</v>
      </c>
      <c r="D920" s="730" t="s">
        <v>2285</v>
      </c>
      <c r="E920" s="729" t="s">
        <v>2653</v>
      </c>
      <c r="F920" s="730" t="s">
        <v>2654</v>
      </c>
      <c r="G920" s="729" t="s">
        <v>3999</v>
      </c>
      <c r="H920" s="729" t="s">
        <v>4000</v>
      </c>
      <c r="I920" s="732">
        <v>0.10999999940395355</v>
      </c>
      <c r="J920" s="732">
        <v>3</v>
      </c>
      <c r="K920" s="733">
        <v>0.34000000357627869</v>
      </c>
    </row>
    <row r="921" spans="1:11" ht="14.4" customHeight="1" x14ac:dyDescent="0.3">
      <c r="A921" s="727" t="s">
        <v>561</v>
      </c>
      <c r="B921" s="728" t="s">
        <v>562</v>
      </c>
      <c r="C921" s="729" t="s">
        <v>2284</v>
      </c>
      <c r="D921" s="730" t="s">
        <v>2285</v>
      </c>
      <c r="E921" s="729" t="s">
        <v>2653</v>
      </c>
      <c r="F921" s="730" t="s">
        <v>2654</v>
      </c>
      <c r="G921" s="729" t="s">
        <v>4001</v>
      </c>
      <c r="H921" s="729" t="s">
        <v>4002</v>
      </c>
      <c r="I921" s="732">
        <v>805</v>
      </c>
      <c r="J921" s="732">
        <v>1</v>
      </c>
      <c r="K921" s="733">
        <v>805</v>
      </c>
    </row>
    <row r="922" spans="1:11" ht="14.4" customHeight="1" x14ac:dyDescent="0.3">
      <c r="A922" s="727" t="s">
        <v>561</v>
      </c>
      <c r="B922" s="728" t="s">
        <v>562</v>
      </c>
      <c r="C922" s="729" t="s">
        <v>2284</v>
      </c>
      <c r="D922" s="730" t="s">
        <v>2285</v>
      </c>
      <c r="E922" s="729" t="s">
        <v>2653</v>
      </c>
      <c r="F922" s="730" t="s">
        <v>2654</v>
      </c>
      <c r="G922" s="729" t="s">
        <v>4003</v>
      </c>
      <c r="H922" s="729" t="s">
        <v>4004</v>
      </c>
      <c r="I922" s="732">
        <v>0.10999999940395355</v>
      </c>
      <c r="J922" s="732">
        <v>3</v>
      </c>
      <c r="K922" s="733">
        <v>0.34000000357627869</v>
      </c>
    </row>
    <row r="923" spans="1:11" ht="14.4" customHeight="1" x14ac:dyDescent="0.3">
      <c r="A923" s="727" t="s">
        <v>561</v>
      </c>
      <c r="B923" s="728" t="s">
        <v>562</v>
      </c>
      <c r="C923" s="729" t="s">
        <v>2284</v>
      </c>
      <c r="D923" s="730" t="s">
        <v>2285</v>
      </c>
      <c r="E923" s="729" t="s">
        <v>2653</v>
      </c>
      <c r="F923" s="730" t="s">
        <v>2654</v>
      </c>
      <c r="G923" s="729" t="s">
        <v>4005</v>
      </c>
      <c r="H923" s="729" t="s">
        <v>4006</v>
      </c>
      <c r="I923" s="732">
        <v>0.11999999731779099</v>
      </c>
      <c r="J923" s="732">
        <v>2</v>
      </c>
      <c r="K923" s="733">
        <v>0.23000000417232513</v>
      </c>
    </row>
    <row r="924" spans="1:11" ht="14.4" customHeight="1" x14ac:dyDescent="0.3">
      <c r="A924" s="727" t="s">
        <v>561</v>
      </c>
      <c r="B924" s="728" t="s">
        <v>562</v>
      </c>
      <c r="C924" s="729" t="s">
        <v>2284</v>
      </c>
      <c r="D924" s="730" t="s">
        <v>2285</v>
      </c>
      <c r="E924" s="729" t="s">
        <v>2653</v>
      </c>
      <c r="F924" s="730" t="s">
        <v>2654</v>
      </c>
      <c r="G924" s="729" t="s">
        <v>4007</v>
      </c>
      <c r="H924" s="729" t="s">
        <v>4008</v>
      </c>
      <c r="I924" s="732">
        <v>527.8499755859375</v>
      </c>
      <c r="J924" s="732">
        <v>1</v>
      </c>
      <c r="K924" s="733">
        <v>527.8499755859375</v>
      </c>
    </row>
    <row r="925" spans="1:11" ht="14.4" customHeight="1" x14ac:dyDescent="0.3">
      <c r="A925" s="727" t="s">
        <v>561</v>
      </c>
      <c r="B925" s="728" t="s">
        <v>562</v>
      </c>
      <c r="C925" s="729" t="s">
        <v>2284</v>
      </c>
      <c r="D925" s="730" t="s">
        <v>2285</v>
      </c>
      <c r="E925" s="729" t="s">
        <v>2653</v>
      </c>
      <c r="F925" s="730" t="s">
        <v>2654</v>
      </c>
      <c r="G925" s="729" t="s">
        <v>4009</v>
      </c>
      <c r="H925" s="729" t="s">
        <v>4010</v>
      </c>
      <c r="I925" s="732">
        <v>527.8499755859375</v>
      </c>
      <c r="J925" s="732">
        <v>4</v>
      </c>
      <c r="K925" s="733">
        <v>2111.4000244140625</v>
      </c>
    </row>
    <row r="926" spans="1:11" ht="14.4" customHeight="1" x14ac:dyDescent="0.3">
      <c r="A926" s="727" t="s">
        <v>561</v>
      </c>
      <c r="B926" s="728" t="s">
        <v>562</v>
      </c>
      <c r="C926" s="729" t="s">
        <v>2284</v>
      </c>
      <c r="D926" s="730" t="s">
        <v>2285</v>
      </c>
      <c r="E926" s="729" t="s">
        <v>2653</v>
      </c>
      <c r="F926" s="730" t="s">
        <v>2654</v>
      </c>
      <c r="G926" s="729" t="s">
        <v>4011</v>
      </c>
      <c r="H926" s="729" t="s">
        <v>4012</v>
      </c>
      <c r="I926" s="732">
        <v>943</v>
      </c>
      <c r="J926" s="732">
        <v>3</v>
      </c>
      <c r="K926" s="733">
        <v>2829</v>
      </c>
    </row>
    <row r="927" spans="1:11" ht="14.4" customHeight="1" x14ac:dyDescent="0.3">
      <c r="A927" s="727" t="s">
        <v>561</v>
      </c>
      <c r="B927" s="728" t="s">
        <v>562</v>
      </c>
      <c r="C927" s="729" t="s">
        <v>2284</v>
      </c>
      <c r="D927" s="730" t="s">
        <v>2285</v>
      </c>
      <c r="E927" s="729" t="s">
        <v>2653</v>
      </c>
      <c r="F927" s="730" t="s">
        <v>2654</v>
      </c>
      <c r="G927" s="729" t="s">
        <v>4013</v>
      </c>
      <c r="H927" s="729" t="s">
        <v>4014</v>
      </c>
      <c r="I927" s="732">
        <v>943</v>
      </c>
      <c r="J927" s="732">
        <v>1</v>
      </c>
      <c r="K927" s="733">
        <v>943</v>
      </c>
    </row>
    <row r="928" spans="1:11" ht="14.4" customHeight="1" x14ac:dyDescent="0.3">
      <c r="A928" s="727" t="s">
        <v>561</v>
      </c>
      <c r="B928" s="728" t="s">
        <v>562</v>
      </c>
      <c r="C928" s="729" t="s">
        <v>2284</v>
      </c>
      <c r="D928" s="730" t="s">
        <v>2285</v>
      </c>
      <c r="E928" s="729" t="s">
        <v>2653</v>
      </c>
      <c r="F928" s="730" t="s">
        <v>2654</v>
      </c>
      <c r="G928" s="729" t="s">
        <v>4015</v>
      </c>
      <c r="H928" s="729" t="s">
        <v>4016</v>
      </c>
      <c r="I928" s="732">
        <v>990.1500244140625</v>
      </c>
      <c r="J928" s="732">
        <v>3</v>
      </c>
      <c r="K928" s="733">
        <v>2970.4500732421875</v>
      </c>
    </row>
    <row r="929" spans="1:11" ht="14.4" customHeight="1" x14ac:dyDescent="0.3">
      <c r="A929" s="727" t="s">
        <v>561</v>
      </c>
      <c r="B929" s="728" t="s">
        <v>562</v>
      </c>
      <c r="C929" s="729" t="s">
        <v>2284</v>
      </c>
      <c r="D929" s="730" t="s">
        <v>2285</v>
      </c>
      <c r="E929" s="729" t="s">
        <v>2653</v>
      </c>
      <c r="F929" s="730" t="s">
        <v>2654</v>
      </c>
      <c r="G929" s="729" t="s">
        <v>4017</v>
      </c>
      <c r="H929" s="729" t="s">
        <v>4018</v>
      </c>
      <c r="I929" s="732">
        <v>506</v>
      </c>
      <c r="J929" s="732">
        <v>1</v>
      </c>
      <c r="K929" s="733">
        <v>506</v>
      </c>
    </row>
    <row r="930" spans="1:11" ht="14.4" customHeight="1" x14ac:dyDescent="0.3">
      <c r="A930" s="727" t="s">
        <v>561</v>
      </c>
      <c r="B930" s="728" t="s">
        <v>562</v>
      </c>
      <c r="C930" s="729" t="s">
        <v>2284</v>
      </c>
      <c r="D930" s="730" t="s">
        <v>2285</v>
      </c>
      <c r="E930" s="729" t="s">
        <v>2653</v>
      </c>
      <c r="F930" s="730" t="s">
        <v>2654</v>
      </c>
      <c r="G930" s="729" t="s">
        <v>4019</v>
      </c>
      <c r="H930" s="729" t="s">
        <v>4020</v>
      </c>
      <c r="I930" s="732">
        <v>6707.9501953125</v>
      </c>
      <c r="J930" s="732">
        <v>1</v>
      </c>
      <c r="K930" s="733">
        <v>6707.9501953125</v>
      </c>
    </row>
    <row r="931" spans="1:11" ht="14.4" customHeight="1" x14ac:dyDescent="0.3">
      <c r="A931" s="727" t="s">
        <v>561</v>
      </c>
      <c r="B931" s="728" t="s">
        <v>562</v>
      </c>
      <c r="C931" s="729" t="s">
        <v>2284</v>
      </c>
      <c r="D931" s="730" t="s">
        <v>2285</v>
      </c>
      <c r="E931" s="729" t="s">
        <v>2653</v>
      </c>
      <c r="F931" s="730" t="s">
        <v>2654</v>
      </c>
      <c r="G931" s="729" t="s">
        <v>4021</v>
      </c>
      <c r="H931" s="729" t="s">
        <v>4022</v>
      </c>
      <c r="I931" s="732">
        <v>1864.550048828125</v>
      </c>
      <c r="J931" s="732">
        <v>1</v>
      </c>
      <c r="K931" s="733">
        <v>1864.550048828125</v>
      </c>
    </row>
    <row r="932" spans="1:11" ht="14.4" customHeight="1" x14ac:dyDescent="0.3">
      <c r="A932" s="727" t="s">
        <v>561</v>
      </c>
      <c r="B932" s="728" t="s">
        <v>562</v>
      </c>
      <c r="C932" s="729" t="s">
        <v>2284</v>
      </c>
      <c r="D932" s="730" t="s">
        <v>2285</v>
      </c>
      <c r="E932" s="729" t="s">
        <v>2653</v>
      </c>
      <c r="F932" s="730" t="s">
        <v>2654</v>
      </c>
      <c r="G932" s="729" t="s">
        <v>4023</v>
      </c>
      <c r="H932" s="729" t="s">
        <v>4024</v>
      </c>
      <c r="I932" s="732">
        <v>4823.7900390625</v>
      </c>
      <c r="J932" s="732">
        <v>1</v>
      </c>
      <c r="K932" s="733">
        <v>4823.7900390625</v>
      </c>
    </row>
    <row r="933" spans="1:11" ht="14.4" customHeight="1" x14ac:dyDescent="0.3">
      <c r="A933" s="727" t="s">
        <v>561</v>
      </c>
      <c r="B933" s="728" t="s">
        <v>562</v>
      </c>
      <c r="C933" s="729" t="s">
        <v>2284</v>
      </c>
      <c r="D933" s="730" t="s">
        <v>2285</v>
      </c>
      <c r="E933" s="729" t="s">
        <v>2653</v>
      </c>
      <c r="F933" s="730" t="s">
        <v>2654</v>
      </c>
      <c r="G933" s="729" t="s">
        <v>4025</v>
      </c>
      <c r="H933" s="729" t="s">
        <v>4026</v>
      </c>
      <c r="I933" s="732">
        <v>218.77999877929687</v>
      </c>
      <c r="J933" s="732">
        <v>2</v>
      </c>
      <c r="K933" s="733">
        <v>437.55999755859375</v>
      </c>
    </row>
    <row r="934" spans="1:11" ht="14.4" customHeight="1" x14ac:dyDescent="0.3">
      <c r="A934" s="727" t="s">
        <v>561</v>
      </c>
      <c r="B934" s="728" t="s">
        <v>562</v>
      </c>
      <c r="C934" s="729" t="s">
        <v>2284</v>
      </c>
      <c r="D934" s="730" t="s">
        <v>2285</v>
      </c>
      <c r="E934" s="729" t="s">
        <v>4027</v>
      </c>
      <c r="F934" s="730" t="s">
        <v>4028</v>
      </c>
      <c r="G934" s="729" t="s">
        <v>4029</v>
      </c>
      <c r="H934" s="729" t="s">
        <v>4030</v>
      </c>
      <c r="I934" s="732">
        <v>4832.8701171875</v>
      </c>
      <c r="J934" s="732">
        <v>2</v>
      </c>
      <c r="K934" s="733">
        <v>9665.740234375</v>
      </c>
    </row>
    <row r="935" spans="1:11" ht="14.4" customHeight="1" x14ac:dyDescent="0.3">
      <c r="A935" s="727" t="s">
        <v>561</v>
      </c>
      <c r="B935" s="728" t="s">
        <v>562</v>
      </c>
      <c r="C935" s="729" t="s">
        <v>2284</v>
      </c>
      <c r="D935" s="730" t="s">
        <v>2285</v>
      </c>
      <c r="E935" s="729" t="s">
        <v>4027</v>
      </c>
      <c r="F935" s="730" t="s">
        <v>4028</v>
      </c>
      <c r="G935" s="729" t="s">
        <v>4031</v>
      </c>
      <c r="H935" s="729" t="s">
        <v>4032</v>
      </c>
      <c r="I935" s="732">
        <v>11235.866536458334</v>
      </c>
      <c r="J935" s="732">
        <v>3</v>
      </c>
      <c r="K935" s="733">
        <v>33707.599609375</v>
      </c>
    </row>
    <row r="936" spans="1:11" ht="14.4" customHeight="1" x14ac:dyDescent="0.3">
      <c r="A936" s="727" t="s">
        <v>561</v>
      </c>
      <c r="B936" s="728" t="s">
        <v>562</v>
      </c>
      <c r="C936" s="729" t="s">
        <v>2284</v>
      </c>
      <c r="D936" s="730" t="s">
        <v>2285</v>
      </c>
      <c r="E936" s="729" t="s">
        <v>4027</v>
      </c>
      <c r="F936" s="730" t="s">
        <v>4028</v>
      </c>
      <c r="G936" s="729" t="s">
        <v>4033</v>
      </c>
      <c r="H936" s="729" t="s">
        <v>4034</v>
      </c>
      <c r="I936" s="732">
        <v>5636.14990234375</v>
      </c>
      <c r="J936" s="732">
        <v>1</v>
      </c>
      <c r="K936" s="733">
        <v>5636.14990234375</v>
      </c>
    </row>
    <row r="937" spans="1:11" ht="14.4" customHeight="1" x14ac:dyDescent="0.3">
      <c r="A937" s="727" t="s">
        <v>561</v>
      </c>
      <c r="B937" s="728" t="s">
        <v>562</v>
      </c>
      <c r="C937" s="729" t="s">
        <v>2284</v>
      </c>
      <c r="D937" s="730" t="s">
        <v>2285</v>
      </c>
      <c r="E937" s="729" t="s">
        <v>4027</v>
      </c>
      <c r="F937" s="730" t="s">
        <v>4028</v>
      </c>
      <c r="G937" s="729" t="s">
        <v>4035</v>
      </c>
      <c r="H937" s="729" t="s">
        <v>4036</v>
      </c>
      <c r="I937" s="732">
        <v>3450</v>
      </c>
      <c r="J937" s="732">
        <v>5</v>
      </c>
      <c r="K937" s="733">
        <v>17250</v>
      </c>
    </row>
    <row r="938" spans="1:11" ht="14.4" customHeight="1" x14ac:dyDescent="0.3">
      <c r="A938" s="727" t="s">
        <v>561</v>
      </c>
      <c r="B938" s="728" t="s">
        <v>562</v>
      </c>
      <c r="C938" s="729" t="s">
        <v>2284</v>
      </c>
      <c r="D938" s="730" t="s">
        <v>2285</v>
      </c>
      <c r="E938" s="729" t="s">
        <v>4027</v>
      </c>
      <c r="F938" s="730" t="s">
        <v>4028</v>
      </c>
      <c r="G938" s="729" t="s">
        <v>4037</v>
      </c>
      <c r="H938" s="729" t="s">
        <v>4038</v>
      </c>
      <c r="I938" s="732">
        <v>3450</v>
      </c>
      <c r="J938" s="732">
        <v>2</v>
      </c>
      <c r="K938" s="733">
        <v>6900</v>
      </c>
    </row>
    <row r="939" spans="1:11" ht="14.4" customHeight="1" x14ac:dyDescent="0.3">
      <c r="A939" s="727" t="s">
        <v>561</v>
      </c>
      <c r="B939" s="728" t="s">
        <v>562</v>
      </c>
      <c r="C939" s="729" t="s">
        <v>2284</v>
      </c>
      <c r="D939" s="730" t="s">
        <v>2285</v>
      </c>
      <c r="E939" s="729" t="s">
        <v>4027</v>
      </c>
      <c r="F939" s="730" t="s">
        <v>4028</v>
      </c>
      <c r="G939" s="729" t="s">
        <v>4039</v>
      </c>
      <c r="H939" s="729" t="s">
        <v>4040</v>
      </c>
      <c r="I939" s="732">
        <v>4600</v>
      </c>
      <c r="J939" s="732">
        <v>1</v>
      </c>
      <c r="K939" s="733">
        <v>4600</v>
      </c>
    </row>
    <row r="940" spans="1:11" ht="14.4" customHeight="1" x14ac:dyDescent="0.3">
      <c r="A940" s="727" t="s">
        <v>561</v>
      </c>
      <c r="B940" s="728" t="s">
        <v>562</v>
      </c>
      <c r="C940" s="729" t="s">
        <v>2284</v>
      </c>
      <c r="D940" s="730" t="s">
        <v>2285</v>
      </c>
      <c r="E940" s="729" t="s">
        <v>4027</v>
      </c>
      <c r="F940" s="730" t="s">
        <v>4028</v>
      </c>
      <c r="G940" s="729" t="s">
        <v>4041</v>
      </c>
      <c r="H940" s="729" t="s">
        <v>4042</v>
      </c>
      <c r="I940" s="732">
        <v>1656</v>
      </c>
      <c r="J940" s="732">
        <v>6</v>
      </c>
      <c r="K940" s="733">
        <v>9936</v>
      </c>
    </row>
    <row r="941" spans="1:11" ht="14.4" customHeight="1" x14ac:dyDescent="0.3">
      <c r="A941" s="727" t="s">
        <v>561</v>
      </c>
      <c r="B941" s="728" t="s">
        <v>562</v>
      </c>
      <c r="C941" s="729" t="s">
        <v>2284</v>
      </c>
      <c r="D941" s="730" t="s">
        <v>2285</v>
      </c>
      <c r="E941" s="729" t="s">
        <v>4027</v>
      </c>
      <c r="F941" s="730" t="s">
        <v>4028</v>
      </c>
      <c r="G941" s="729" t="s">
        <v>4043</v>
      </c>
      <c r="H941" s="729" t="s">
        <v>4044</v>
      </c>
      <c r="I941" s="732">
        <v>4480</v>
      </c>
      <c r="J941" s="732">
        <v>3</v>
      </c>
      <c r="K941" s="733">
        <v>13440</v>
      </c>
    </row>
    <row r="942" spans="1:11" ht="14.4" customHeight="1" x14ac:dyDescent="0.3">
      <c r="A942" s="727" t="s">
        <v>561</v>
      </c>
      <c r="B942" s="728" t="s">
        <v>562</v>
      </c>
      <c r="C942" s="729" t="s">
        <v>2284</v>
      </c>
      <c r="D942" s="730" t="s">
        <v>2285</v>
      </c>
      <c r="E942" s="729" t="s">
        <v>4027</v>
      </c>
      <c r="F942" s="730" t="s">
        <v>4028</v>
      </c>
      <c r="G942" s="729" t="s">
        <v>4045</v>
      </c>
      <c r="H942" s="729" t="s">
        <v>4046</v>
      </c>
      <c r="I942" s="732">
        <v>1840</v>
      </c>
      <c r="J942" s="732">
        <v>1</v>
      </c>
      <c r="K942" s="733">
        <v>1840</v>
      </c>
    </row>
    <row r="943" spans="1:11" ht="14.4" customHeight="1" x14ac:dyDescent="0.3">
      <c r="A943" s="727" t="s">
        <v>561</v>
      </c>
      <c r="B943" s="728" t="s">
        <v>562</v>
      </c>
      <c r="C943" s="729" t="s">
        <v>2284</v>
      </c>
      <c r="D943" s="730" t="s">
        <v>2285</v>
      </c>
      <c r="E943" s="729" t="s">
        <v>2361</v>
      </c>
      <c r="F943" s="730" t="s">
        <v>2362</v>
      </c>
      <c r="G943" s="729" t="s">
        <v>4047</v>
      </c>
      <c r="H943" s="729" t="s">
        <v>4048</v>
      </c>
      <c r="I943" s="732">
        <v>3630</v>
      </c>
      <c r="J943" s="732">
        <v>3</v>
      </c>
      <c r="K943" s="733">
        <v>10890</v>
      </c>
    </row>
    <row r="944" spans="1:11" ht="14.4" customHeight="1" x14ac:dyDescent="0.3">
      <c r="A944" s="727" t="s">
        <v>561</v>
      </c>
      <c r="B944" s="728" t="s">
        <v>562</v>
      </c>
      <c r="C944" s="729" t="s">
        <v>2284</v>
      </c>
      <c r="D944" s="730" t="s">
        <v>2285</v>
      </c>
      <c r="E944" s="729" t="s">
        <v>2361</v>
      </c>
      <c r="F944" s="730" t="s">
        <v>2362</v>
      </c>
      <c r="G944" s="729" t="s">
        <v>4049</v>
      </c>
      <c r="H944" s="729" t="s">
        <v>4050</v>
      </c>
      <c r="I944" s="732">
        <v>1719.25</v>
      </c>
      <c r="J944" s="732">
        <v>4</v>
      </c>
      <c r="K944" s="733">
        <v>6877</v>
      </c>
    </row>
    <row r="945" spans="1:11" ht="14.4" customHeight="1" x14ac:dyDescent="0.3">
      <c r="A945" s="727" t="s">
        <v>561</v>
      </c>
      <c r="B945" s="728" t="s">
        <v>562</v>
      </c>
      <c r="C945" s="729" t="s">
        <v>2284</v>
      </c>
      <c r="D945" s="730" t="s">
        <v>2285</v>
      </c>
      <c r="E945" s="729" t="s">
        <v>2361</v>
      </c>
      <c r="F945" s="730" t="s">
        <v>2362</v>
      </c>
      <c r="G945" s="729" t="s">
        <v>4051</v>
      </c>
      <c r="H945" s="729" t="s">
        <v>4052</v>
      </c>
      <c r="I945" s="732">
        <v>4445.89990234375</v>
      </c>
      <c r="J945" s="732">
        <v>10</v>
      </c>
      <c r="K945" s="733">
        <v>44458.9990234375</v>
      </c>
    </row>
    <row r="946" spans="1:11" ht="14.4" customHeight="1" x14ac:dyDescent="0.3">
      <c r="A946" s="727" t="s">
        <v>561</v>
      </c>
      <c r="B946" s="728" t="s">
        <v>562</v>
      </c>
      <c r="C946" s="729" t="s">
        <v>2284</v>
      </c>
      <c r="D946" s="730" t="s">
        <v>2285</v>
      </c>
      <c r="E946" s="729" t="s">
        <v>2361</v>
      </c>
      <c r="F946" s="730" t="s">
        <v>2362</v>
      </c>
      <c r="G946" s="729" t="s">
        <v>4053</v>
      </c>
      <c r="H946" s="729" t="s">
        <v>4054</v>
      </c>
      <c r="I946" s="732">
        <v>1708.52001953125</v>
      </c>
      <c r="J946" s="732">
        <v>2</v>
      </c>
      <c r="K946" s="733">
        <v>3417.0400390625</v>
      </c>
    </row>
    <row r="947" spans="1:11" ht="14.4" customHeight="1" x14ac:dyDescent="0.3">
      <c r="A947" s="727" t="s">
        <v>561</v>
      </c>
      <c r="B947" s="728" t="s">
        <v>562</v>
      </c>
      <c r="C947" s="729" t="s">
        <v>2284</v>
      </c>
      <c r="D947" s="730" t="s">
        <v>2285</v>
      </c>
      <c r="E947" s="729" t="s">
        <v>2361</v>
      </c>
      <c r="F947" s="730" t="s">
        <v>2362</v>
      </c>
      <c r="G947" s="729" t="s">
        <v>4055</v>
      </c>
      <c r="H947" s="729" t="s">
        <v>4056</v>
      </c>
      <c r="I947" s="732">
        <v>2306.3798828125</v>
      </c>
      <c r="J947" s="732">
        <v>1</v>
      </c>
      <c r="K947" s="733">
        <v>2306.3798828125</v>
      </c>
    </row>
    <row r="948" spans="1:11" ht="14.4" customHeight="1" x14ac:dyDescent="0.3">
      <c r="A948" s="727" t="s">
        <v>561</v>
      </c>
      <c r="B948" s="728" t="s">
        <v>562</v>
      </c>
      <c r="C948" s="729" t="s">
        <v>2284</v>
      </c>
      <c r="D948" s="730" t="s">
        <v>2285</v>
      </c>
      <c r="E948" s="729" t="s">
        <v>2361</v>
      </c>
      <c r="F948" s="730" t="s">
        <v>2362</v>
      </c>
      <c r="G948" s="729" t="s">
        <v>4057</v>
      </c>
      <c r="H948" s="729" t="s">
        <v>4058</v>
      </c>
      <c r="I948" s="732">
        <v>508.79000854492187</v>
      </c>
      <c r="J948" s="732">
        <v>5</v>
      </c>
      <c r="K948" s="733">
        <v>2543.9400024414062</v>
      </c>
    </row>
    <row r="949" spans="1:11" ht="14.4" customHeight="1" x14ac:dyDescent="0.3">
      <c r="A949" s="727" t="s">
        <v>561</v>
      </c>
      <c r="B949" s="728" t="s">
        <v>562</v>
      </c>
      <c r="C949" s="729" t="s">
        <v>2284</v>
      </c>
      <c r="D949" s="730" t="s">
        <v>2285</v>
      </c>
      <c r="E949" s="729" t="s">
        <v>2361</v>
      </c>
      <c r="F949" s="730" t="s">
        <v>2362</v>
      </c>
      <c r="G949" s="729" t="s">
        <v>4059</v>
      </c>
      <c r="H949" s="729" t="s">
        <v>4060</v>
      </c>
      <c r="I949" s="732">
        <v>747.59002685546875</v>
      </c>
      <c r="J949" s="732">
        <v>1</v>
      </c>
      <c r="K949" s="733">
        <v>747.59002685546875</v>
      </c>
    </row>
    <row r="950" spans="1:11" ht="14.4" customHeight="1" x14ac:dyDescent="0.3">
      <c r="A950" s="727" t="s">
        <v>561</v>
      </c>
      <c r="B950" s="728" t="s">
        <v>562</v>
      </c>
      <c r="C950" s="729" t="s">
        <v>2284</v>
      </c>
      <c r="D950" s="730" t="s">
        <v>2285</v>
      </c>
      <c r="E950" s="729" t="s">
        <v>2361</v>
      </c>
      <c r="F950" s="730" t="s">
        <v>2362</v>
      </c>
      <c r="G950" s="729" t="s">
        <v>4061</v>
      </c>
      <c r="H950" s="729" t="s">
        <v>4062</v>
      </c>
      <c r="I950" s="732">
        <v>4840</v>
      </c>
      <c r="J950" s="732">
        <v>2</v>
      </c>
      <c r="K950" s="733">
        <v>9680</v>
      </c>
    </row>
    <row r="951" spans="1:11" ht="14.4" customHeight="1" x14ac:dyDescent="0.3">
      <c r="A951" s="727" t="s">
        <v>561</v>
      </c>
      <c r="B951" s="728" t="s">
        <v>562</v>
      </c>
      <c r="C951" s="729" t="s">
        <v>2284</v>
      </c>
      <c r="D951" s="730" t="s">
        <v>2285</v>
      </c>
      <c r="E951" s="729" t="s">
        <v>2361</v>
      </c>
      <c r="F951" s="730" t="s">
        <v>2362</v>
      </c>
      <c r="G951" s="729" t="s">
        <v>4063</v>
      </c>
      <c r="H951" s="729" t="s">
        <v>4064</v>
      </c>
      <c r="I951" s="732">
        <v>4840</v>
      </c>
      <c r="J951" s="732">
        <v>16</v>
      </c>
      <c r="K951" s="733">
        <v>77440</v>
      </c>
    </row>
    <row r="952" spans="1:11" ht="14.4" customHeight="1" x14ac:dyDescent="0.3">
      <c r="A952" s="727" t="s">
        <v>561</v>
      </c>
      <c r="B952" s="728" t="s">
        <v>562</v>
      </c>
      <c r="C952" s="729" t="s">
        <v>2284</v>
      </c>
      <c r="D952" s="730" t="s">
        <v>2285</v>
      </c>
      <c r="E952" s="729" t="s">
        <v>2361</v>
      </c>
      <c r="F952" s="730" t="s">
        <v>2362</v>
      </c>
      <c r="G952" s="729" t="s">
        <v>4065</v>
      </c>
      <c r="H952" s="729" t="s">
        <v>4066</v>
      </c>
      <c r="I952" s="732">
        <v>4840</v>
      </c>
      <c r="J952" s="732">
        <v>2</v>
      </c>
      <c r="K952" s="733">
        <v>9680</v>
      </c>
    </row>
    <row r="953" spans="1:11" ht="14.4" customHeight="1" x14ac:dyDescent="0.3">
      <c r="A953" s="727" t="s">
        <v>561</v>
      </c>
      <c r="B953" s="728" t="s">
        <v>562</v>
      </c>
      <c r="C953" s="729" t="s">
        <v>2284</v>
      </c>
      <c r="D953" s="730" t="s">
        <v>2285</v>
      </c>
      <c r="E953" s="729" t="s">
        <v>2361</v>
      </c>
      <c r="F953" s="730" t="s">
        <v>2362</v>
      </c>
      <c r="G953" s="729" t="s">
        <v>4067</v>
      </c>
      <c r="H953" s="729" t="s">
        <v>4068</v>
      </c>
      <c r="I953" s="732">
        <v>210.64999389648437</v>
      </c>
      <c r="J953" s="732">
        <v>4</v>
      </c>
      <c r="K953" s="733">
        <v>842.5999755859375</v>
      </c>
    </row>
    <row r="954" spans="1:11" ht="14.4" customHeight="1" x14ac:dyDescent="0.3">
      <c r="A954" s="727" t="s">
        <v>561</v>
      </c>
      <c r="B954" s="728" t="s">
        <v>562</v>
      </c>
      <c r="C954" s="729" t="s">
        <v>2284</v>
      </c>
      <c r="D954" s="730" t="s">
        <v>2285</v>
      </c>
      <c r="E954" s="729" t="s">
        <v>2361</v>
      </c>
      <c r="F954" s="730" t="s">
        <v>2362</v>
      </c>
      <c r="G954" s="729" t="s">
        <v>4069</v>
      </c>
      <c r="H954" s="729" t="s">
        <v>4070</v>
      </c>
      <c r="I954" s="732">
        <v>5175</v>
      </c>
      <c r="J954" s="732">
        <v>1</v>
      </c>
      <c r="K954" s="733">
        <v>5175</v>
      </c>
    </row>
    <row r="955" spans="1:11" ht="14.4" customHeight="1" x14ac:dyDescent="0.3">
      <c r="A955" s="727" t="s">
        <v>561</v>
      </c>
      <c r="B955" s="728" t="s">
        <v>562</v>
      </c>
      <c r="C955" s="729" t="s">
        <v>2284</v>
      </c>
      <c r="D955" s="730" t="s">
        <v>2285</v>
      </c>
      <c r="E955" s="729" t="s">
        <v>2361</v>
      </c>
      <c r="F955" s="730" t="s">
        <v>2362</v>
      </c>
      <c r="G955" s="729" t="s">
        <v>4071</v>
      </c>
      <c r="H955" s="729" t="s">
        <v>4072</v>
      </c>
      <c r="I955" s="732">
        <v>1738.800048828125</v>
      </c>
      <c r="J955" s="732">
        <v>2</v>
      </c>
      <c r="K955" s="733">
        <v>3477.60009765625</v>
      </c>
    </row>
    <row r="956" spans="1:11" ht="14.4" customHeight="1" x14ac:dyDescent="0.3">
      <c r="A956" s="727" t="s">
        <v>561</v>
      </c>
      <c r="B956" s="728" t="s">
        <v>562</v>
      </c>
      <c r="C956" s="729" t="s">
        <v>2284</v>
      </c>
      <c r="D956" s="730" t="s">
        <v>2285</v>
      </c>
      <c r="E956" s="729" t="s">
        <v>2361</v>
      </c>
      <c r="F956" s="730" t="s">
        <v>2362</v>
      </c>
      <c r="G956" s="729" t="s">
        <v>4073</v>
      </c>
      <c r="H956" s="729" t="s">
        <v>4074</v>
      </c>
      <c r="I956" s="732">
        <v>1738.800048828125</v>
      </c>
      <c r="J956" s="732">
        <v>2</v>
      </c>
      <c r="K956" s="733">
        <v>3477.60009765625</v>
      </c>
    </row>
    <row r="957" spans="1:11" ht="14.4" customHeight="1" x14ac:dyDescent="0.3">
      <c r="A957" s="727" t="s">
        <v>561</v>
      </c>
      <c r="B957" s="728" t="s">
        <v>562</v>
      </c>
      <c r="C957" s="729" t="s">
        <v>2284</v>
      </c>
      <c r="D957" s="730" t="s">
        <v>2285</v>
      </c>
      <c r="E957" s="729" t="s">
        <v>2361</v>
      </c>
      <c r="F957" s="730" t="s">
        <v>2362</v>
      </c>
      <c r="G957" s="729" t="s">
        <v>4075</v>
      </c>
      <c r="H957" s="729" t="s">
        <v>4076</v>
      </c>
      <c r="I957" s="732">
        <v>3388</v>
      </c>
      <c r="J957" s="732">
        <v>1</v>
      </c>
      <c r="K957" s="733">
        <v>3388</v>
      </c>
    </row>
    <row r="958" spans="1:11" ht="14.4" customHeight="1" x14ac:dyDescent="0.3">
      <c r="A958" s="727" t="s">
        <v>561</v>
      </c>
      <c r="B958" s="728" t="s">
        <v>562</v>
      </c>
      <c r="C958" s="729" t="s">
        <v>2284</v>
      </c>
      <c r="D958" s="730" t="s">
        <v>2285</v>
      </c>
      <c r="E958" s="729" t="s">
        <v>2361</v>
      </c>
      <c r="F958" s="730" t="s">
        <v>2362</v>
      </c>
      <c r="G958" s="729" t="s">
        <v>4077</v>
      </c>
      <c r="H958" s="729" t="s">
        <v>4078</v>
      </c>
      <c r="I958" s="732">
        <v>1717.3499755859375</v>
      </c>
      <c r="J958" s="732">
        <v>2</v>
      </c>
      <c r="K958" s="733">
        <v>3434.699951171875</v>
      </c>
    </row>
    <row r="959" spans="1:11" ht="14.4" customHeight="1" x14ac:dyDescent="0.3">
      <c r="A959" s="727" t="s">
        <v>561</v>
      </c>
      <c r="B959" s="728" t="s">
        <v>562</v>
      </c>
      <c r="C959" s="729" t="s">
        <v>2284</v>
      </c>
      <c r="D959" s="730" t="s">
        <v>2285</v>
      </c>
      <c r="E959" s="729" t="s">
        <v>2361</v>
      </c>
      <c r="F959" s="730" t="s">
        <v>2362</v>
      </c>
      <c r="G959" s="729" t="s">
        <v>4079</v>
      </c>
      <c r="H959" s="729" t="s">
        <v>4080</v>
      </c>
      <c r="I959" s="732">
        <v>26843.849609375</v>
      </c>
      <c r="J959" s="732">
        <v>1</v>
      </c>
      <c r="K959" s="733">
        <v>26843.849609375</v>
      </c>
    </row>
    <row r="960" spans="1:11" ht="14.4" customHeight="1" x14ac:dyDescent="0.3">
      <c r="A960" s="727" t="s">
        <v>561</v>
      </c>
      <c r="B960" s="728" t="s">
        <v>562</v>
      </c>
      <c r="C960" s="729" t="s">
        <v>2284</v>
      </c>
      <c r="D960" s="730" t="s">
        <v>2285</v>
      </c>
      <c r="E960" s="729" t="s">
        <v>2361</v>
      </c>
      <c r="F960" s="730" t="s">
        <v>2362</v>
      </c>
      <c r="G960" s="729" t="s">
        <v>4081</v>
      </c>
      <c r="H960" s="729" t="s">
        <v>4082</v>
      </c>
      <c r="I960" s="732">
        <v>997.03997802734375</v>
      </c>
      <c r="J960" s="732">
        <v>1</v>
      </c>
      <c r="K960" s="733">
        <v>997.03997802734375</v>
      </c>
    </row>
    <row r="961" spans="1:11" ht="14.4" customHeight="1" x14ac:dyDescent="0.3">
      <c r="A961" s="727" t="s">
        <v>561</v>
      </c>
      <c r="B961" s="728" t="s">
        <v>562</v>
      </c>
      <c r="C961" s="729" t="s">
        <v>2284</v>
      </c>
      <c r="D961" s="730" t="s">
        <v>2285</v>
      </c>
      <c r="E961" s="729" t="s">
        <v>2361</v>
      </c>
      <c r="F961" s="730" t="s">
        <v>2362</v>
      </c>
      <c r="G961" s="729" t="s">
        <v>4083</v>
      </c>
      <c r="H961" s="729" t="s">
        <v>4084</v>
      </c>
      <c r="I961" s="732">
        <v>997.03997802734375</v>
      </c>
      <c r="J961" s="732">
        <v>1</v>
      </c>
      <c r="K961" s="733">
        <v>997.03997802734375</v>
      </c>
    </row>
    <row r="962" spans="1:11" ht="14.4" customHeight="1" x14ac:dyDescent="0.3">
      <c r="A962" s="727" t="s">
        <v>561</v>
      </c>
      <c r="B962" s="728" t="s">
        <v>562</v>
      </c>
      <c r="C962" s="729" t="s">
        <v>2284</v>
      </c>
      <c r="D962" s="730" t="s">
        <v>2285</v>
      </c>
      <c r="E962" s="729" t="s">
        <v>2361</v>
      </c>
      <c r="F962" s="730" t="s">
        <v>2362</v>
      </c>
      <c r="G962" s="729" t="s">
        <v>4085</v>
      </c>
      <c r="H962" s="729" t="s">
        <v>4086</v>
      </c>
      <c r="I962" s="732">
        <v>1043</v>
      </c>
      <c r="J962" s="732">
        <v>1</v>
      </c>
      <c r="K962" s="733">
        <v>1043</v>
      </c>
    </row>
    <row r="963" spans="1:11" ht="14.4" customHeight="1" x14ac:dyDescent="0.3">
      <c r="A963" s="727" t="s">
        <v>561</v>
      </c>
      <c r="B963" s="728" t="s">
        <v>562</v>
      </c>
      <c r="C963" s="729" t="s">
        <v>2284</v>
      </c>
      <c r="D963" s="730" t="s">
        <v>2285</v>
      </c>
      <c r="E963" s="729" t="s">
        <v>2361</v>
      </c>
      <c r="F963" s="730" t="s">
        <v>2362</v>
      </c>
      <c r="G963" s="729" t="s">
        <v>4087</v>
      </c>
      <c r="H963" s="729" t="s">
        <v>4088</v>
      </c>
      <c r="I963" s="732">
        <v>997.03997802734375</v>
      </c>
      <c r="J963" s="732">
        <v>1</v>
      </c>
      <c r="K963" s="733">
        <v>997.03997802734375</v>
      </c>
    </row>
    <row r="964" spans="1:11" ht="14.4" customHeight="1" x14ac:dyDescent="0.3">
      <c r="A964" s="727" t="s">
        <v>561</v>
      </c>
      <c r="B964" s="728" t="s">
        <v>562</v>
      </c>
      <c r="C964" s="729" t="s">
        <v>2284</v>
      </c>
      <c r="D964" s="730" t="s">
        <v>2285</v>
      </c>
      <c r="E964" s="729" t="s">
        <v>2361</v>
      </c>
      <c r="F964" s="730" t="s">
        <v>2362</v>
      </c>
      <c r="G964" s="729" t="s">
        <v>4089</v>
      </c>
      <c r="H964" s="729" t="s">
        <v>4090</v>
      </c>
      <c r="I964" s="732">
        <v>997.03997802734375</v>
      </c>
      <c r="J964" s="732">
        <v>1</v>
      </c>
      <c r="K964" s="733">
        <v>997.03997802734375</v>
      </c>
    </row>
    <row r="965" spans="1:11" ht="14.4" customHeight="1" x14ac:dyDescent="0.3">
      <c r="A965" s="727" t="s">
        <v>561</v>
      </c>
      <c r="B965" s="728" t="s">
        <v>562</v>
      </c>
      <c r="C965" s="729" t="s">
        <v>2284</v>
      </c>
      <c r="D965" s="730" t="s">
        <v>2285</v>
      </c>
      <c r="E965" s="729" t="s">
        <v>2361</v>
      </c>
      <c r="F965" s="730" t="s">
        <v>2362</v>
      </c>
      <c r="G965" s="729" t="s">
        <v>4091</v>
      </c>
      <c r="H965" s="729" t="s">
        <v>4092</v>
      </c>
      <c r="I965" s="732">
        <v>997.03997802734375</v>
      </c>
      <c r="J965" s="732">
        <v>1</v>
      </c>
      <c r="K965" s="733">
        <v>997.03997802734375</v>
      </c>
    </row>
    <row r="966" spans="1:11" ht="14.4" customHeight="1" x14ac:dyDescent="0.3">
      <c r="A966" s="727" t="s">
        <v>561</v>
      </c>
      <c r="B966" s="728" t="s">
        <v>562</v>
      </c>
      <c r="C966" s="729" t="s">
        <v>2284</v>
      </c>
      <c r="D966" s="730" t="s">
        <v>2285</v>
      </c>
      <c r="E966" s="729" t="s">
        <v>2361</v>
      </c>
      <c r="F966" s="730" t="s">
        <v>2362</v>
      </c>
      <c r="G966" s="729" t="s">
        <v>4093</v>
      </c>
      <c r="H966" s="729" t="s">
        <v>4094</v>
      </c>
      <c r="I966" s="732">
        <v>1873.0799560546875</v>
      </c>
      <c r="J966" s="732">
        <v>5</v>
      </c>
      <c r="K966" s="733">
        <v>9365.400390625</v>
      </c>
    </row>
    <row r="967" spans="1:11" ht="14.4" customHeight="1" x14ac:dyDescent="0.3">
      <c r="A967" s="727" t="s">
        <v>561</v>
      </c>
      <c r="B967" s="728" t="s">
        <v>562</v>
      </c>
      <c r="C967" s="729" t="s">
        <v>2284</v>
      </c>
      <c r="D967" s="730" t="s">
        <v>2285</v>
      </c>
      <c r="E967" s="729" t="s">
        <v>2361</v>
      </c>
      <c r="F967" s="730" t="s">
        <v>2362</v>
      </c>
      <c r="G967" s="729" t="s">
        <v>4095</v>
      </c>
      <c r="H967" s="729" t="s">
        <v>4096</v>
      </c>
      <c r="I967" s="732">
        <v>1050.2900390625</v>
      </c>
      <c r="J967" s="732">
        <v>2</v>
      </c>
      <c r="K967" s="733">
        <v>2100.580078125</v>
      </c>
    </row>
    <row r="968" spans="1:11" ht="14.4" customHeight="1" x14ac:dyDescent="0.3">
      <c r="A968" s="727" t="s">
        <v>561</v>
      </c>
      <c r="B968" s="728" t="s">
        <v>562</v>
      </c>
      <c r="C968" s="729" t="s">
        <v>2284</v>
      </c>
      <c r="D968" s="730" t="s">
        <v>2285</v>
      </c>
      <c r="E968" s="729" t="s">
        <v>2361</v>
      </c>
      <c r="F968" s="730" t="s">
        <v>2362</v>
      </c>
      <c r="G968" s="729" t="s">
        <v>4097</v>
      </c>
      <c r="H968" s="729" t="s">
        <v>4098</v>
      </c>
      <c r="I968" s="732">
        <v>13635.150390625</v>
      </c>
      <c r="J968" s="732">
        <v>1</v>
      </c>
      <c r="K968" s="733">
        <v>13635.150390625</v>
      </c>
    </row>
    <row r="969" spans="1:11" ht="14.4" customHeight="1" x14ac:dyDescent="0.3">
      <c r="A969" s="727" t="s">
        <v>561</v>
      </c>
      <c r="B969" s="728" t="s">
        <v>562</v>
      </c>
      <c r="C969" s="729" t="s">
        <v>2284</v>
      </c>
      <c r="D969" s="730" t="s">
        <v>2285</v>
      </c>
      <c r="E969" s="729" t="s">
        <v>2361</v>
      </c>
      <c r="F969" s="730" t="s">
        <v>2362</v>
      </c>
      <c r="G969" s="729" t="s">
        <v>4099</v>
      </c>
      <c r="H969" s="729" t="s">
        <v>4100</v>
      </c>
      <c r="I969" s="732">
        <v>1127</v>
      </c>
      <c r="J969" s="732">
        <v>1</v>
      </c>
      <c r="K969" s="733">
        <v>1127</v>
      </c>
    </row>
    <row r="970" spans="1:11" ht="14.4" customHeight="1" x14ac:dyDescent="0.3">
      <c r="A970" s="727" t="s">
        <v>561</v>
      </c>
      <c r="B970" s="728" t="s">
        <v>562</v>
      </c>
      <c r="C970" s="729" t="s">
        <v>2284</v>
      </c>
      <c r="D970" s="730" t="s">
        <v>2285</v>
      </c>
      <c r="E970" s="729" t="s">
        <v>2361</v>
      </c>
      <c r="F970" s="730" t="s">
        <v>2362</v>
      </c>
      <c r="G970" s="729" t="s">
        <v>4101</v>
      </c>
      <c r="H970" s="729" t="s">
        <v>4102</v>
      </c>
      <c r="I970" s="732">
        <v>27636.400390625</v>
      </c>
      <c r="J970" s="732">
        <v>1</v>
      </c>
      <c r="K970" s="733">
        <v>27636.400390625</v>
      </c>
    </row>
    <row r="971" spans="1:11" ht="14.4" customHeight="1" x14ac:dyDescent="0.3">
      <c r="A971" s="727" t="s">
        <v>561</v>
      </c>
      <c r="B971" s="728" t="s">
        <v>562</v>
      </c>
      <c r="C971" s="729" t="s">
        <v>2284</v>
      </c>
      <c r="D971" s="730" t="s">
        <v>2285</v>
      </c>
      <c r="E971" s="729" t="s">
        <v>2361</v>
      </c>
      <c r="F971" s="730" t="s">
        <v>2362</v>
      </c>
      <c r="G971" s="729" t="s">
        <v>4103</v>
      </c>
      <c r="H971" s="729" t="s">
        <v>4104</v>
      </c>
      <c r="I971" s="732">
        <v>26293.30078125</v>
      </c>
      <c r="J971" s="732">
        <v>2</v>
      </c>
      <c r="K971" s="733">
        <v>52586.6015625</v>
      </c>
    </row>
    <row r="972" spans="1:11" ht="14.4" customHeight="1" x14ac:dyDescent="0.3">
      <c r="A972" s="727" t="s">
        <v>561</v>
      </c>
      <c r="B972" s="728" t="s">
        <v>562</v>
      </c>
      <c r="C972" s="729" t="s">
        <v>2284</v>
      </c>
      <c r="D972" s="730" t="s">
        <v>2285</v>
      </c>
      <c r="E972" s="729" t="s">
        <v>2361</v>
      </c>
      <c r="F972" s="730" t="s">
        <v>2362</v>
      </c>
      <c r="G972" s="729" t="s">
        <v>4105</v>
      </c>
      <c r="H972" s="729" t="s">
        <v>4106</v>
      </c>
      <c r="I972" s="732">
        <v>755.95001220703125</v>
      </c>
      <c r="J972" s="732">
        <v>4</v>
      </c>
      <c r="K972" s="733">
        <v>3023.800048828125</v>
      </c>
    </row>
    <row r="973" spans="1:11" ht="14.4" customHeight="1" x14ac:dyDescent="0.3">
      <c r="A973" s="727" t="s">
        <v>561</v>
      </c>
      <c r="B973" s="728" t="s">
        <v>562</v>
      </c>
      <c r="C973" s="729" t="s">
        <v>2284</v>
      </c>
      <c r="D973" s="730" t="s">
        <v>2285</v>
      </c>
      <c r="E973" s="729" t="s">
        <v>2361</v>
      </c>
      <c r="F973" s="730" t="s">
        <v>2362</v>
      </c>
      <c r="G973" s="729" t="s">
        <v>4107</v>
      </c>
      <c r="H973" s="729" t="s">
        <v>4108</v>
      </c>
      <c r="I973" s="732">
        <v>737.90997314453125</v>
      </c>
      <c r="J973" s="732">
        <v>6</v>
      </c>
      <c r="K973" s="733">
        <v>4427.43994140625</v>
      </c>
    </row>
    <row r="974" spans="1:11" ht="14.4" customHeight="1" x14ac:dyDescent="0.3">
      <c r="A974" s="727" t="s">
        <v>561</v>
      </c>
      <c r="B974" s="728" t="s">
        <v>562</v>
      </c>
      <c r="C974" s="729" t="s">
        <v>2284</v>
      </c>
      <c r="D974" s="730" t="s">
        <v>2285</v>
      </c>
      <c r="E974" s="729" t="s">
        <v>2361</v>
      </c>
      <c r="F974" s="730" t="s">
        <v>2362</v>
      </c>
      <c r="G974" s="729" t="s">
        <v>4109</v>
      </c>
      <c r="H974" s="729" t="s">
        <v>4110</v>
      </c>
      <c r="I974" s="732">
        <v>135.52999877929687</v>
      </c>
      <c r="J974" s="732">
        <v>3</v>
      </c>
      <c r="K974" s="733">
        <v>406.60000610351562</v>
      </c>
    </row>
    <row r="975" spans="1:11" ht="14.4" customHeight="1" x14ac:dyDescent="0.3">
      <c r="A975" s="727" t="s">
        <v>561</v>
      </c>
      <c r="B975" s="728" t="s">
        <v>562</v>
      </c>
      <c r="C975" s="729" t="s">
        <v>2284</v>
      </c>
      <c r="D975" s="730" t="s">
        <v>2285</v>
      </c>
      <c r="E975" s="729" t="s">
        <v>2361</v>
      </c>
      <c r="F975" s="730" t="s">
        <v>2362</v>
      </c>
      <c r="G975" s="729" t="s">
        <v>4111</v>
      </c>
      <c r="H975" s="729" t="s">
        <v>4112</v>
      </c>
      <c r="I975" s="732">
        <v>582.010009765625</v>
      </c>
      <c r="J975" s="732">
        <v>1</v>
      </c>
      <c r="K975" s="733">
        <v>582.010009765625</v>
      </c>
    </row>
    <row r="976" spans="1:11" ht="14.4" customHeight="1" x14ac:dyDescent="0.3">
      <c r="A976" s="727" t="s">
        <v>561</v>
      </c>
      <c r="B976" s="728" t="s">
        <v>562</v>
      </c>
      <c r="C976" s="729" t="s">
        <v>2284</v>
      </c>
      <c r="D976" s="730" t="s">
        <v>2285</v>
      </c>
      <c r="E976" s="729" t="s">
        <v>2361</v>
      </c>
      <c r="F976" s="730" t="s">
        <v>2362</v>
      </c>
      <c r="G976" s="729" t="s">
        <v>4113</v>
      </c>
      <c r="H976" s="729" t="s">
        <v>4114</v>
      </c>
      <c r="I976" s="732">
        <v>3256.110107421875</v>
      </c>
      <c r="J976" s="732">
        <v>1</v>
      </c>
      <c r="K976" s="733">
        <v>3256.110107421875</v>
      </c>
    </row>
    <row r="977" spans="1:11" ht="14.4" customHeight="1" x14ac:dyDescent="0.3">
      <c r="A977" s="727" t="s">
        <v>561</v>
      </c>
      <c r="B977" s="728" t="s">
        <v>562</v>
      </c>
      <c r="C977" s="729" t="s">
        <v>2284</v>
      </c>
      <c r="D977" s="730" t="s">
        <v>2285</v>
      </c>
      <c r="E977" s="729" t="s">
        <v>2361</v>
      </c>
      <c r="F977" s="730" t="s">
        <v>2362</v>
      </c>
      <c r="G977" s="729" t="s">
        <v>4115</v>
      </c>
      <c r="H977" s="729" t="s">
        <v>4116</v>
      </c>
      <c r="I977" s="732">
        <v>254.10000610351563</v>
      </c>
      <c r="J977" s="732">
        <v>1</v>
      </c>
      <c r="K977" s="733">
        <v>254.10000610351563</v>
      </c>
    </row>
    <row r="978" spans="1:11" ht="14.4" customHeight="1" x14ac:dyDescent="0.3">
      <c r="A978" s="727" t="s">
        <v>561</v>
      </c>
      <c r="B978" s="728" t="s">
        <v>562</v>
      </c>
      <c r="C978" s="729" t="s">
        <v>2284</v>
      </c>
      <c r="D978" s="730" t="s">
        <v>2285</v>
      </c>
      <c r="E978" s="729" t="s">
        <v>2361</v>
      </c>
      <c r="F978" s="730" t="s">
        <v>2362</v>
      </c>
      <c r="G978" s="729" t="s">
        <v>4117</v>
      </c>
      <c r="H978" s="729" t="s">
        <v>4118</v>
      </c>
      <c r="I978" s="732">
        <v>285.5</v>
      </c>
      <c r="J978" s="732">
        <v>1</v>
      </c>
      <c r="K978" s="733">
        <v>285.5</v>
      </c>
    </row>
    <row r="979" spans="1:11" ht="14.4" customHeight="1" x14ac:dyDescent="0.3">
      <c r="A979" s="727" t="s">
        <v>561</v>
      </c>
      <c r="B979" s="728" t="s">
        <v>562</v>
      </c>
      <c r="C979" s="729" t="s">
        <v>2284</v>
      </c>
      <c r="D979" s="730" t="s">
        <v>2285</v>
      </c>
      <c r="E979" s="729" t="s">
        <v>2361</v>
      </c>
      <c r="F979" s="730" t="s">
        <v>2362</v>
      </c>
      <c r="G979" s="729" t="s">
        <v>4119</v>
      </c>
      <c r="H979" s="729" t="s">
        <v>4120</v>
      </c>
      <c r="I979" s="732">
        <v>8466.400390625</v>
      </c>
      <c r="J979" s="732">
        <v>1</v>
      </c>
      <c r="K979" s="733">
        <v>8466.400390625</v>
      </c>
    </row>
    <row r="980" spans="1:11" ht="14.4" customHeight="1" x14ac:dyDescent="0.3">
      <c r="A980" s="727" t="s">
        <v>561</v>
      </c>
      <c r="B980" s="728" t="s">
        <v>562</v>
      </c>
      <c r="C980" s="729" t="s">
        <v>2284</v>
      </c>
      <c r="D980" s="730" t="s">
        <v>2285</v>
      </c>
      <c r="E980" s="729" t="s">
        <v>2361</v>
      </c>
      <c r="F980" s="730" t="s">
        <v>2362</v>
      </c>
      <c r="G980" s="729" t="s">
        <v>4121</v>
      </c>
      <c r="H980" s="729" t="s">
        <v>4122</v>
      </c>
      <c r="I980" s="732">
        <v>735.09002685546875</v>
      </c>
      <c r="J980" s="732">
        <v>2</v>
      </c>
      <c r="K980" s="733">
        <v>1470.1700439453125</v>
      </c>
    </row>
    <row r="981" spans="1:11" ht="14.4" customHeight="1" x14ac:dyDescent="0.3">
      <c r="A981" s="727" t="s">
        <v>561</v>
      </c>
      <c r="B981" s="728" t="s">
        <v>562</v>
      </c>
      <c r="C981" s="729" t="s">
        <v>2284</v>
      </c>
      <c r="D981" s="730" t="s">
        <v>2285</v>
      </c>
      <c r="E981" s="729" t="s">
        <v>2361</v>
      </c>
      <c r="F981" s="730" t="s">
        <v>2362</v>
      </c>
      <c r="G981" s="729" t="s">
        <v>4123</v>
      </c>
      <c r="H981" s="729" t="s">
        <v>4124</v>
      </c>
      <c r="I981" s="732">
        <v>1620.18994140625</v>
      </c>
      <c r="J981" s="732">
        <v>1</v>
      </c>
      <c r="K981" s="733">
        <v>1620.18994140625</v>
      </c>
    </row>
    <row r="982" spans="1:11" ht="14.4" customHeight="1" x14ac:dyDescent="0.3">
      <c r="A982" s="727" t="s">
        <v>561</v>
      </c>
      <c r="B982" s="728" t="s">
        <v>562</v>
      </c>
      <c r="C982" s="729" t="s">
        <v>2284</v>
      </c>
      <c r="D982" s="730" t="s">
        <v>2285</v>
      </c>
      <c r="E982" s="729" t="s">
        <v>2361</v>
      </c>
      <c r="F982" s="730" t="s">
        <v>2362</v>
      </c>
      <c r="G982" s="729" t="s">
        <v>4125</v>
      </c>
      <c r="H982" s="729" t="s">
        <v>4126</v>
      </c>
      <c r="I982" s="732">
        <v>2370.389892578125</v>
      </c>
      <c r="J982" s="732">
        <v>1</v>
      </c>
      <c r="K982" s="733">
        <v>2370.389892578125</v>
      </c>
    </row>
    <row r="983" spans="1:11" ht="14.4" customHeight="1" x14ac:dyDescent="0.3">
      <c r="A983" s="727" t="s">
        <v>561</v>
      </c>
      <c r="B983" s="728" t="s">
        <v>562</v>
      </c>
      <c r="C983" s="729" t="s">
        <v>2284</v>
      </c>
      <c r="D983" s="730" t="s">
        <v>2285</v>
      </c>
      <c r="E983" s="729" t="s">
        <v>2361</v>
      </c>
      <c r="F983" s="730" t="s">
        <v>2362</v>
      </c>
      <c r="G983" s="729" t="s">
        <v>4127</v>
      </c>
      <c r="H983" s="729" t="s">
        <v>4128</v>
      </c>
      <c r="I983" s="732">
        <v>1965.0400390625</v>
      </c>
      <c r="J983" s="732">
        <v>1</v>
      </c>
      <c r="K983" s="733">
        <v>1965.0400390625</v>
      </c>
    </row>
    <row r="984" spans="1:11" ht="14.4" customHeight="1" x14ac:dyDescent="0.3">
      <c r="A984" s="727" t="s">
        <v>561</v>
      </c>
      <c r="B984" s="728" t="s">
        <v>562</v>
      </c>
      <c r="C984" s="729" t="s">
        <v>2284</v>
      </c>
      <c r="D984" s="730" t="s">
        <v>2285</v>
      </c>
      <c r="E984" s="729" t="s">
        <v>2361</v>
      </c>
      <c r="F984" s="730" t="s">
        <v>2362</v>
      </c>
      <c r="G984" s="729" t="s">
        <v>4129</v>
      </c>
      <c r="H984" s="729" t="s">
        <v>4130</v>
      </c>
      <c r="I984" s="732">
        <v>1928.75</v>
      </c>
      <c r="J984" s="732">
        <v>2</v>
      </c>
      <c r="K984" s="733">
        <v>3857.489990234375</v>
      </c>
    </row>
    <row r="985" spans="1:11" ht="14.4" customHeight="1" x14ac:dyDescent="0.3">
      <c r="A985" s="727" t="s">
        <v>561</v>
      </c>
      <c r="B985" s="728" t="s">
        <v>562</v>
      </c>
      <c r="C985" s="729" t="s">
        <v>2284</v>
      </c>
      <c r="D985" s="730" t="s">
        <v>2285</v>
      </c>
      <c r="E985" s="729" t="s">
        <v>2361</v>
      </c>
      <c r="F985" s="730" t="s">
        <v>2362</v>
      </c>
      <c r="G985" s="729" t="s">
        <v>4131</v>
      </c>
      <c r="H985" s="729" t="s">
        <v>4132</v>
      </c>
      <c r="I985" s="732">
        <v>2041.27001953125</v>
      </c>
      <c r="J985" s="732">
        <v>1</v>
      </c>
      <c r="K985" s="733">
        <v>2041.27001953125</v>
      </c>
    </row>
    <row r="986" spans="1:11" ht="14.4" customHeight="1" x14ac:dyDescent="0.3">
      <c r="A986" s="727" t="s">
        <v>561</v>
      </c>
      <c r="B986" s="728" t="s">
        <v>562</v>
      </c>
      <c r="C986" s="729" t="s">
        <v>2284</v>
      </c>
      <c r="D986" s="730" t="s">
        <v>2285</v>
      </c>
      <c r="E986" s="729" t="s">
        <v>2361</v>
      </c>
      <c r="F986" s="730" t="s">
        <v>2362</v>
      </c>
      <c r="G986" s="729" t="s">
        <v>4133</v>
      </c>
      <c r="H986" s="729" t="s">
        <v>4134</v>
      </c>
      <c r="I986" s="732">
        <v>9520.400390625</v>
      </c>
      <c r="J986" s="732">
        <v>2</v>
      </c>
      <c r="K986" s="733">
        <v>19040.80078125</v>
      </c>
    </row>
    <row r="987" spans="1:11" ht="14.4" customHeight="1" x14ac:dyDescent="0.3">
      <c r="A987" s="727" t="s">
        <v>561</v>
      </c>
      <c r="B987" s="728" t="s">
        <v>562</v>
      </c>
      <c r="C987" s="729" t="s">
        <v>2284</v>
      </c>
      <c r="D987" s="730" t="s">
        <v>2285</v>
      </c>
      <c r="E987" s="729" t="s">
        <v>2361</v>
      </c>
      <c r="F987" s="730" t="s">
        <v>2362</v>
      </c>
      <c r="G987" s="729" t="s">
        <v>4135</v>
      </c>
      <c r="H987" s="729" t="s">
        <v>4136</v>
      </c>
      <c r="I987" s="732">
        <v>471.89999389648437</v>
      </c>
      <c r="J987" s="732">
        <v>2</v>
      </c>
      <c r="K987" s="733">
        <v>943.79998779296875</v>
      </c>
    </row>
    <row r="988" spans="1:11" ht="14.4" customHeight="1" x14ac:dyDescent="0.3">
      <c r="A988" s="727" t="s">
        <v>561</v>
      </c>
      <c r="B988" s="728" t="s">
        <v>562</v>
      </c>
      <c r="C988" s="729" t="s">
        <v>2284</v>
      </c>
      <c r="D988" s="730" t="s">
        <v>2285</v>
      </c>
      <c r="E988" s="729" t="s">
        <v>2361</v>
      </c>
      <c r="F988" s="730" t="s">
        <v>2362</v>
      </c>
      <c r="G988" s="729" t="s">
        <v>4137</v>
      </c>
      <c r="H988" s="729" t="s">
        <v>4138</v>
      </c>
      <c r="I988" s="732">
        <v>9630.3896484375</v>
      </c>
      <c r="J988" s="732">
        <v>1</v>
      </c>
      <c r="K988" s="733">
        <v>9630.3896484375</v>
      </c>
    </row>
    <row r="989" spans="1:11" ht="14.4" customHeight="1" x14ac:dyDescent="0.3">
      <c r="A989" s="727" t="s">
        <v>561</v>
      </c>
      <c r="B989" s="728" t="s">
        <v>562</v>
      </c>
      <c r="C989" s="729" t="s">
        <v>2284</v>
      </c>
      <c r="D989" s="730" t="s">
        <v>2285</v>
      </c>
      <c r="E989" s="729" t="s">
        <v>2361</v>
      </c>
      <c r="F989" s="730" t="s">
        <v>2362</v>
      </c>
      <c r="G989" s="729" t="s">
        <v>4139</v>
      </c>
      <c r="H989" s="729" t="s">
        <v>4140</v>
      </c>
      <c r="I989" s="732">
        <v>9477.9296875</v>
      </c>
      <c r="J989" s="732">
        <v>1</v>
      </c>
      <c r="K989" s="733">
        <v>9477.9296875</v>
      </c>
    </row>
    <row r="990" spans="1:11" ht="14.4" customHeight="1" x14ac:dyDescent="0.3">
      <c r="A990" s="727" t="s">
        <v>561</v>
      </c>
      <c r="B990" s="728" t="s">
        <v>562</v>
      </c>
      <c r="C990" s="729" t="s">
        <v>2284</v>
      </c>
      <c r="D990" s="730" t="s">
        <v>2285</v>
      </c>
      <c r="E990" s="729" t="s">
        <v>2535</v>
      </c>
      <c r="F990" s="730" t="s">
        <v>2536</v>
      </c>
      <c r="G990" s="729" t="s">
        <v>4141</v>
      </c>
      <c r="H990" s="729" t="s">
        <v>4142</v>
      </c>
      <c r="I990" s="732">
        <v>714.71002197265625</v>
      </c>
      <c r="J990" s="732">
        <v>12</v>
      </c>
      <c r="K990" s="733">
        <v>8576.48046875</v>
      </c>
    </row>
    <row r="991" spans="1:11" ht="14.4" customHeight="1" x14ac:dyDescent="0.3">
      <c r="A991" s="727" t="s">
        <v>561</v>
      </c>
      <c r="B991" s="728" t="s">
        <v>562</v>
      </c>
      <c r="C991" s="729" t="s">
        <v>2284</v>
      </c>
      <c r="D991" s="730" t="s">
        <v>2285</v>
      </c>
      <c r="E991" s="729" t="s">
        <v>2535</v>
      </c>
      <c r="F991" s="730" t="s">
        <v>2536</v>
      </c>
      <c r="G991" s="729" t="s">
        <v>4143</v>
      </c>
      <c r="H991" s="729" t="s">
        <v>4144</v>
      </c>
      <c r="I991" s="732">
        <v>46.959999084472656</v>
      </c>
      <c r="J991" s="732">
        <v>144</v>
      </c>
      <c r="K991" s="733">
        <v>6762.5</v>
      </c>
    </row>
    <row r="992" spans="1:11" ht="14.4" customHeight="1" x14ac:dyDescent="0.3">
      <c r="A992" s="727" t="s">
        <v>561</v>
      </c>
      <c r="B992" s="728" t="s">
        <v>562</v>
      </c>
      <c r="C992" s="729" t="s">
        <v>2284</v>
      </c>
      <c r="D992" s="730" t="s">
        <v>2285</v>
      </c>
      <c r="E992" s="729" t="s">
        <v>2535</v>
      </c>
      <c r="F992" s="730" t="s">
        <v>2536</v>
      </c>
      <c r="G992" s="729" t="s">
        <v>4145</v>
      </c>
      <c r="H992" s="729" t="s">
        <v>4146</v>
      </c>
      <c r="I992" s="732">
        <v>105.56999969482422</v>
      </c>
      <c r="J992" s="732">
        <v>36</v>
      </c>
      <c r="K992" s="733">
        <v>3800.52001953125</v>
      </c>
    </row>
    <row r="993" spans="1:11" ht="14.4" customHeight="1" x14ac:dyDescent="0.3">
      <c r="A993" s="727" t="s">
        <v>561</v>
      </c>
      <c r="B993" s="728" t="s">
        <v>562</v>
      </c>
      <c r="C993" s="729" t="s">
        <v>2284</v>
      </c>
      <c r="D993" s="730" t="s">
        <v>2285</v>
      </c>
      <c r="E993" s="729" t="s">
        <v>2535</v>
      </c>
      <c r="F993" s="730" t="s">
        <v>2536</v>
      </c>
      <c r="G993" s="729" t="s">
        <v>4147</v>
      </c>
      <c r="H993" s="729" t="s">
        <v>4148</v>
      </c>
      <c r="I993" s="732">
        <v>105.56999969482422</v>
      </c>
      <c r="J993" s="732">
        <v>36</v>
      </c>
      <c r="K993" s="733">
        <v>3800.52001953125</v>
      </c>
    </row>
    <row r="994" spans="1:11" ht="14.4" customHeight="1" x14ac:dyDescent="0.3">
      <c r="A994" s="727" t="s">
        <v>561</v>
      </c>
      <c r="B994" s="728" t="s">
        <v>562</v>
      </c>
      <c r="C994" s="729" t="s">
        <v>2284</v>
      </c>
      <c r="D994" s="730" t="s">
        <v>2285</v>
      </c>
      <c r="E994" s="729" t="s">
        <v>4149</v>
      </c>
      <c r="F994" s="730" t="s">
        <v>4150</v>
      </c>
      <c r="G994" s="729" t="s">
        <v>4151</v>
      </c>
      <c r="H994" s="729" t="s">
        <v>4152</v>
      </c>
      <c r="I994" s="732">
        <v>0.11999999731779099</v>
      </c>
      <c r="J994" s="732">
        <v>2</v>
      </c>
      <c r="K994" s="733">
        <v>0.23999999463558197</v>
      </c>
    </row>
    <row r="995" spans="1:11" ht="14.4" customHeight="1" x14ac:dyDescent="0.3">
      <c r="A995" s="727" t="s">
        <v>561</v>
      </c>
      <c r="B995" s="728" t="s">
        <v>562</v>
      </c>
      <c r="C995" s="729" t="s">
        <v>2284</v>
      </c>
      <c r="D995" s="730" t="s">
        <v>2285</v>
      </c>
      <c r="E995" s="729" t="s">
        <v>4149</v>
      </c>
      <c r="F995" s="730" t="s">
        <v>4150</v>
      </c>
      <c r="G995" s="729" t="s">
        <v>4153</v>
      </c>
      <c r="H995" s="729" t="s">
        <v>4154</v>
      </c>
      <c r="I995" s="732">
        <v>7954.06005859375</v>
      </c>
      <c r="J995" s="732">
        <v>1</v>
      </c>
      <c r="K995" s="733">
        <v>7954.06005859375</v>
      </c>
    </row>
    <row r="996" spans="1:11" ht="14.4" customHeight="1" x14ac:dyDescent="0.3">
      <c r="A996" s="727" t="s">
        <v>561</v>
      </c>
      <c r="B996" s="728" t="s">
        <v>562</v>
      </c>
      <c r="C996" s="729" t="s">
        <v>2284</v>
      </c>
      <c r="D996" s="730" t="s">
        <v>2285</v>
      </c>
      <c r="E996" s="729" t="s">
        <v>4149</v>
      </c>
      <c r="F996" s="730" t="s">
        <v>4150</v>
      </c>
      <c r="G996" s="729" t="s">
        <v>4155</v>
      </c>
      <c r="H996" s="729" t="s">
        <v>4156</v>
      </c>
      <c r="I996" s="732">
        <v>30250</v>
      </c>
      <c r="J996" s="732">
        <v>1</v>
      </c>
      <c r="K996" s="733">
        <v>30250</v>
      </c>
    </row>
    <row r="997" spans="1:11" ht="14.4" customHeight="1" x14ac:dyDescent="0.3">
      <c r="A997" s="727" t="s">
        <v>561</v>
      </c>
      <c r="B997" s="728" t="s">
        <v>562</v>
      </c>
      <c r="C997" s="729" t="s">
        <v>2284</v>
      </c>
      <c r="D997" s="730" t="s">
        <v>2285</v>
      </c>
      <c r="E997" s="729" t="s">
        <v>4149</v>
      </c>
      <c r="F997" s="730" t="s">
        <v>4150</v>
      </c>
      <c r="G997" s="729" t="s">
        <v>4157</v>
      </c>
      <c r="H997" s="729" t="s">
        <v>4158</v>
      </c>
      <c r="I997" s="732">
        <v>0.11999999731779099</v>
      </c>
      <c r="J997" s="732">
        <v>6</v>
      </c>
      <c r="K997" s="733">
        <v>0.73000001162290573</v>
      </c>
    </row>
    <row r="998" spans="1:11" ht="14.4" customHeight="1" x14ac:dyDescent="0.3">
      <c r="A998" s="727" t="s">
        <v>561</v>
      </c>
      <c r="B998" s="728" t="s">
        <v>562</v>
      </c>
      <c r="C998" s="729" t="s">
        <v>2284</v>
      </c>
      <c r="D998" s="730" t="s">
        <v>2285</v>
      </c>
      <c r="E998" s="729" t="s">
        <v>4149</v>
      </c>
      <c r="F998" s="730" t="s">
        <v>4150</v>
      </c>
      <c r="G998" s="729" t="s">
        <v>4159</v>
      </c>
      <c r="H998" s="729" t="s">
        <v>4160</v>
      </c>
      <c r="I998" s="732">
        <v>440.20001220703125</v>
      </c>
      <c r="J998" s="732">
        <v>6</v>
      </c>
      <c r="K998" s="733">
        <v>2641.18994140625</v>
      </c>
    </row>
    <row r="999" spans="1:11" ht="14.4" customHeight="1" x14ac:dyDescent="0.3">
      <c r="A999" s="727" t="s">
        <v>561</v>
      </c>
      <c r="B999" s="728" t="s">
        <v>562</v>
      </c>
      <c r="C999" s="729" t="s">
        <v>2284</v>
      </c>
      <c r="D999" s="730" t="s">
        <v>2285</v>
      </c>
      <c r="E999" s="729" t="s">
        <v>4149</v>
      </c>
      <c r="F999" s="730" t="s">
        <v>4150</v>
      </c>
      <c r="G999" s="729" t="s">
        <v>4161</v>
      </c>
      <c r="H999" s="729" t="s">
        <v>4162</v>
      </c>
      <c r="I999" s="732">
        <v>440.06715175083707</v>
      </c>
      <c r="J999" s="732">
        <v>156</v>
      </c>
      <c r="K999" s="733">
        <v>68631.830078125</v>
      </c>
    </row>
    <row r="1000" spans="1:11" ht="14.4" customHeight="1" thickBot="1" x14ac:dyDescent="0.35">
      <c r="A1000" s="734" t="s">
        <v>561</v>
      </c>
      <c r="B1000" s="735" t="s">
        <v>562</v>
      </c>
      <c r="C1000" s="736" t="s">
        <v>2284</v>
      </c>
      <c r="D1000" s="737" t="s">
        <v>2285</v>
      </c>
      <c r="E1000" s="736" t="s">
        <v>4149</v>
      </c>
      <c r="F1000" s="737" t="s">
        <v>4150</v>
      </c>
      <c r="G1000" s="736" t="s">
        <v>4163</v>
      </c>
      <c r="H1000" s="736" t="s">
        <v>4164</v>
      </c>
      <c r="I1000" s="739">
        <v>17675.6796875</v>
      </c>
      <c r="J1000" s="739">
        <v>1</v>
      </c>
      <c r="K1000" s="740">
        <v>17675.6796875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2" ht="18.600000000000001" thickBot="1" x14ac:dyDescent="0.4">
      <c r="A1" s="598" t="s">
        <v>130</v>
      </c>
      <c r="B1" s="598"/>
      <c r="C1" s="517"/>
      <c r="D1" s="517"/>
      <c r="E1" s="517"/>
      <c r="F1" s="517"/>
      <c r="G1" s="517"/>
      <c r="H1" s="517"/>
      <c r="I1" s="517"/>
      <c r="J1" s="517"/>
      <c r="K1" s="517"/>
      <c r="L1" s="478"/>
    </row>
    <row r="2" spans="1:12" ht="15" thickBot="1" x14ac:dyDescent="0.35">
      <c r="A2" s="374" t="s">
        <v>320</v>
      </c>
      <c r="B2" s="375"/>
      <c r="C2" s="375"/>
      <c r="D2" s="375"/>
      <c r="E2" s="375"/>
      <c r="F2" s="375"/>
      <c r="G2" s="375"/>
      <c r="H2" s="375"/>
      <c r="I2" s="375"/>
      <c r="J2" s="375"/>
      <c r="L2" s="478"/>
    </row>
    <row r="3" spans="1:12" x14ac:dyDescent="0.3">
      <c r="A3" s="391" t="s">
        <v>242</v>
      </c>
      <c r="B3" s="596" t="s">
        <v>225</v>
      </c>
      <c r="C3" s="376">
        <v>30</v>
      </c>
      <c r="D3" s="376">
        <v>99</v>
      </c>
      <c r="E3" s="394">
        <v>100</v>
      </c>
      <c r="F3" s="394">
        <v>101</v>
      </c>
      <c r="G3" s="394">
        <v>303</v>
      </c>
      <c r="H3" s="394">
        <v>304</v>
      </c>
      <c r="I3" s="394">
        <v>305</v>
      </c>
      <c r="J3" s="376">
        <v>636</v>
      </c>
      <c r="K3" s="376">
        <v>642</v>
      </c>
      <c r="L3" s="478"/>
    </row>
    <row r="4" spans="1:12" ht="24.6" outlineLevel="1" thickBot="1" x14ac:dyDescent="0.35">
      <c r="A4" s="392">
        <v>2017</v>
      </c>
      <c r="B4" s="597"/>
      <c r="C4" s="377" t="s">
        <v>244</v>
      </c>
      <c r="D4" s="377" t="s">
        <v>226</v>
      </c>
      <c r="E4" s="395" t="s">
        <v>268</v>
      </c>
      <c r="F4" s="395" t="s">
        <v>269</v>
      </c>
      <c r="G4" s="395" t="s">
        <v>270</v>
      </c>
      <c r="H4" s="395" t="s">
        <v>271</v>
      </c>
      <c r="I4" s="395" t="s">
        <v>272</v>
      </c>
      <c r="J4" s="377" t="s">
        <v>249</v>
      </c>
      <c r="K4" s="377" t="s">
        <v>250</v>
      </c>
      <c r="L4" s="478"/>
    </row>
    <row r="5" spans="1:12" x14ac:dyDescent="0.3">
      <c r="A5" s="378" t="s">
        <v>227</v>
      </c>
      <c r="B5" s="406"/>
      <c r="C5" s="407"/>
      <c r="D5" s="407"/>
      <c r="E5" s="407"/>
      <c r="F5" s="407"/>
      <c r="G5" s="407"/>
      <c r="H5" s="407"/>
      <c r="I5" s="407"/>
      <c r="J5" s="407"/>
      <c r="K5" s="407"/>
      <c r="L5" s="478"/>
    </row>
    <row r="6" spans="1:12" ht="15" collapsed="1" thickBot="1" x14ac:dyDescent="0.35">
      <c r="A6" s="379" t="s">
        <v>94</v>
      </c>
      <c r="B6" s="408">
        <f xml:space="preserve">
TRUNC(IF($A$4&lt;=12,SUMIFS('ON Data'!F:F,'ON Data'!$D:$D,$A$4,'ON Data'!$E:$E,1),SUMIFS('ON Data'!F:F,'ON Data'!$E:$E,1)/'ON Data'!$D$3),1)</f>
        <v>58.8</v>
      </c>
      <c r="C6" s="409">
        <f xml:space="preserve">
TRUNC(IF($A$4&lt;=12,SUMIFS('ON Data'!I:I,'ON Data'!$D:$D,$A$4,'ON Data'!$E:$E,1),SUMIFS('ON Data'!I:I,'ON Data'!$E:$E,1)/'ON Data'!$D$3),1)</f>
        <v>3</v>
      </c>
      <c r="D6" s="409">
        <f xml:space="preserve">
TRUNC(IF($A$4&lt;=12,SUMIFS('ON Data'!J:J,'ON Data'!$D:$D,$A$4,'ON Data'!$E:$E,1),SUMIFS('ON Data'!J:J,'ON Data'!$E:$E,1)/'ON Data'!$D$3),1)</f>
        <v>1.2</v>
      </c>
      <c r="E6" s="409">
        <f xml:space="preserve">
TRUNC(IF($A$4&lt;=12,SUMIFS('ON Data'!K:K,'ON Data'!$D:$D,$A$4,'ON Data'!$E:$E,1),SUMIFS('ON Data'!K:K,'ON Data'!$E:$E,1)/'ON Data'!$D$3),1)</f>
        <v>0</v>
      </c>
      <c r="F6" s="409">
        <f xml:space="preserve">
TRUNC(IF($A$4&lt;=12,SUMIFS('ON Data'!L:L,'ON Data'!$D:$D,$A$4,'ON Data'!$E:$E,1),SUMIFS('ON Data'!L:L,'ON Data'!$E:$E,1)/'ON Data'!$D$3),1)</f>
        <v>14.7</v>
      </c>
      <c r="G6" s="409">
        <f xml:space="preserve">
TRUNC(IF($A$4&lt;=12,SUMIFS('ON Data'!Q:Q,'ON Data'!$D:$D,$A$4,'ON Data'!$E:$E,1),SUMIFS('ON Data'!Q:Q,'ON Data'!$E:$E,1)/'ON Data'!$D$3),1)</f>
        <v>10.7</v>
      </c>
      <c r="H6" s="409">
        <f xml:space="preserve">
TRUNC(IF($A$4&lt;=12,SUMIFS('ON Data'!R:R,'ON Data'!$D:$D,$A$4,'ON Data'!$E:$E,1),SUMIFS('ON Data'!R:R,'ON Data'!$E:$E,1)/'ON Data'!$D$3),1)</f>
        <v>11.2</v>
      </c>
      <c r="I6" s="409">
        <f xml:space="preserve">
TRUNC(IF($A$4&lt;=12,SUMIFS('ON Data'!S:S,'ON Data'!$D:$D,$A$4,'ON Data'!$E:$E,1),SUMIFS('ON Data'!S:S,'ON Data'!$E:$E,1)/'ON Data'!$D$3),1)</f>
        <v>2.8</v>
      </c>
      <c r="J6" s="409">
        <f xml:space="preserve">
TRUNC(IF($A$4&lt;=12,SUMIFS('ON Data'!AQ:AQ,'ON Data'!$D:$D,$A$4,'ON Data'!$E:$E,1),SUMIFS('ON Data'!AQ:AQ,'ON Data'!$E:$E,1)/'ON Data'!$D$3),1)</f>
        <v>2</v>
      </c>
      <c r="K6" s="409">
        <f xml:space="preserve">
TRUNC(IF($A$4&lt;=12,SUMIFS('ON Data'!AT:AT,'ON Data'!$D:$D,$A$4,'ON Data'!$E:$E,1),SUMIFS('ON Data'!AT:AT,'ON Data'!$E:$E,1)/'ON Data'!$D$3),1)</f>
        <v>13</v>
      </c>
      <c r="L6" s="478"/>
    </row>
    <row r="7" spans="1:12" ht="15" hidden="1" outlineLevel="1" thickBot="1" x14ac:dyDescent="0.35">
      <c r="A7" s="379" t="s">
        <v>131</v>
      </c>
      <c r="B7" s="408"/>
      <c r="C7" s="409"/>
      <c r="D7" s="409"/>
      <c r="E7" s="409"/>
      <c r="F7" s="409"/>
      <c r="G7" s="409"/>
      <c r="H7" s="409"/>
      <c r="I7" s="409"/>
      <c r="J7" s="409"/>
      <c r="K7" s="409"/>
      <c r="L7" s="478"/>
    </row>
    <row r="8" spans="1:12" ht="15" hidden="1" outlineLevel="1" thickBot="1" x14ac:dyDescent="0.35">
      <c r="A8" s="379" t="s">
        <v>96</v>
      </c>
      <c r="B8" s="408"/>
      <c r="C8" s="409"/>
      <c r="D8" s="409"/>
      <c r="E8" s="409"/>
      <c r="F8" s="409"/>
      <c r="G8" s="409"/>
      <c r="H8" s="409"/>
      <c r="I8" s="409"/>
      <c r="J8" s="409"/>
      <c r="K8" s="409"/>
      <c r="L8" s="478"/>
    </row>
    <row r="9" spans="1:12" ht="15" hidden="1" outlineLevel="1" thickBot="1" x14ac:dyDescent="0.35">
      <c r="A9" s="380" t="s">
        <v>69</v>
      </c>
      <c r="B9" s="410"/>
      <c r="C9" s="411"/>
      <c r="D9" s="411"/>
      <c r="E9" s="411"/>
      <c r="F9" s="411"/>
      <c r="G9" s="411"/>
      <c r="H9" s="411"/>
      <c r="I9" s="411"/>
      <c r="J9" s="411"/>
      <c r="K9" s="411"/>
      <c r="L9" s="478"/>
    </row>
    <row r="10" spans="1:12" x14ac:dyDescent="0.3">
      <c r="A10" s="381" t="s">
        <v>228</v>
      </c>
      <c r="B10" s="396"/>
      <c r="C10" s="397"/>
      <c r="D10" s="397"/>
      <c r="E10" s="397"/>
      <c r="F10" s="397"/>
      <c r="G10" s="397"/>
      <c r="H10" s="397"/>
      <c r="I10" s="397"/>
      <c r="J10" s="397"/>
      <c r="K10" s="397"/>
      <c r="L10" s="478"/>
    </row>
    <row r="11" spans="1:12" x14ac:dyDescent="0.3">
      <c r="A11" s="382" t="s">
        <v>229</v>
      </c>
      <c r="B11" s="398">
        <f xml:space="preserve">
IF($A$4&lt;=12,SUMIFS('ON Data'!F:F,'ON Data'!$D:$D,$A$4,'ON Data'!$E:$E,2),SUMIFS('ON Data'!F:F,'ON Data'!$E:$E,2))</f>
        <v>35653</v>
      </c>
      <c r="C11" s="399">
        <f xml:space="preserve">
IF($A$4&lt;=12,SUMIFS('ON Data'!I:I,'ON Data'!$D:$D,$A$4,'ON Data'!$E:$E,2),SUMIFS('ON Data'!I:I,'ON Data'!$E:$E,2))</f>
        <v>1928</v>
      </c>
      <c r="D11" s="399">
        <f xml:space="preserve">
IF($A$4&lt;=12,SUMIFS('ON Data'!J:J,'ON Data'!$D:$D,$A$4,'ON Data'!$E:$E,2),SUMIFS('ON Data'!J:J,'ON Data'!$E:$E,2))</f>
        <v>816</v>
      </c>
      <c r="E11" s="399">
        <f xml:space="preserve">
IF($A$4&lt;=12,SUMIFS('ON Data'!K:K,'ON Data'!$D:$D,$A$4,'ON Data'!$E:$E,2),SUMIFS('ON Data'!K:K,'ON Data'!$E:$E,2))</f>
        <v>0</v>
      </c>
      <c r="F11" s="399">
        <f xml:space="preserve">
IF($A$4&lt;=12,SUMIFS('ON Data'!L:L,'ON Data'!$D:$D,$A$4,'ON Data'!$E:$E,2),SUMIFS('ON Data'!L:L,'ON Data'!$E:$E,2))</f>
        <v>9080</v>
      </c>
      <c r="G11" s="399">
        <f xml:space="preserve">
IF($A$4&lt;=12,SUMIFS('ON Data'!Q:Q,'ON Data'!$D:$D,$A$4,'ON Data'!$E:$E,2),SUMIFS('ON Data'!Q:Q,'ON Data'!$E:$E,2))</f>
        <v>6247</v>
      </c>
      <c r="H11" s="399">
        <f xml:space="preserve">
IF($A$4&lt;=12,SUMIFS('ON Data'!R:R,'ON Data'!$D:$D,$A$4,'ON Data'!$E:$E,2),SUMIFS('ON Data'!R:R,'ON Data'!$E:$E,2))</f>
        <v>6380.5</v>
      </c>
      <c r="I11" s="399">
        <f xml:space="preserve">
IF($A$4&lt;=12,SUMIFS('ON Data'!S:S,'ON Data'!$D:$D,$A$4,'ON Data'!$E:$E,2),SUMIFS('ON Data'!S:S,'ON Data'!$E:$E,2))</f>
        <v>1832</v>
      </c>
      <c r="J11" s="399">
        <f xml:space="preserve">
IF($A$4&lt;=12,SUMIFS('ON Data'!AQ:AQ,'ON Data'!$D:$D,$A$4,'ON Data'!$E:$E,2),SUMIFS('ON Data'!AQ:AQ,'ON Data'!$E:$E,2))</f>
        <v>1303</v>
      </c>
      <c r="K11" s="399">
        <f xml:space="preserve">
IF($A$4&lt;=12,SUMIFS('ON Data'!AT:AT,'ON Data'!$D:$D,$A$4,'ON Data'!$E:$E,2),SUMIFS('ON Data'!AT:AT,'ON Data'!$E:$E,2))</f>
        <v>8066.5</v>
      </c>
      <c r="L11" s="478"/>
    </row>
    <row r="12" spans="1:12" x14ac:dyDescent="0.3">
      <c r="A12" s="382" t="s">
        <v>230</v>
      </c>
      <c r="B12" s="398">
        <f xml:space="preserve">
IF($A$4&lt;=12,SUMIFS('ON Data'!F:F,'ON Data'!$D:$D,$A$4,'ON Data'!$E:$E,3),SUMIFS('ON Data'!F:F,'ON Data'!$E:$E,3))</f>
        <v>118.5</v>
      </c>
      <c r="C12" s="399">
        <f xml:space="preserve">
IF($A$4&lt;=12,SUMIFS('ON Data'!I:I,'ON Data'!$D:$D,$A$4,'ON Data'!$E:$E,3),SUMIFS('ON Data'!I:I,'ON Data'!$E:$E,3))</f>
        <v>0</v>
      </c>
      <c r="D12" s="399">
        <f xml:space="preserve">
IF($A$4&lt;=12,SUMIFS('ON Data'!J:J,'ON Data'!$D:$D,$A$4,'ON Data'!$E:$E,3),SUMIFS('ON Data'!J:J,'ON Data'!$E:$E,3))</f>
        <v>84</v>
      </c>
      <c r="E12" s="399">
        <f xml:space="preserve">
IF($A$4&lt;=12,SUMIFS('ON Data'!K:K,'ON Data'!$D:$D,$A$4,'ON Data'!$E:$E,3),SUMIFS('ON Data'!K:K,'ON Data'!$E:$E,3))</f>
        <v>0</v>
      </c>
      <c r="F12" s="399">
        <f xml:space="preserve">
IF($A$4&lt;=12,SUMIFS('ON Data'!L:L,'ON Data'!$D:$D,$A$4,'ON Data'!$E:$E,3),SUMIFS('ON Data'!L:L,'ON Data'!$E:$E,3))</f>
        <v>0</v>
      </c>
      <c r="G12" s="399">
        <f xml:space="preserve">
IF($A$4&lt;=12,SUMIFS('ON Data'!Q:Q,'ON Data'!$D:$D,$A$4,'ON Data'!$E:$E,3),SUMIFS('ON Data'!Q:Q,'ON Data'!$E:$E,3))</f>
        <v>34.5</v>
      </c>
      <c r="H12" s="399">
        <f xml:space="preserve">
IF($A$4&lt;=12,SUMIFS('ON Data'!R:R,'ON Data'!$D:$D,$A$4,'ON Data'!$E:$E,3),SUMIFS('ON Data'!R:R,'ON Data'!$E:$E,3))</f>
        <v>0</v>
      </c>
      <c r="I12" s="399">
        <f xml:space="preserve">
IF($A$4&lt;=12,SUMIFS('ON Data'!S:S,'ON Data'!$D:$D,$A$4,'ON Data'!$E:$E,3),SUMIFS('ON Data'!S:S,'ON Data'!$E:$E,3))</f>
        <v>0</v>
      </c>
      <c r="J12" s="399">
        <f xml:space="preserve">
IF($A$4&lt;=12,SUMIFS('ON Data'!AQ:AQ,'ON Data'!$D:$D,$A$4,'ON Data'!$E:$E,3),SUMIFS('ON Data'!AQ:AQ,'ON Data'!$E:$E,3))</f>
        <v>0</v>
      </c>
      <c r="K12" s="399">
        <f xml:space="preserve">
IF($A$4&lt;=12,SUMIFS('ON Data'!AT:AT,'ON Data'!$D:$D,$A$4,'ON Data'!$E:$E,3),SUMIFS('ON Data'!AT:AT,'ON Data'!$E:$E,3))</f>
        <v>0</v>
      </c>
      <c r="L12" s="478"/>
    </row>
    <row r="13" spans="1:12" x14ac:dyDescent="0.3">
      <c r="A13" s="382" t="s">
        <v>237</v>
      </c>
      <c r="B13" s="398">
        <f xml:space="preserve">
IF($A$4&lt;=12,SUMIFS('ON Data'!F:F,'ON Data'!$D:$D,$A$4,'ON Data'!$E:$E,4),SUMIFS('ON Data'!F:F,'ON Data'!$E:$E,4))</f>
        <v>2571.5</v>
      </c>
      <c r="C13" s="399">
        <f xml:space="preserve">
IF($A$4&lt;=12,SUMIFS('ON Data'!I:I,'ON Data'!$D:$D,$A$4,'ON Data'!$E:$E,4),SUMIFS('ON Data'!I:I,'ON Data'!$E:$E,4))</f>
        <v>0</v>
      </c>
      <c r="D13" s="399">
        <f xml:space="preserve">
IF($A$4&lt;=12,SUMIFS('ON Data'!J:J,'ON Data'!$D:$D,$A$4,'ON Data'!$E:$E,4),SUMIFS('ON Data'!J:J,'ON Data'!$E:$E,4))</f>
        <v>332</v>
      </c>
      <c r="E13" s="399">
        <f xml:space="preserve">
IF($A$4&lt;=12,SUMIFS('ON Data'!K:K,'ON Data'!$D:$D,$A$4,'ON Data'!$E:$E,4),SUMIFS('ON Data'!K:K,'ON Data'!$E:$E,4))</f>
        <v>12</v>
      </c>
      <c r="F13" s="399">
        <f xml:space="preserve">
IF($A$4&lt;=12,SUMIFS('ON Data'!L:L,'ON Data'!$D:$D,$A$4,'ON Data'!$E:$E,4),SUMIFS('ON Data'!L:L,'ON Data'!$E:$E,4))</f>
        <v>2000</v>
      </c>
      <c r="G13" s="399">
        <f xml:space="preserve">
IF($A$4&lt;=12,SUMIFS('ON Data'!Q:Q,'ON Data'!$D:$D,$A$4,'ON Data'!$E:$E,4),SUMIFS('ON Data'!Q:Q,'ON Data'!$E:$E,4))</f>
        <v>66</v>
      </c>
      <c r="H13" s="399">
        <f xml:space="preserve">
IF($A$4&lt;=12,SUMIFS('ON Data'!R:R,'ON Data'!$D:$D,$A$4,'ON Data'!$E:$E,4),SUMIFS('ON Data'!R:R,'ON Data'!$E:$E,4))</f>
        <v>146.5</v>
      </c>
      <c r="I13" s="399">
        <f xml:space="preserve">
IF($A$4&lt;=12,SUMIFS('ON Data'!S:S,'ON Data'!$D:$D,$A$4,'ON Data'!$E:$E,4),SUMIFS('ON Data'!S:S,'ON Data'!$E:$E,4))</f>
        <v>15</v>
      </c>
      <c r="J13" s="399">
        <f xml:space="preserve">
IF($A$4&lt;=12,SUMIFS('ON Data'!AQ:AQ,'ON Data'!$D:$D,$A$4,'ON Data'!$E:$E,4),SUMIFS('ON Data'!AQ:AQ,'ON Data'!$E:$E,4))</f>
        <v>0</v>
      </c>
      <c r="K13" s="399">
        <f xml:space="preserve">
IF($A$4&lt;=12,SUMIFS('ON Data'!AT:AT,'ON Data'!$D:$D,$A$4,'ON Data'!$E:$E,4),SUMIFS('ON Data'!AT:AT,'ON Data'!$E:$E,4))</f>
        <v>0</v>
      </c>
      <c r="L13" s="478"/>
    </row>
    <row r="14" spans="1:12" ht="15" thickBot="1" x14ac:dyDescent="0.35">
      <c r="A14" s="383" t="s">
        <v>231</v>
      </c>
      <c r="B14" s="400">
        <f xml:space="preserve">
IF($A$4&lt;=12,SUMIFS('ON Data'!F:F,'ON Data'!$D:$D,$A$4,'ON Data'!$E:$E,5),SUMIFS('ON Data'!F:F,'ON Data'!$E:$E,5))</f>
        <v>181</v>
      </c>
      <c r="C14" s="401">
        <f xml:space="preserve">
IF($A$4&lt;=12,SUMIFS('ON Data'!I:I,'ON Data'!$D:$D,$A$4,'ON Data'!$E:$E,5),SUMIFS('ON Data'!I:I,'ON Data'!$E:$E,5))</f>
        <v>0</v>
      </c>
      <c r="D14" s="401">
        <f xml:space="preserve">
IF($A$4&lt;=12,SUMIFS('ON Data'!J:J,'ON Data'!$D:$D,$A$4,'ON Data'!$E:$E,5),SUMIFS('ON Data'!J:J,'ON Data'!$E:$E,5))</f>
        <v>45</v>
      </c>
      <c r="E14" s="401">
        <f xml:space="preserve">
IF($A$4&lt;=12,SUMIFS('ON Data'!K:K,'ON Data'!$D:$D,$A$4,'ON Data'!$E:$E,5),SUMIFS('ON Data'!K:K,'ON Data'!$E:$E,5))</f>
        <v>0</v>
      </c>
      <c r="F14" s="401">
        <f xml:space="preserve">
IF($A$4&lt;=12,SUMIFS('ON Data'!L:L,'ON Data'!$D:$D,$A$4,'ON Data'!$E:$E,5),SUMIFS('ON Data'!L:L,'ON Data'!$E:$E,5))</f>
        <v>136</v>
      </c>
      <c r="G14" s="401">
        <f xml:space="preserve">
IF($A$4&lt;=12,SUMIFS('ON Data'!Q:Q,'ON Data'!$D:$D,$A$4,'ON Data'!$E:$E,5),SUMIFS('ON Data'!Q:Q,'ON Data'!$E:$E,5))</f>
        <v>0</v>
      </c>
      <c r="H14" s="401">
        <f xml:space="preserve">
IF($A$4&lt;=12,SUMIFS('ON Data'!R:R,'ON Data'!$D:$D,$A$4,'ON Data'!$E:$E,5),SUMIFS('ON Data'!R:R,'ON Data'!$E:$E,5))</f>
        <v>0</v>
      </c>
      <c r="I14" s="401">
        <f xml:space="preserve">
IF($A$4&lt;=12,SUMIFS('ON Data'!S:S,'ON Data'!$D:$D,$A$4,'ON Data'!$E:$E,5),SUMIFS('ON Data'!S:S,'ON Data'!$E:$E,5))</f>
        <v>0</v>
      </c>
      <c r="J14" s="401">
        <f xml:space="preserve">
IF($A$4&lt;=12,SUMIFS('ON Data'!AQ:AQ,'ON Data'!$D:$D,$A$4,'ON Data'!$E:$E,5),SUMIFS('ON Data'!AQ:AQ,'ON Data'!$E:$E,5))</f>
        <v>0</v>
      </c>
      <c r="K14" s="401">
        <f xml:space="preserve">
IF($A$4&lt;=12,SUMIFS('ON Data'!AT:AT,'ON Data'!$D:$D,$A$4,'ON Data'!$E:$E,5),SUMIFS('ON Data'!AT:AT,'ON Data'!$E:$E,5))</f>
        <v>0</v>
      </c>
      <c r="L14" s="478"/>
    </row>
    <row r="15" spans="1:12" x14ac:dyDescent="0.3">
      <c r="A15" s="282" t="s">
        <v>241</v>
      </c>
      <c r="B15" s="402"/>
      <c r="C15" s="403"/>
      <c r="D15" s="403"/>
      <c r="E15" s="403"/>
      <c r="F15" s="403"/>
      <c r="G15" s="403"/>
      <c r="H15" s="403"/>
      <c r="I15" s="403"/>
      <c r="J15" s="403"/>
      <c r="K15" s="403"/>
      <c r="L15" s="478"/>
    </row>
    <row r="16" spans="1:12" x14ac:dyDescent="0.3">
      <c r="A16" s="384" t="s">
        <v>232</v>
      </c>
      <c r="B16" s="398">
        <f xml:space="preserve">
IF($A$4&lt;=12,SUMIFS('ON Data'!F:F,'ON Data'!$D:$D,$A$4,'ON Data'!$E:$E,7),SUMIFS('ON Data'!F:F,'ON Data'!$E:$E,7))</f>
        <v>0</v>
      </c>
      <c r="C16" s="399">
        <f xml:space="preserve">
IF($A$4&lt;=12,SUMIFS('ON Data'!I:I,'ON Data'!$D:$D,$A$4,'ON Data'!$E:$E,7),SUMIFS('ON Data'!I:I,'ON Data'!$E:$E,7))</f>
        <v>0</v>
      </c>
      <c r="D16" s="399">
        <f xml:space="preserve">
IF($A$4&lt;=12,SUMIFS('ON Data'!J:J,'ON Data'!$D:$D,$A$4,'ON Data'!$E:$E,7),SUMIFS('ON Data'!J:J,'ON Data'!$E:$E,7))</f>
        <v>0</v>
      </c>
      <c r="E16" s="399">
        <f xml:space="preserve">
IF($A$4&lt;=12,SUMIFS('ON Data'!K:K,'ON Data'!$D:$D,$A$4,'ON Data'!$E:$E,7),SUMIFS('ON Data'!K:K,'ON Data'!$E:$E,7))</f>
        <v>0</v>
      </c>
      <c r="F16" s="399">
        <f xml:space="preserve">
IF($A$4&lt;=12,SUMIFS('ON Data'!L:L,'ON Data'!$D:$D,$A$4,'ON Data'!$E:$E,7),SUMIFS('ON Data'!L:L,'ON Data'!$E:$E,7))</f>
        <v>0</v>
      </c>
      <c r="G16" s="399">
        <f xml:space="preserve">
IF($A$4&lt;=12,SUMIFS('ON Data'!Q:Q,'ON Data'!$D:$D,$A$4,'ON Data'!$E:$E,7),SUMIFS('ON Data'!Q:Q,'ON Data'!$E:$E,7))</f>
        <v>0</v>
      </c>
      <c r="H16" s="399">
        <f xml:space="preserve">
IF($A$4&lt;=12,SUMIFS('ON Data'!R:R,'ON Data'!$D:$D,$A$4,'ON Data'!$E:$E,7),SUMIFS('ON Data'!R:R,'ON Data'!$E:$E,7))</f>
        <v>0</v>
      </c>
      <c r="I16" s="399">
        <f xml:space="preserve">
IF($A$4&lt;=12,SUMIFS('ON Data'!S:S,'ON Data'!$D:$D,$A$4,'ON Data'!$E:$E,7),SUMIFS('ON Data'!S:S,'ON Data'!$E:$E,7))</f>
        <v>0</v>
      </c>
      <c r="J16" s="399">
        <f xml:space="preserve">
IF($A$4&lt;=12,SUMIFS('ON Data'!AQ:AQ,'ON Data'!$D:$D,$A$4,'ON Data'!$E:$E,7),SUMIFS('ON Data'!AQ:AQ,'ON Data'!$E:$E,7))</f>
        <v>0</v>
      </c>
      <c r="K16" s="399">
        <f xml:space="preserve">
IF($A$4&lt;=12,SUMIFS('ON Data'!AT:AT,'ON Data'!$D:$D,$A$4,'ON Data'!$E:$E,7),SUMIFS('ON Data'!AT:AT,'ON Data'!$E:$E,7))</f>
        <v>0</v>
      </c>
      <c r="L16" s="478"/>
    </row>
    <row r="17" spans="1:46" x14ac:dyDescent="0.3">
      <c r="A17" s="384" t="s">
        <v>233</v>
      </c>
      <c r="B17" s="398">
        <f xml:space="preserve">
IF($A$4&lt;=12,SUMIFS('ON Data'!F:F,'ON Data'!$D:$D,$A$4,'ON Data'!$E:$E,8),SUMIFS('ON Data'!F:F,'ON Data'!$E:$E,8))</f>
        <v>0</v>
      </c>
      <c r="C17" s="399">
        <f xml:space="preserve">
IF($A$4&lt;=12,SUMIFS('ON Data'!I:I,'ON Data'!$D:$D,$A$4,'ON Data'!$E:$E,8),SUMIFS('ON Data'!I:I,'ON Data'!$E:$E,8))</f>
        <v>0</v>
      </c>
      <c r="D17" s="399">
        <f xml:space="preserve">
IF($A$4&lt;=12,SUMIFS('ON Data'!J:J,'ON Data'!$D:$D,$A$4,'ON Data'!$E:$E,8),SUMIFS('ON Data'!J:J,'ON Data'!$E:$E,8))</f>
        <v>0</v>
      </c>
      <c r="E17" s="399">
        <f xml:space="preserve">
IF($A$4&lt;=12,SUMIFS('ON Data'!K:K,'ON Data'!$D:$D,$A$4,'ON Data'!$E:$E,8),SUMIFS('ON Data'!K:K,'ON Data'!$E:$E,8))</f>
        <v>0</v>
      </c>
      <c r="F17" s="399">
        <f xml:space="preserve">
IF($A$4&lt;=12,SUMIFS('ON Data'!L:L,'ON Data'!$D:$D,$A$4,'ON Data'!$E:$E,8),SUMIFS('ON Data'!L:L,'ON Data'!$E:$E,8))</f>
        <v>0</v>
      </c>
      <c r="G17" s="399">
        <f xml:space="preserve">
IF($A$4&lt;=12,SUMIFS('ON Data'!Q:Q,'ON Data'!$D:$D,$A$4,'ON Data'!$E:$E,8),SUMIFS('ON Data'!Q:Q,'ON Data'!$E:$E,8))</f>
        <v>0</v>
      </c>
      <c r="H17" s="399">
        <f xml:space="preserve">
IF($A$4&lt;=12,SUMIFS('ON Data'!R:R,'ON Data'!$D:$D,$A$4,'ON Data'!$E:$E,8),SUMIFS('ON Data'!R:R,'ON Data'!$E:$E,8))</f>
        <v>0</v>
      </c>
      <c r="I17" s="399">
        <f xml:space="preserve">
IF($A$4&lt;=12,SUMIFS('ON Data'!S:S,'ON Data'!$D:$D,$A$4,'ON Data'!$E:$E,8),SUMIFS('ON Data'!S:S,'ON Data'!$E:$E,8))</f>
        <v>0</v>
      </c>
      <c r="J17" s="399">
        <f xml:space="preserve">
IF($A$4&lt;=12,SUMIFS('ON Data'!AQ:AQ,'ON Data'!$D:$D,$A$4,'ON Data'!$E:$E,8),SUMIFS('ON Data'!AQ:AQ,'ON Data'!$E:$E,8))</f>
        <v>0</v>
      </c>
      <c r="K17" s="399">
        <f xml:space="preserve">
IF($A$4&lt;=12,SUMIFS('ON Data'!AT:AT,'ON Data'!$D:$D,$A$4,'ON Data'!$E:$E,8),SUMIFS('ON Data'!AT:AT,'ON Data'!$E:$E,8))</f>
        <v>0</v>
      </c>
      <c r="L17" s="478"/>
    </row>
    <row r="18" spans="1:46" x14ac:dyDescent="0.3">
      <c r="A18" s="384" t="s">
        <v>234</v>
      </c>
      <c r="B18" s="398">
        <f xml:space="preserve">
B19-B16-B17</f>
        <v>66272</v>
      </c>
      <c r="C18" s="399">
        <f t="shared" ref="C18:K18" si="0" xml:space="preserve">
C19-C16-C17</f>
        <v>0</v>
      </c>
      <c r="D18" s="399">
        <f t="shared" si="0"/>
        <v>0</v>
      </c>
      <c r="E18" s="399">
        <f t="shared" si="0"/>
        <v>0</v>
      </c>
      <c r="F18" s="399">
        <f t="shared" si="0"/>
        <v>0</v>
      </c>
      <c r="G18" s="399">
        <f t="shared" si="0"/>
        <v>14068</v>
      </c>
      <c r="H18" s="399">
        <f t="shared" si="0"/>
        <v>36653</v>
      </c>
      <c r="I18" s="399">
        <f t="shared" si="0"/>
        <v>15551</v>
      </c>
      <c r="J18" s="399">
        <f t="shared" si="0"/>
        <v>0</v>
      </c>
      <c r="K18" s="399">
        <f t="shared" si="0"/>
        <v>0</v>
      </c>
      <c r="L18" s="478"/>
    </row>
    <row r="19" spans="1:46" ht="15" thickBot="1" x14ac:dyDescent="0.35">
      <c r="A19" s="385" t="s">
        <v>235</v>
      </c>
      <c r="B19" s="404">
        <f xml:space="preserve">
IF($A$4&lt;=12,SUMIFS('ON Data'!F:F,'ON Data'!$D:$D,$A$4,'ON Data'!$E:$E,9),SUMIFS('ON Data'!F:F,'ON Data'!$E:$E,9))</f>
        <v>66272</v>
      </c>
      <c r="C19" s="405">
        <f xml:space="preserve">
IF($A$4&lt;=12,SUMIFS('ON Data'!I:I,'ON Data'!$D:$D,$A$4,'ON Data'!$E:$E,9),SUMIFS('ON Data'!I:I,'ON Data'!$E:$E,9))</f>
        <v>0</v>
      </c>
      <c r="D19" s="405">
        <f xml:space="preserve">
IF($A$4&lt;=12,SUMIFS('ON Data'!J:J,'ON Data'!$D:$D,$A$4,'ON Data'!$E:$E,9),SUMIFS('ON Data'!J:J,'ON Data'!$E:$E,9))</f>
        <v>0</v>
      </c>
      <c r="E19" s="405">
        <f xml:space="preserve">
IF($A$4&lt;=12,SUMIFS('ON Data'!K:K,'ON Data'!$D:$D,$A$4,'ON Data'!$E:$E,9),SUMIFS('ON Data'!K:K,'ON Data'!$E:$E,9))</f>
        <v>0</v>
      </c>
      <c r="F19" s="405">
        <f xml:space="preserve">
IF($A$4&lt;=12,SUMIFS('ON Data'!L:L,'ON Data'!$D:$D,$A$4,'ON Data'!$E:$E,9),SUMIFS('ON Data'!L:L,'ON Data'!$E:$E,9))</f>
        <v>0</v>
      </c>
      <c r="G19" s="405">
        <f xml:space="preserve">
IF($A$4&lt;=12,SUMIFS('ON Data'!Q:Q,'ON Data'!$D:$D,$A$4,'ON Data'!$E:$E,9),SUMIFS('ON Data'!Q:Q,'ON Data'!$E:$E,9))</f>
        <v>14068</v>
      </c>
      <c r="H19" s="405">
        <f xml:space="preserve">
IF($A$4&lt;=12,SUMIFS('ON Data'!R:R,'ON Data'!$D:$D,$A$4,'ON Data'!$E:$E,9),SUMIFS('ON Data'!R:R,'ON Data'!$E:$E,9))</f>
        <v>36653</v>
      </c>
      <c r="I19" s="405">
        <f xml:space="preserve">
IF($A$4&lt;=12,SUMIFS('ON Data'!S:S,'ON Data'!$D:$D,$A$4,'ON Data'!$E:$E,9),SUMIFS('ON Data'!S:S,'ON Data'!$E:$E,9))</f>
        <v>15551</v>
      </c>
      <c r="J19" s="405">
        <f xml:space="preserve">
IF($A$4&lt;=12,SUMIFS('ON Data'!AQ:AQ,'ON Data'!$D:$D,$A$4,'ON Data'!$E:$E,9),SUMIFS('ON Data'!AQ:AQ,'ON Data'!$E:$E,9))</f>
        <v>0</v>
      </c>
      <c r="K19" s="405">
        <f xml:space="preserve">
IF($A$4&lt;=12,SUMIFS('ON Data'!AT:AT,'ON Data'!$D:$D,$A$4,'ON Data'!$E:$E,9),SUMIFS('ON Data'!AT:AT,'ON Data'!$E:$E,9))</f>
        <v>0</v>
      </c>
      <c r="L19" s="478"/>
    </row>
    <row r="20" spans="1:46" ht="15" collapsed="1" thickBot="1" x14ac:dyDescent="0.35">
      <c r="A20" s="386" t="s">
        <v>94</v>
      </c>
      <c r="B20" s="520">
        <f xml:space="preserve">
IF($A$4&lt;=12,SUMIFS('ON Data'!F:F,'ON Data'!$D:$D,$A$4,'ON Data'!$E:$E,6),SUMIFS('ON Data'!F:F,'ON Data'!$E:$E,6))</f>
        <v>12010332</v>
      </c>
      <c r="C20" s="521">
        <f xml:space="preserve">
IF($A$4&lt;=12,SUMIFS('ON Data'!I:I,'ON Data'!$D:$D,$A$4,'ON Data'!$E:$E,6),SUMIFS('ON Data'!I:I,'ON Data'!$E:$E,6))</f>
        <v>289548</v>
      </c>
      <c r="D20" s="521">
        <f xml:space="preserve">
IF($A$4&lt;=12,SUMIFS('ON Data'!J:J,'ON Data'!$D:$D,$A$4,'ON Data'!$E:$E,6),SUMIFS('ON Data'!J:J,'ON Data'!$E:$E,6))</f>
        <v>455506</v>
      </c>
      <c r="E20" s="521">
        <f xml:space="preserve">
IF($A$4&lt;=12,SUMIFS('ON Data'!K:K,'ON Data'!$D:$D,$A$4,'ON Data'!$E:$E,6),SUMIFS('ON Data'!K:K,'ON Data'!$E:$E,6))</f>
        <v>4924</v>
      </c>
      <c r="F20" s="521">
        <f xml:space="preserve">
IF($A$4&lt;=12,SUMIFS('ON Data'!L:L,'ON Data'!$D:$D,$A$4,'ON Data'!$E:$E,6),SUMIFS('ON Data'!L:L,'ON Data'!$E:$E,6))</f>
        <v>6393290</v>
      </c>
      <c r="G20" s="521">
        <f xml:space="preserve">
IF($A$4&lt;=12,SUMIFS('ON Data'!Q:Q,'ON Data'!$D:$D,$A$4,'ON Data'!$E:$E,6),SUMIFS('ON Data'!Q:Q,'ON Data'!$E:$E,6))</f>
        <v>1309140</v>
      </c>
      <c r="H20" s="521">
        <f xml:space="preserve">
IF($A$4&lt;=12,SUMIFS('ON Data'!R:R,'ON Data'!$D:$D,$A$4,'ON Data'!$E:$E,6),SUMIFS('ON Data'!R:R,'ON Data'!$E:$E,6))</f>
        <v>1598860</v>
      </c>
      <c r="I20" s="521">
        <f xml:space="preserve">
IF($A$4&lt;=12,SUMIFS('ON Data'!S:S,'ON Data'!$D:$D,$A$4,'ON Data'!$E:$E,6),SUMIFS('ON Data'!S:S,'ON Data'!$E:$E,6))</f>
        <v>461287</v>
      </c>
      <c r="J20" s="521">
        <f xml:space="preserve">
IF($A$4&lt;=12,SUMIFS('ON Data'!AQ:AQ,'ON Data'!$D:$D,$A$4,'ON Data'!$E:$E,6),SUMIFS('ON Data'!AQ:AQ,'ON Data'!$E:$E,6))</f>
        <v>184577</v>
      </c>
      <c r="K20" s="521">
        <f xml:space="preserve">
IF($A$4&lt;=12,SUMIFS('ON Data'!AT:AT,'ON Data'!$D:$D,$A$4,'ON Data'!$E:$E,6),SUMIFS('ON Data'!AT:AT,'ON Data'!$E:$E,6))</f>
        <v>1313200</v>
      </c>
      <c r="L20" s="478"/>
    </row>
    <row r="21" spans="1:46" ht="15" hidden="1" outlineLevel="1" thickBot="1" x14ac:dyDescent="0.35">
      <c r="A21" s="379" t="s">
        <v>131</v>
      </c>
      <c r="B21" s="514">
        <f xml:space="preserve">
IF($A$4&lt;=12,SUMIFS('ON Data'!F:F,'ON Data'!$D:$D,$A$4,'ON Data'!$E:$E,12),SUMIFS('ON Data'!F:F,'ON Data'!$E:$E,12))</f>
        <v>0</v>
      </c>
      <c r="C21" s="500"/>
      <c r="D21" s="500">
        <f xml:space="preserve">
IF($A$4&lt;=12,SUMIFS('ON Data'!J:J,'ON Data'!$D:$D,$A$4,'ON Data'!$E:$E,12),SUMIFS('ON Data'!J:J,'ON Data'!$E:$E,12))</f>
        <v>0</v>
      </c>
      <c r="E21" s="500">
        <f xml:space="preserve">
IF($A$4&lt;=12,SUMIFS('ON Data'!K:K,'ON Data'!$D:$D,$A$4,'ON Data'!$E:$E,12),SUMIFS('ON Data'!K:K,'ON Data'!$E:$E,12))</f>
        <v>0</v>
      </c>
      <c r="F21" s="500">
        <f xml:space="preserve">
IF($A$4&lt;=12,SUMIFS('ON Data'!L:L,'ON Data'!$D:$D,$A$4,'ON Data'!$E:$E,12),SUMIFS('ON Data'!L:L,'ON Data'!$E:$E,12))</f>
        <v>0</v>
      </c>
      <c r="G21" s="500">
        <f xml:space="preserve">
IF($A$4&lt;=12,SUMIFS('ON Data'!Q:Q,'ON Data'!$D:$D,$A$4,'ON Data'!$E:$E,12),SUMIFS('ON Data'!Q:Q,'ON Data'!$E:$E,12))</f>
        <v>0</v>
      </c>
      <c r="H21" s="500">
        <f xml:space="preserve">
IF($A$4&lt;=12,SUMIFS('ON Data'!R:R,'ON Data'!$D:$D,$A$4,'ON Data'!$E:$E,12),SUMIFS('ON Data'!R:R,'ON Data'!$E:$E,12))</f>
        <v>0</v>
      </c>
      <c r="I21" s="500">
        <f xml:space="preserve">
IF($A$4&lt;=12,SUMIFS('ON Data'!S:S,'ON Data'!$D:$D,$A$4,'ON Data'!$E:$E,12),SUMIFS('ON Data'!S:S,'ON Data'!$E:$E,12))</f>
        <v>0</v>
      </c>
      <c r="J21" s="500">
        <f xml:space="preserve">
IF($A$4&lt;=12,SUMIFS('ON Data'!AQ:AQ,'ON Data'!$D:$D,$A$4,'ON Data'!$E:$E,12),SUMIFS('ON Data'!AQ:AQ,'ON Data'!$E:$E,12))</f>
        <v>0</v>
      </c>
      <c r="K21" s="500"/>
      <c r="L21" s="478"/>
    </row>
    <row r="22" spans="1:46" ht="15" hidden="1" outlineLevel="1" thickBot="1" x14ac:dyDescent="0.35">
      <c r="A22" s="379" t="s">
        <v>96</v>
      </c>
      <c r="B22" s="515" t="str">
        <f xml:space="preserve">
IF(OR(B21="",B21=0),"",B20/B21)</f>
        <v/>
      </c>
      <c r="C22" s="447"/>
      <c r="D22" s="447" t="str">
        <f t="shared" ref="D22:F22" si="1" xml:space="preserve">
IF(OR(D21="",D21=0),"",D20/D21)</f>
        <v/>
      </c>
      <c r="E22" s="447" t="str">
        <f t="shared" si="1"/>
        <v/>
      </c>
      <c r="F22" s="447" t="str">
        <f t="shared" si="1"/>
        <v/>
      </c>
      <c r="G22" s="447" t="str">
        <f t="shared" ref="G22:J22" si="2" xml:space="preserve">
IF(OR(G21="",G21=0),"",G20/G21)</f>
        <v/>
      </c>
      <c r="H22" s="447" t="str">
        <f t="shared" si="2"/>
        <v/>
      </c>
      <c r="I22" s="447" t="str">
        <f t="shared" si="2"/>
        <v/>
      </c>
      <c r="J22" s="447" t="str">
        <f t="shared" si="2"/>
        <v/>
      </c>
      <c r="K22" s="447"/>
      <c r="L22" s="478"/>
    </row>
    <row r="23" spans="1:46" ht="15" hidden="1" outlineLevel="1" thickBot="1" x14ac:dyDescent="0.35">
      <c r="A23" s="387" t="s">
        <v>69</v>
      </c>
      <c r="B23" s="516">
        <f xml:space="preserve">
IF(B21="","",B20-B21)</f>
        <v>12010332</v>
      </c>
      <c r="C23" s="401"/>
      <c r="D23" s="401">
        <f t="shared" ref="D23:F23" si="3" xml:space="preserve">
IF(D21="","",D20-D21)</f>
        <v>455506</v>
      </c>
      <c r="E23" s="401">
        <f t="shared" si="3"/>
        <v>4924</v>
      </c>
      <c r="F23" s="401">
        <f t="shared" si="3"/>
        <v>6393290</v>
      </c>
      <c r="G23" s="401">
        <f t="shared" ref="G23:J23" si="4" xml:space="preserve">
IF(G21="","",G20-G21)</f>
        <v>1309140</v>
      </c>
      <c r="H23" s="401">
        <f t="shared" si="4"/>
        <v>1598860</v>
      </c>
      <c r="I23" s="401">
        <f t="shared" si="4"/>
        <v>461287</v>
      </c>
      <c r="J23" s="401">
        <f t="shared" si="4"/>
        <v>184577</v>
      </c>
      <c r="K23" s="401"/>
      <c r="L23" s="478"/>
    </row>
    <row r="24" spans="1:46" x14ac:dyDescent="0.3">
      <c r="A24" s="381" t="s">
        <v>236</v>
      </c>
      <c r="B24" s="416" t="s">
        <v>3</v>
      </c>
      <c r="C24" s="511" t="s">
        <v>315</v>
      </c>
      <c r="D24" s="512" t="s">
        <v>316</v>
      </c>
      <c r="E24" s="512" t="s">
        <v>319</v>
      </c>
      <c r="F24" s="513" t="s">
        <v>247</v>
      </c>
      <c r="AT24" s="478"/>
    </row>
    <row r="25" spans="1:46" x14ac:dyDescent="0.3">
      <c r="A25" s="382" t="s">
        <v>94</v>
      </c>
      <c r="B25" s="398">
        <f xml:space="preserve">
SUM(C25:F25)</f>
        <v>8000</v>
      </c>
      <c r="C25" s="502">
        <f xml:space="preserve">
IF($A$4&lt;=12,SUMIFS('ON Data'!$G:$G,'ON Data'!$D:$D,$A$4,'ON Data'!$E:$E,10),SUMIFS('ON Data'!$G:$G,'ON Data'!$E:$E,10))</f>
        <v>8000</v>
      </c>
      <c r="D25" s="503">
        <f xml:space="preserve">
IF($A$4&lt;=12,SUMIFS('ON Data'!$J:$J,'ON Data'!$D:$D,$A$4,'ON Data'!$E:$E,10),SUMIFS('ON Data'!$J:$J,'ON Data'!$E:$E,10))</f>
        <v>0</v>
      </c>
      <c r="E25" s="503">
        <f xml:space="preserve">
IF($A$4&lt;=12,SUMIFS('ON Data'!$H:$H,'ON Data'!$D:$D,$A$4,'ON Data'!$E:$E,10),SUMIFS('ON Data'!$H:$H,'ON Data'!$E:$E,10))</f>
        <v>0</v>
      </c>
      <c r="F25" s="504">
        <f xml:space="preserve">
IF($A$4&lt;=12,SUMIFS('ON Data'!$I:$I,'ON Data'!$D:$D,$A$4,'ON Data'!$E:$E,10),SUMIFS('ON Data'!$I:$I,'ON Data'!$E:$E,10))</f>
        <v>0</v>
      </c>
    </row>
    <row r="26" spans="1:46" x14ac:dyDescent="0.3">
      <c r="A26" s="388" t="s">
        <v>246</v>
      </c>
      <c r="B26" s="404">
        <f xml:space="preserve">
SUM(C26:F26)</f>
        <v>18623.348293132</v>
      </c>
      <c r="C26" s="502">
        <f xml:space="preserve">
IF($A$4&lt;=12,SUMIFS('ON Data'!$G:$G,'ON Data'!$D:$D,$A$4,'ON Data'!$E:$E,11),SUMIFS('ON Data'!$G:$G,'ON Data'!$E:$E,11))</f>
        <v>15290.014959798666</v>
      </c>
      <c r="D26" s="503">
        <f xml:space="preserve">
IF($A$4&lt;=12,SUMIFS('ON Data'!$J:$J,'ON Data'!$D:$D,$A$4,'ON Data'!$E:$E,11),SUMIFS('ON Data'!$J:$J,'ON Data'!$E:$E,11))</f>
        <v>0</v>
      </c>
      <c r="E26" s="503">
        <f xml:space="preserve">
IF($A$4&lt;=12,SUMIFS('ON Data'!$H:$H,'ON Data'!$D:$D,$A$4,'ON Data'!$E:$E,11),SUMIFS('ON Data'!$H:$H,'ON Data'!$E:$E,11))</f>
        <v>3333.3333333333335</v>
      </c>
      <c r="F26" s="504">
        <f xml:space="preserve">
IF($A$4&lt;=12,SUMIFS('ON Data'!$I:$I,'ON Data'!$D:$D,$A$4,'ON Data'!$E:$E,11),SUMIFS('ON Data'!$I:$I,'ON Data'!$E:$E,11))</f>
        <v>0</v>
      </c>
    </row>
    <row r="27" spans="1:46" x14ac:dyDescent="0.3">
      <c r="A27" s="388" t="s">
        <v>96</v>
      </c>
      <c r="B27" s="417">
        <f xml:space="preserve">
IF(B26=0,0,B25/B26)</f>
        <v>0.42956829642445526</v>
      </c>
      <c r="C27" s="505">
        <f xml:space="preserve">
IF(C26=0,0,C25/C26)</f>
        <v>0.52321727748691105</v>
      </c>
      <c r="D27" s="506">
        <f t="shared" ref="D27:E27" si="5" xml:space="preserve">
IF(D26=0,0,D25/D26)</f>
        <v>0</v>
      </c>
      <c r="E27" s="506">
        <f t="shared" si="5"/>
        <v>0</v>
      </c>
      <c r="F27" s="507">
        <f xml:space="preserve">
IF(F26=0,0,F25/F26)</f>
        <v>0</v>
      </c>
    </row>
    <row r="28" spans="1:46" ht="15" thickBot="1" x14ac:dyDescent="0.35">
      <c r="A28" s="388" t="s">
        <v>245</v>
      </c>
      <c r="B28" s="404">
        <f xml:space="preserve">
SUM(C28:F28)</f>
        <v>10623.348293132</v>
      </c>
      <c r="C28" s="508">
        <f xml:space="preserve">
C26-C25</f>
        <v>7290.0149597986656</v>
      </c>
      <c r="D28" s="509">
        <f t="shared" ref="D28:E28" si="6" xml:space="preserve">
D26-D25</f>
        <v>0</v>
      </c>
      <c r="E28" s="509">
        <f t="shared" si="6"/>
        <v>3333.3333333333335</v>
      </c>
      <c r="F28" s="510">
        <f xml:space="preserve">
F26-F25</f>
        <v>0</v>
      </c>
      <c r="G28" s="478"/>
      <c r="H28" s="478"/>
      <c r="I28" s="478"/>
      <c r="J28" s="478"/>
      <c r="K28" s="478"/>
      <c r="L28" s="478"/>
      <c r="M28" s="478"/>
      <c r="N28" s="478"/>
      <c r="O28" s="478"/>
      <c r="P28" s="478"/>
      <c r="Q28" s="478"/>
      <c r="R28" s="478"/>
      <c r="S28" s="478"/>
      <c r="T28" s="478"/>
      <c r="U28" s="478"/>
      <c r="V28" s="478"/>
      <c r="W28" s="478"/>
      <c r="X28" s="478"/>
      <c r="Y28" s="478"/>
      <c r="Z28" s="478"/>
      <c r="AA28" s="478"/>
      <c r="AB28" s="478"/>
      <c r="AC28" s="478"/>
      <c r="AD28" s="478"/>
      <c r="AE28" s="478"/>
      <c r="AF28" s="478"/>
      <c r="AG28" s="478"/>
      <c r="AH28" s="478"/>
      <c r="AI28" s="478"/>
      <c r="AJ28" s="478"/>
      <c r="AK28" s="478"/>
      <c r="AL28" s="478"/>
      <c r="AM28" s="478"/>
      <c r="AN28" s="478"/>
      <c r="AO28" s="478"/>
      <c r="AP28" s="478"/>
      <c r="AQ28" s="478"/>
      <c r="AR28" s="478"/>
      <c r="AS28" s="478"/>
    </row>
    <row r="29" spans="1:46" x14ac:dyDescent="0.3">
      <c r="A29" s="389"/>
      <c r="B29" s="389"/>
      <c r="C29" s="390"/>
      <c r="D29" s="389"/>
      <c r="E29" s="389"/>
      <c r="F29" s="389"/>
      <c r="G29" s="501"/>
      <c r="H29" s="501"/>
      <c r="I29" s="501"/>
      <c r="J29" s="501"/>
      <c r="K29" s="501"/>
      <c r="L29" s="501"/>
      <c r="M29" s="501"/>
      <c r="N29" s="501"/>
      <c r="O29" s="501"/>
      <c r="P29" s="501"/>
      <c r="Q29" s="501"/>
      <c r="R29" s="501"/>
      <c r="S29" s="501"/>
      <c r="T29" s="501"/>
      <c r="U29" s="501"/>
      <c r="V29" s="501"/>
      <c r="W29" s="501"/>
      <c r="X29" s="501"/>
      <c r="Y29" s="501"/>
      <c r="Z29" s="501"/>
      <c r="AA29" s="501"/>
      <c r="AB29" s="501"/>
      <c r="AC29" s="501"/>
      <c r="AD29" s="501"/>
      <c r="AE29" s="501"/>
      <c r="AF29" s="501"/>
      <c r="AG29" s="501"/>
      <c r="AH29" s="501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243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13" t="s">
        <v>240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</row>
    <row r="33" spans="1:1" x14ac:dyDescent="0.3">
      <c r="A33" s="415" t="s">
        <v>311</v>
      </c>
    </row>
    <row r="34" spans="1:1" x14ac:dyDescent="0.3">
      <c r="A34" s="415" t="s">
        <v>312</v>
      </c>
    </row>
    <row r="35" spans="1:1" x14ac:dyDescent="0.3">
      <c r="A35" s="415" t="s">
        <v>313</v>
      </c>
    </row>
    <row r="36" spans="1:1" x14ac:dyDescent="0.3">
      <c r="A36" s="415" t="s">
        <v>314</v>
      </c>
    </row>
    <row r="37" spans="1:1" x14ac:dyDescent="0.3">
      <c r="A37" s="415" t="s">
        <v>248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K22">
    <cfRule type="cellIs" dxfId="28" priority="15" operator="greaterThan">
      <formula>1</formula>
    </cfRule>
  </conditionalFormatting>
  <conditionalFormatting sqref="B23:K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5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4166</v>
      </c>
    </row>
    <row r="2" spans="1:49" x14ac:dyDescent="0.3">
      <c r="A2" s="374" t="s">
        <v>320</v>
      </c>
    </row>
    <row r="3" spans="1:49" x14ac:dyDescent="0.3">
      <c r="A3" s="370" t="s">
        <v>212</v>
      </c>
      <c r="B3" s="393">
        <v>2017</v>
      </c>
      <c r="D3" s="371">
        <f>MAX(D5:D1048576)</f>
        <v>4</v>
      </c>
      <c r="F3" s="371">
        <f>SUMIF($E5:$E1048576,"&lt;10",F5:F1048576)</f>
        <v>12115363.5</v>
      </c>
      <c r="G3" s="371">
        <f t="shared" ref="G3:AW3" si="0">SUMIF($E5:$E1048576,"&lt;10",G5:G1048576)</f>
        <v>0</v>
      </c>
      <c r="H3" s="371">
        <f t="shared" si="0"/>
        <v>0</v>
      </c>
      <c r="I3" s="371">
        <f t="shared" si="0"/>
        <v>291488</v>
      </c>
      <c r="J3" s="371">
        <f t="shared" si="0"/>
        <v>456788</v>
      </c>
      <c r="K3" s="371">
        <f t="shared" si="0"/>
        <v>4936</v>
      </c>
      <c r="L3" s="371">
        <f t="shared" si="0"/>
        <v>6404565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0</v>
      </c>
      <c r="Q3" s="371">
        <f t="shared" si="0"/>
        <v>1329598.5</v>
      </c>
      <c r="R3" s="371">
        <f t="shared" si="0"/>
        <v>1642085</v>
      </c>
      <c r="S3" s="371">
        <f t="shared" si="0"/>
        <v>478696.5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0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0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0</v>
      </c>
      <c r="AM3" s="371">
        <f t="shared" si="0"/>
        <v>0</v>
      </c>
      <c r="AN3" s="371">
        <f t="shared" si="0"/>
        <v>0</v>
      </c>
      <c r="AO3" s="371">
        <f t="shared" si="0"/>
        <v>0</v>
      </c>
      <c r="AP3" s="371">
        <f t="shared" si="0"/>
        <v>0</v>
      </c>
      <c r="AQ3" s="371">
        <f t="shared" si="0"/>
        <v>185888</v>
      </c>
      <c r="AR3" s="371">
        <f t="shared" si="0"/>
        <v>0</v>
      </c>
      <c r="AS3" s="371">
        <f t="shared" si="0"/>
        <v>0</v>
      </c>
      <c r="AT3" s="371">
        <f t="shared" si="0"/>
        <v>1321318.5</v>
      </c>
      <c r="AU3" s="371">
        <f t="shared" si="0"/>
        <v>0</v>
      </c>
      <c r="AV3" s="371">
        <f t="shared" si="0"/>
        <v>0</v>
      </c>
      <c r="AW3" s="371">
        <f t="shared" si="0"/>
        <v>0</v>
      </c>
    </row>
    <row r="4" spans="1:49" x14ac:dyDescent="0.3">
      <c r="A4" s="370" t="s">
        <v>213</v>
      </c>
      <c r="B4" s="393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3">
        <v>2</v>
      </c>
      <c r="C5" s="370">
        <v>31</v>
      </c>
      <c r="D5" s="370">
        <v>1</v>
      </c>
      <c r="E5" s="370">
        <v>1</v>
      </c>
      <c r="F5" s="370">
        <v>59</v>
      </c>
      <c r="G5" s="370">
        <v>0</v>
      </c>
      <c r="H5" s="370">
        <v>0</v>
      </c>
      <c r="I5" s="370">
        <v>3</v>
      </c>
      <c r="J5" s="370">
        <v>2</v>
      </c>
      <c r="K5" s="370">
        <v>0</v>
      </c>
      <c r="L5" s="370">
        <v>14</v>
      </c>
      <c r="M5" s="370">
        <v>0</v>
      </c>
      <c r="N5" s="370">
        <v>0</v>
      </c>
      <c r="O5" s="370">
        <v>0</v>
      </c>
      <c r="P5" s="370">
        <v>0</v>
      </c>
      <c r="Q5" s="370">
        <v>11</v>
      </c>
      <c r="R5" s="370">
        <v>11</v>
      </c>
      <c r="S5" s="370">
        <v>3</v>
      </c>
      <c r="T5" s="370">
        <v>0</v>
      </c>
      <c r="U5" s="370">
        <v>0</v>
      </c>
      <c r="V5" s="370">
        <v>0</v>
      </c>
      <c r="W5" s="370">
        <v>0</v>
      </c>
      <c r="X5" s="370">
        <v>0</v>
      </c>
      <c r="Y5" s="370">
        <v>0</v>
      </c>
      <c r="Z5" s="370">
        <v>0</v>
      </c>
      <c r="AA5" s="370">
        <v>0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0</v>
      </c>
      <c r="AP5" s="370">
        <v>0</v>
      </c>
      <c r="AQ5" s="370">
        <v>2</v>
      </c>
      <c r="AR5" s="370">
        <v>0</v>
      </c>
      <c r="AS5" s="370">
        <v>0</v>
      </c>
      <c r="AT5" s="370">
        <v>13</v>
      </c>
      <c r="AU5" s="370">
        <v>0</v>
      </c>
      <c r="AV5" s="370">
        <v>0</v>
      </c>
      <c r="AW5" s="370">
        <v>0</v>
      </c>
    </row>
    <row r="6" spans="1:49" x14ac:dyDescent="0.3">
      <c r="A6" s="370" t="s">
        <v>215</v>
      </c>
      <c r="B6" s="393">
        <v>3</v>
      </c>
      <c r="C6" s="370">
        <v>31</v>
      </c>
      <c r="D6" s="370">
        <v>1</v>
      </c>
      <c r="E6" s="370">
        <v>2</v>
      </c>
      <c r="F6" s="370">
        <v>9202.5</v>
      </c>
      <c r="G6" s="370">
        <v>0</v>
      </c>
      <c r="H6" s="370">
        <v>0</v>
      </c>
      <c r="I6" s="370">
        <v>528</v>
      </c>
      <c r="J6" s="370">
        <v>312</v>
      </c>
      <c r="K6" s="370">
        <v>0</v>
      </c>
      <c r="L6" s="370">
        <v>2264</v>
      </c>
      <c r="M6" s="370">
        <v>0</v>
      </c>
      <c r="N6" s="370">
        <v>0</v>
      </c>
      <c r="O6" s="370">
        <v>0</v>
      </c>
      <c r="P6" s="370">
        <v>0</v>
      </c>
      <c r="Q6" s="370">
        <v>1494</v>
      </c>
      <c r="R6" s="370">
        <v>1688</v>
      </c>
      <c r="S6" s="370">
        <v>516.5</v>
      </c>
      <c r="T6" s="370">
        <v>0</v>
      </c>
      <c r="U6" s="370">
        <v>0</v>
      </c>
      <c r="V6" s="370">
        <v>0</v>
      </c>
      <c r="W6" s="370">
        <v>0</v>
      </c>
      <c r="X6" s="370">
        <v>0</v>
      </c>
      <c r="Y6" s="370">
        <v>0</v>
      </c>
      <c r="Z6" s="370">
        <v>0</v>
      </c>
      <c r="AA6" s="370">
        <v>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0</v>
      </c>
      <c r="AP6" s="370">
        <v>0</v>
      </c>
      <c r="AQ6" s="370">
        <v>336</v>
      </c>
      <c r="AR6" s="370">
        <v>0</v>
      </c>
      <c r="AS6" s="370">
        <v>0</v>
      </c>
      <c r="AT6" s="370">
        <v>2064</v>
      </c>
      <c r="AU6" s="370">
        <v>0</v>
      </c>
      <c r="AV6" s="370">
        <v>0</v>
      </c>
      <c r="AW6" s="370">
        <v>0</v>
      </c>
    </row>
    <row r="7" spans="1:49" x14ac:dyDescent="0.3">
      <c r="A7" s="370" t="s">
        <v>216</v>
      </c>
      <c r="B7" s="393">
        <v>4</v>
      </c>
      <c r="C7" s="370">
        <v>31</v>
      </c>
      <c r="D7" s="370">
        <v>1</v>
      </c>
      <c r="E7" s="370">
        <v>3</v>
      </c>
      <c r="F7" s="370">
        <v>24</v>
      </c>
      <c r="G7" s="370">
        <v>0</v>
      </c>
      <c r="H7" s="370">
        <v>0</v>
      </c>
      <c r="I7" s="370">
        <v>0</v>
      </c>
      <c r="J7" s="370">
        <v>24</v>
      </c>
      <c r="K7" s="370">
        <v>0</v>
      </c>
      <c r="L7" s="370">
        <v>0</v>
      </c>
      <c r="M7" s="370">
        <v>0</v>
      </c>
      <c r="N7" s="370">
        <v>0</v>
      </c>
      <c r="O7" s="370">
        <v>0</v>
      </c>
      <c r="P7" s="370">
        <v>0</v>
      </c>
      <c r="Q7" s="370">
        <v>0</v>
      </c>
      <c r="R7" s="370">
        <v>0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3">
        <v>5</v>
      </c>
      <c r="C8" s="370">
        <v>31</v>
      </c>
      <c r="D8" s="370">
        <v>1</v>
      </c>
      <c r="E8" s="370">
        <v>4</v>
      </c>
      <c r="F8" s="370">
        <v>580</v>
      </c>
      <c r="G8" s="370">
        <v>0</v>
      </c>
      <c r="H8" s="370">
        <v>0</v>
      </c>
      <c r="I8" s="370">
        <v>0</v>
      </c>
      <c r="J8" s="370">
        <v>110</v>
      </c>
      <c r="K8" s="370">
        <v>0</v>
      </c>
      <c r="L8" s="370">
        <v>470</v>
      </c>
      <c r="M8" s="370">
        <v>0</v>
      </c>
      <c r="N8" s="370">
        <v>0</v>
      </c>
      <c r="O8" s="370">
        <v>0</v>
      </c>
      <c r="P8" s="370">
        <v>0</v>
      </c>
      <c r="Q8" s="370">
        <v>0</v>
      </c>
      <c r="R8" s="370">
        <v>0</v>
      </c>
      <c r="S8" s="370">
        <v>0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0</v>
      </c>
      <c r="AP8" s="370">
        <v>0</v>
      </c>
      <c r="AQ8" s="370">
        <v>0</v>
      </c>
      <c r="AR8" s="370">
        <v>0</v>
      </c>
      <c r="AS8" s="370">
        <v>0</v>
      </c>
      <c r="AT8" s="370">
        <v>0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3">
        <v>6</v>
      </c>
      <c r="C9" s="370">
        <v>31</v>
      </c>
      <c r="D9" s="370">
        <v>1</v>
      </c>
      <c r="E9" s="370">
        <v>6</v>
      </c>
      <c r="F9" s="370">
        <v>2998241</v>
      </c>
      <c r="G9" s="370">
        <v>0</v>
      </c>
      <c r="H9" s="370">
        <v>0</v>
      </c>
      <c r="I9" s="370">
        <v>72395</v>
      </c>
      <c r="J9" s="370">
        <v>177970</v>
      </c>
      <c r="K9" s="370">
        <v>0</v>
      </c>
      <c r="L9" s="370">
        <v>1544744</v>
      </c>
      <c r="M9" s="370">
        <v>0</v>
      </c>
      <c r="N9" s="370">
        <v>0</v>
      </c>
      <c r="O9" s="370">
        <v>0</v>
      </c>
      <c r="P9" s="370">
        <v>0</v>
      </c>
      <c r="Q9" s="370">
        <v>332550</v>
      </c>
      <c r="R9" s="370">
        <v>370426</v>
      </c>
      <c r="S9" s="370">
        <v>117458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47342</v>
      </c>
      <c r="AR9" s="370">
        <v>0</v>
      </c>
      <c r="AS9" s="370">
        <v>0</v>
      </c>
      <c r="AT9" s="370">
        <v>335356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3">
        <v>7</v>
      </c>
      <c r="C10" s="370">
        <v>31</v>
      </c>
      <c r="D10" s="370">
        <v>1</v>
      </c>
      <c r="E10" s="370">
        <v>9</v>
      </c>
      <c r="F10" s="370">
        <v>9408</v>
      </c>
      <c r="G10" s="370">
        <v>0</v>
      </c>
      <c r="H10" s="370">
        <v>0</v>
      </c>
      <c r="I10" s="370">
        <v>0</v>
      </c>
      <c r="J10" s="370">
        <v>0</v>
      </c>
      <c r="K10" s="370">
        <v>0</v>
      </c>
      <c r="L10" s="370">
        <v>0</v>
      </c>
      <c r="M10" s="370">
        <v>0</v>
      </c>
      <c r="N10" s="370">
        <v>0</v>
      </c>
      <c r="O10" s="370">
        <v>0</v>
      </c>
      <c r="P10" s="370">
        <v>0</v>
      </c>
      <c r="Q10" s="370">
        <v>2352</v>
      </c>
      <c r="R10" s="370">
        <v>5880</v>
      </c>
      <c r="S10" s="370">
        <v>1176</v>
      </c>
      <c r="T10" s="370">
        <v>0</v>
      </c>
      <c r="U10" s="370">
        <v>0</v>
      </c>
      <c r="V10" s="370">
        <v>0</v>
      </c>
      <c r="W10" s="370">
        <v>0</v>
      </c>
      <c r="X10" s="370">
        <v>0</v>
      </c>
      <c r="Y10" s="370">
        <v>0</v>
      </c>
      <c r="Z10" s="370">
        <v>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0</v>
      </c>
      <c r="AP10" s="370">
        <v>0</v>
      </c>
      <c r="AQ10" s="370">
        <v>0</v>
      </c>
      <c r="AR10" s="370">
        <v>0</v>
      </c>
      <c r="AS10" s="370">
        <v>0</v>
      </c>
      <c r="AT10" s="370">
        <v>0</v>
      </c>
      <c r="AU10" s="370">
        <v>0</v>
      </c>
      <c r="AV10" s="370">
        <v>0</v>
      </c>
      <c r="AW10" s="370">
        <v>0</v>
      </c>
    </row>
    <row r="11" spans="1:49" x14ac:dyDescent="0.3">
      <c r="A11" s="370" t="s">
        <v>220</v>
      </c>
      <c r="B11" s="393">
        <v>8</v>
      </c>
      <c r="C11" s="370">
        <v>31</v>
      </c>
      <c r="D11" s="370">
        <v>1</v>
      </c>
      <c r="E11" s="370">
        <v>11</v>
      </c>
      <c r="F11" s="370">
        <v>4655.8370732829999</v>
      </c>
      <c r="G11" s="370">
        <v>3822.5037399496664</v>
      </c>
      <c r="H11" s="370">
        <v>833.33333333333337</v>
      </c>
      <c r="I11" s="370">
        <v>0</v>
      </c>
      <c r="J11" s="370">
        <v>0</v>
      </c>
      <c r="K11" s="370">
        <v>0</v>
      </c>
      <c r="L11" s="370">
        <v>0</v>
      </c>
      <c r="M11" s="370">
        <v>0</v>
      </c>
      <c r="N11" s="370">
        <v>0</v>
      </c>
      <c r="O11" s="370">
        <v>0</v>
      </c>
      <c r="P11" s="370">
        <v>0</v>
      </c>
      <c r="Q11" s="370">
        <v>0</v>
      </c>
      <c r="R11" s="370">
        <v>0</v>
      </c>
      <c r="S11" s="370">
        <v>0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0</v>
      </c>
      <c r="AR11" s="370">
        <v>0</v>
      </c>
      <c r="AS11" s="370">
        <v>0</v>
      </c>
      <c r="AT11" s="370">
        <v>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3">
        <v>9</v>
      </c>
      <c r="C12" s="370">
        <v>31</v>
      </c>
      <c r="D12" s="370">
        <v>2</v>
      </c>
      <c r="E12" s="370">
        <v>1</v>
      </c>
      <c r="F12" s="370">
        <v>60</v>
      </c>
      <c r="G12" s="370">
        <v>0</v>
      </c>
      <c r="H12" s="370">
        <v>0</v>
      </c>
      <c r="I12" s="370">
        <v>3</v>
      </c>
      <c r="J12" s="370">
        <v>1</v>
      </c>
      <c r="K12" s="370">
        <v>0</v>
      </c>
      <c r="L12" s="370">
        <v>15</v>
      </c>
      <c r="M12" s="370">
        <v>0</v>
      </c>
      <c r="N12" s="370">
        <v>0</v>
      </c>
      <c r="O12" s="370">
        <v>0</v>
      </c>
      <c r="P12" s="370">
        <v>0</v>
      </c>
      <c r="Q12" s="370">
        <v>11</v>
      </c>
      <c r="R12" s="370">
        <v>12</v>
      </c>
      <c r="S12" s="370">
        <v>3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2</v>
      </c>
      <c r="AR12" s="370">
        <v>0</v>
      </c>
      <c r="AS12" s="370">
        <v>0</v>
      </c>
      <c r="AT12" s="370">
        <v>13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3">
        <v>10</v>
      </c>
      <c r="C13" s="370">
        <v>31</v>
      </c>
      <c r="D13" s="370">
        <v>2</v>
      </c>
      <c r="E13" s="370">
        <v>2</v>
      </c>
      <c r="F13" s="370">
        <v>8330</v>
      </c>
      <c r="G13" s="370">
        <v>0</v>
      </c>
      <c r="H13" s="370">
        <v>0</v>
      </c>
      <c r="I13" s="370">
        <v>408</v>
      </c>
      <c r="J13" s="370">
        <v>160</v>
      </c>
      <c r="K13" s="370">
        <v>0</v>
      </c>
      <c r="L13" s="370">
        <v>2168</v>
      </c>
      <c r="M13" s="370">
        <v>0</v>
      </c>
      <c r="N13" s="370">
        <v>0</v>
      </c>
      <c r="O13" s="370">
        <v>0</v>
      </c>
      <c r="P13" s="370">
        <v>0</v>
      </c>
      <c r="Q13" s="370">
        <v>1473.5</v>
      </c>
      <c r="R13" s="370">
        <v>1504</v>
      </c>
      <c r="S13" s="370">
        <v>452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0</v>
      </c>
      <c r="AP13" s="370">
        <v>0</v>
      </c>
      <c r="AQ13" s="370">
        <v>312</v>
      </c>
      <c r="AR13" s="370">
        <v>0</v>
      </c>
      <c r="AS13" s="370">
        <v>0</v>
      </c>
      <c r="AT13" s="370">
        <v>1852.5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3">
        <v>11</v>
      </c>
      <c r="C14" s="370">
        <v>31</v>
      </c>
      <c r="D14" s="370">
        <v>2</v>
      </c>
      <c r="E14" s="370">
        <v>3</v>
      </c>
      <c r="F14" s="370">
        <v>18</v>
      </c>
      <c r="G14" s="370">
        <v>0</v>
      </c>
      <c r="H14" s="370">
        <v>0</v>
      </c>
      <c r="I14" s="370">
        <v>0</v>
      </c>
      <c r="J14" s="370">
        <v>18</v>
      </c>
      <c r="K14" s="370">
        <v>0</v>
      </c>
      <c r="L14" s="370">
        <v>0</v>
      </c>
      <c r="M14" s="370">
        <v>0</v>
      </c>
      <c r="N14" s="370">
        <v>0</v>
      </c>
      <c r="O14" s="370">
        <v>0</v>
      </c>
      <c r="P14" s="370">
        <v>0</v>
      </c>
      <c r="Q14" s="370">
        <v>0</v>
      </c>
      <c r="R14" s="370">
        <v>0</v>
      </c>
      <c r="S14" s="370">
        <v>0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0</v>
      </c>
      <c r="AP14" s="370">
        <v>0</v>
      </c>
      <c r="AQ14" s="370">
        <v>0</v>
      </c>
      <c r="AR14" s="370">
        <v>0</v>
      </c>
      <c r="AS14" s="370">
        <v>0</v>
      </c>
      <c r="AT14" s="370">
        <v>0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3">
        <v>12</v>
      </c>
      <c r="C15" s="370">
        <v>31</v>
      </c>
      <c r="D15" s="370">
        <v>2</v>
      </c>
      <c r="E15" s="370">
        <v>4</v>
      </c>
      <c r="F15" s="370">
        <v>604</v>
      </c>
      <c r="G15" s="370">
        <v>0</v>
      </c>
      <c r="H15" s="370">
        <v>0</v>
      </c>
      <c r="I15" s="370">
        <v>0</v>
      </c>
      <c r="J15" s="370">
        <v>64</v>
      </c>
      <c r="K15" s="370">
        <v>12</v>
      </c>
      <c r="L15" s="370">
        <v>507</v>
      </c>
      <c r="M15" s="370">
        <v>0</v>
      </c>
      <c r="N15" s="370">
        <v>0</v>
      </c>
      <c r="O15" s="370">
        <v>0</v>
      </c>
      <c r="P15" s="370">
        <v>0</v>
      </c>
      <c r="Q15" s="370">
        <v>21</v>
      </c>
      <c r="R15" s="370">
        <v>0</v>
      </c>
      <c r="S15" s="370">
        <v>0</v>
      </c>
      <c r="T15" s="370">
        <v>0</v>
      </c>
      <c r="U15" s="370">
        <v>0</v>
      </c>
      <c r="V15" s="370">
        <v>0</v>
      </c>
      <c r="W15" s="370">
        <v>0</v>
      </c>
      <c r="X15" s="370">
        <v>0</v>
      </c>
      <c r="Y15" s="370">
        <v>0</v>
      </c>
      <c r="Z15" s="370">
        <v>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0</v>
      </c>
      <c r="AP15" s="370">
        <v>0</v>
      </c>
      <c r="AQ15" s="370">
        <v>0</v>
      </c>
      <c r="AR15" s="370">
        <v>0</v>
      </c>
      <c r="AS15" s="370">
        <v>0</v>
      </c>
      <c r="AT15" s="370">
        <v>0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3">
        <v>2017</v>
      </c>
      <c r="C16" s="370">
        <v>31</v>
      </c>
      <c r="D16" s="370">
        <v>2</v>
      </c>
      <c r="E16" s="370">
        <v>6</v>
      </c>
      <c r="F16" s="370">
        <v>2941879</v>
      </c>
      <c r="G16" s="370">
        <v>0</v>
      </c>
      <c r="H16" s="370">
        <v>0</v>
      </c>
      <c r="I16" s="370">
        <v>71975</v>
      </c>
      <c r="J16" s="370">
        <v>87389</v>
      </c>
      <c r="K16" s="370">
        <v>4924</v>
      </c>
      <c r="L16" s="370">
        <v>1602783</v>
      </c>
      <c r="M16" s="370">
        <v>0</v>
      </c>
      <c r="N16" s="370">
        <v>0</v>
      </c>
      <c r="O16" s="370">
        <v>0</v>
      </c>
      <c r="P16" s="370">
        <v>0</v>
      </c>
      <c r="Q16" s="370">
        <v>305790</v>
      </c>
      <c r="R16" s="370">
        <v>384014</v>
      </c>
      <c r="S16" s="370">
        <v>117620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0</v>
      </c>
      <c r="AP16" s="370">
        <v>0</v>
      </c>
      <c r="AQ16" s="370">
        <v>45714</v>
      </c>
      <c r="AR16" s="370">
        <v>0</v>
      </c>
      <c r="AS16" s="370">
        <v>0</v>
      </c>
      <c r="AT16" s="370">
        <v>321670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31</v>
      </c>
      <c r="D17" s="370">
        <v>2</v>
      </c>
      <c r="E17" s="370">
        <v>9</v>
      </c>
      <c r="F17" s="370">
        <v>18728</v>
      </c>
      <c r="G17" s="370">
        <v>0</v>
      </c>
      <c r="H17" s="370">
        <v>0</v>
      </c>
      <c r="I17" s="370">
        <v>0</v>
      </c>
      <c r="J17" s="370">
        <v>0</v>
      </c>
      <c r="K17" s="370">
        <v>0</v>
      </c>
      <c r="L17" s="370">
        <v>0</v>
      </c>
      <c r="M17" s="370">
        <v>0</v>
      </c>
      <c r="N17" s="370">
        <v>0</v>
      </c>
      <c r="O17" s="370">
        <v>0</v>
      </c>
      <c r="P17" s="370">
        <v>0</v>
      </c>
      <c r="Q17" s="370">
        <v>4682</v>
      </c>
      <c r="R17" s="370">
        <v>11705</v>
      </c>
      <c r="S17" s="370">
        <v>2341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0</v>
      </c>
      <c r="AP17" s="370">
        <v>0</v>
      </c>
      <c r="AQ17" s="370">
        <v>0</v>
      </c>
      <c r="AR17" s="370">
        <v>0</v>
      </c>
      <c r="AS17" s="370">
        <v>0</v>
      </c>
      <c r="AT17" s="370">
        <v>0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31</v>
      </c>
      <c r="D18" s="370">
        <v>2</v>
      </c>
      <c r="E18" s="370">
        <v>10</v>
      </c>
      <c r="F18" s="370">
        <v>8000</v>
      </c>
      <c r="G18" s="370">
        <v>8000</v>
      </c>
      <c r="H18" s="370">
        <v>0</v>
      </c>
      <c r="I18" s="370">
        <v>0</v>
      </c>
      <c r="J18" s="370">
        <v>0</v>
      </c>
      <c r="K18" s="370">
        <v>0</v>
      </c>
      <c r="L18" s="370">
        <v>0</v>
      </c>
      <c r="M18" s="370">
        <v>0</v>
      </c>
      <c r="N18" s="370">
        <v>0</v>
      </c>
      <c r="O18" s="370">
        <v>0</v>
      </c>
      <c r="P18" s="370">
        <v>0</v>
      </c>
      <c r="Q18" s="370">
        <v>0</v>
      </c>
      <c r="R18" s="370">
        <v>0</v>
      </c>
      <c r="S18" s="370">
        <v>0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0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31</v>
      </c>
      <c r="D19" s="370">
        <v>2</v>
      </c>
      <c r="E19" s="370">
        <v>11</v>
      </c>
      <c r="F19" s="370">
        <v>4655.8370732829999</v>
      </c>
      <c r="G19" s="370">
        <v>3822.5037399496664</v>
      </c>
      <c r="H19" s="370">
        <v>833.33333333333337</v>
      </c>
      <c r="I19" s="370">
        <v>0</v>
      </c>
      <c r="J19" s="370">
        <v>0</v>
      </c>
      <c r="K19" s="370">
        <v>0</v>
      </c>
      <c r="L19" s="370">
        <v>0</v>
      </c>
      <c r="M19" s="370">
        <v>0</v>
      </c>
      <c r="N19" s="370">
        <v>0</v>
      </c>
      <c r="O19" s="370">
        <v>0</v>
      </c>
      <c r="P19" s="370">
        <v>0</v>
      </c>
      <c r="Q19" s="370">
        <v>0</v>
      </c>
      <c r="R19" s="370">
        <v>0</v>
      </c>
      <c r="S19" s="370">
        <v>0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0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0</v>
      </c>
      <c r="AP19" s="370">
        <v>0</v>
      </c>
      <c r="AQ19" s="370">
        <v>0</v>
      </c>
      <c r="AR19" s="370">
        <v>0</v>
      </c>
      <c r="AS19" s="370">
        <v>0</v>
      </c>
      <c r="AT19" s="370">
        <v>0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31</v>
      </c>
      <c r="D20" s="370">
        <v>3</v>
      </c>
      <c r="E20" s="370">
        <v>1</v>
      </c>
      <c r="F20" s="370">
        <v>58.5</v>
      </c>
      <c r="G20" s="370">
        <v>0</v>
      </c>
      <c r="H20" s="370">
        <v>0</v>
      </c>
      <c r="I20" s="370">
        <v>3</v>
      </c>
      <c r="J20" s="370">
        <v>1</v>
      </c>
      <c r="K20" s="370">
        <v>0</v>
      </c>
      <c r="L20" s="370">
        <v>15</v>
      </c>
      <c r="M20" s="370">
        <v>0</v>
      </c>
      <c r="N20" s="370">
        <v>0</v>
      </c>
      <c r="O20" s="370">
        <v>0</v>
      </c>
      <c r="P20" s="370">
        <v>0</v>
      </c>
      <c r="Q20" s="370">
        <v>10.5</v>
      </c>
      <c r="R20" s="370">
        <v>11</v>
      </c>
      <c r="S20" s="370">
        <v>3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0</v>
      </c>
      <c r="AP20" s="370">
        <v>0</v>
      </c>
      <c r="AQ20" s="370">
        <v>2</v>
      </c>
      <c r="AR20" s="370">
        <v>0</v>
      </c>
      <c r="AS20" s="370">
        <v>0</v>
      </c>
      <c r="AT20" s="370">
        <v>13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31</v>
      </c>
      <c r="D21" s="370">
        <v>3</v>
      </c>
      <c r="E21" s="370">
        <v>2</v>
      </c>
      <c r="F21" s="370">
        <v>9428.5</v>
      </c>
      <c r="G21" s="370">
        <v>0</v>
      </c>
      <c r="H21" s="370">
        <v>0</v>
      </c>
      <c r="I21" s="370">
        <v>520</v>
      </c>
      <c r="J21" s="370">
        <v>184</v>
      </c>
      <c r="K21" s="370">
        <v>0</v>
      </c>
      <c r="L21" s="370">
        <v>2336</v>
      </c>
      <c r="M21" s="370">
        <v>0</v>
      </c>
      <c r="N21" s="370">
        <v>0</v>
      </c>
      <c r="O21" s="370">
        <v>0</v>
      </c>
      <c r="P21" s="370">
        <v>0</v>
      </c>
      <c r="Q21" s="370">
        <v>1636</v>
      </c>
      <c r="R21" s="370">
        <v>1684.5</v>
      </c>
      <c r="S21" s="370">
        <v>494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336</v>
      </c>
      <c r="AR21" s="370">
        <v>0</v>
      </c>
      <c r="AS21" s="370">
        <v>0</v>
      </c>
      <c r="AT21" s="370">
        <v>2238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31</v>
      </c>
      <c r="D22" s="370">
        <v>3</v>
      </c>
      <c r="E22" s="370">
        <v>3</v>
      </c>
      <c r="F22" s="370">
        <v>42</v>
      </c>
      <c r="G22" s="370">
        <v>0</v>
      </c>
      <c r="H22" s="370">
        <v>0</v>
      </c>
      <c r="I22" s="370">
        <v>0</v>
      </c>
      <c r="J22" s="370">
        <v>42</v>
      </c>
      <c r="K22" s="370">
        <v>0</v>
      </c>
      <c r="L22" s="370">
        <v>0</v>
      </c>
      <c r="M22" s="370">
        <v>0</v>
      </c>
      <c r="N22" s="370">
        <v>0</v>
      </c>
      <c r="O22" s="370">
        <v>0</v>
      </c>
      <c r="P22" s="370">
        <v>0</v>
      </c>
      <c r="Q22" s="370">
        <v>0</v>
      </c>
      <c r="R22" s="370">
        <v>0</v>
      </c>
      <c r="S22" s="370">
        <v>0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</v>
      </c>
      <c r="AA22" s="370">
        <v>0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0</v>
      </c>
      <c r="AP22" s="370">
        <v>0</v>
      </c>
      <c r="AQ22" s="370">
        <v>0</v>
      </c>
      <c r="AR22" s="370">
        <v>0</v>
      </c>
      <c r="AS22" s="370">
        <v>0</v>
      </c>
      <c r="AT22" s="370">
        <v>0</v>
      </c>
      <c r="AU22" s="370">
        <v>0</v>
      </c>
      <c r="AV22" s="370">
        <v>0</v>
      </c>
      <c r="AW22" s="370">
        <v>0</v>
      </c>
    </row>
    <row r="23" spans="3:49" x14ac:dyDescent="0.3">
      <c r="C23" s="370">
        <v>31</v>
      </c>
      <c r="D23" s="370">
        <v>3</v>
      </c>
      <c r="E23" s="370">
        <v>4</v>
      </c>
      <c r="F23" s="370">
        <v>589</v>
      </c>
      <c r="G23" s="370">
        <v>0</v>
      </c>
      <c r="H23" s="370">
        <v>0</v>
      </c>
      <c r="I23" s="370">
        <v>0</v>
      </c>
      <c r="J23" s="370">
        <v>82</v>
      </c>
      <c r="K23" s="370">
        <v>0</v>
      </c>
      <c r="L23" s="370">
        <v>507</v>
      </c>
      <c r="M23" s="370">
        <v>0</v>
      </c>
      <c r="N23" s="370">
        <v>0</v>
      </c>
      <c r="O23" s="370">
        <v>0</v>
      </c>
      <c r="P23" s="370">
        <v>0</v>
      </c>
      <c r="Q23" s="370">
        <v>0</v>
      </c>
      <c r="R23" s="370">
        <v>0</v>
      </c>
      <c r="S23" s="370">
        <v>0</v>
      </c>
      <c r="T23" s="370">
        <v>0</v>
      </c>
      <c r="U23" s="370">
        <v>0</v>
      </c>
      <c r="V23" s="370">
        <v>0</v>
      </c>
      <c r="W23" s="370">
        <v>0</v>
      </c>
      <c r="X23" s="370">
        <v>0</v>
      </c>
      <c r="Y23" s="370">
        <v>0</v>
      </c>
      <c r="Z23" s="370">
        <v>0</v>
      </c>
      <c r="AA23" s="370">
        <v>0</v>
      </c>
      <c r="AB23" s="370">
        <v>0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0</v>
      </c>
      <c r="AM23" s="370">
        <v>0</v>
      </c>
      <c r="AN23" s="370">
        <v>0</v>
      </c>
      <c r="AO23" s="370">
        <v>0</v>
      </c>
      <c r="AP23" s="370">
        <v>0</v>
      </c>
      <c r="AQ23" s="370">
        <v>0</v>
      </c>
      <c r="AR23" s="370">
        <v>0</v>
      </c>
      <c r="AS23" s="370">
        <v>0</v>
      </c>
      <c r="AT23" s="370">
        <v>0</v>
      </c>
      <c r="AU23" s="370">
        <v>0</v>
      </c>
      <c r="AV23" s="370">
        <v>0</v>
      </c>
      <c r="AW23" s="370">
        <v>0</v>
      </c>
    </row>
    <row r="24" spans="3:49" x14ac:dyDescent="0.3">
      <c r="C24" s="370">
        <v>31</v>
      </c>
      <c r="D24" s="370">
        <v>3</v>
      </c>
      <c r="E24" s="370">
        <v>5</v>
      </c>
      <c r="F24" s="370">
        <v>140</v>
      </c>
      <c r="G24" s="370">
        <v>0</v>
      </c>
      <c r="H24" s="370">
        <v>0</v>
      </c>
      <c r="I24" s="370">
        <v>0</v>
      </c>
      <c r="J24" s="370">
        <v>45</v>
      </c>
      <c r="K24" s="370">
        <v>0</v>
      </c>
      <c r="L24" s="370">
        <v>95</v>
      </c>
      <c r="M24" s="370">
        <v>0</v>
      </c>
      <c r="N24" s="370">
        <v>0</v>
      </c>
      <c r="O24" s="370">
        <v>0</v>
      </c>
      <c r="P24" s="370">
        <v>0</v>
      </c>
      <c r="Q24" s="370">
        <v>0</v>
      </c>
      <c r="R24" s="370">
        <v>0</v>
      </c>
      <c r="S24" s="370">
        <v>0</v>
      </c>
      <c r="T24" s="370">
        <v>0</v>
      </c>
      <c r="U24" s="370">
        <v>0</v>
      </c>
      <c r="V24" s="370">
        <v>0</v>
      </c>
      <c r="W24" s="370">
        <v>0</v>
      </c>
      <c r="X24" s="370">
        <v>0</v>
      </c>
      <c r="Y24" s="370">
        <v>0</v>
      </c>
      <c r="Z24" s="370">
        <v>0</v>
      </c>
      <c r="AA24" s="370">
        <v>0</v>
      </c>
      <c r="AB24" s="370">
        <v>0</v>
      </c>
      <c r="AC24" s="370">
        <v>0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0</v>
      </c>
      <c r="AM24" s="370">
        <v>0</v>
      </c>
      <c r="AN24" s="370">
        <v>0</v>
      </c>
      <c r="AO24" s="370">
        <v>0</v>
      </c>
      <c r="AP24" s="370">
        <v>0</v>
      </c>
      <c r="AQ24" s="370">
        <v>0</v>
      </c>
      <c r="AR24" s="370">
        <v>0</v>
      </c>
      <c r="AS24" s="370">
        <v>0</v>
      </c>
      <c r="AT24" s="370">
        <v>0</v>
      </c>
      <c r="AU24" s="370">
        <v>0</v>
      </c>
      <c r="AV24" s="370">
        <v>0</v>
      </c>
      <c r="AW24" s="370">
        <v>0</v>
      </c>
    </row>
    <row r="25" spans="3:49" x14ac:dyDescent="0.3">
      <c r="C25" s="370">
        <v>31</v>
      </c>
      <c r="D25" s="370">
        <v>3</v>
      </c>
      <c r="E25" s="370">
        <v>6</v>
      </c>
      <c r="F25" s="370">
        <v>2957563</v>
      </c>
      <c r="G25" s="370">
        <v>0</v>
      </c>
      <c r="H25" s="370">
        <v>0</v>
      </c>
      <c r="I25" s="370">
        <v>72794</v>
      </c>
      <c r="J25" s="370">
        <v>99425</v>
      </c>
      <c r="K25" s="370">
        <v>0</v>
      </c>
      <c r="L25" s="370">
        <v>1594294</v>
      </c>
      <c r="M25" s="370">
        <v>0</v>
      </c>
      <c r="N25" s="370">
        <v>0</v>
      </c>
      <c r="O25" s="370">
        <v>0</v>
      </c>
      <c r="P25" s="370">
        <v>0</v>
      </c>
      <c r="Q25" s="370">
        <v>308662</v>
      </c>
      <c r="R25" s="370">
        <v>398617</v>
      </c>
      <c r="S25" s="370">
        <v>116967</v>
      </c>
      <c r="T25" s="370">
        <v>0</v>
      </c>
      <c r="U25" s="370">
        <v>0</v>
      </c>
      <c r="V25" s="370">
        <v>0</v>
      </c>
      <c r="W25" s="370">
        <v>0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0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0</v>
      </c>
      <c r="AM25" s="370">
        <v>0</v>
      </c>
      <c r="AN25" s="370">
        <v>0</v>
      </c>
      <c r="AO25" s="370">
        <v>0</v>
      </c>
      <c r="AP25" s="370">
        <v>0</v>
      </c>
      <c r="AQ25" s="370">
        <v>45782</v>
      </c>
      <c r="AR25" s="370">
        <v>0</v>
      </c>
      <c r="AS25" s="370">
        <v>0</v>
      </c>
      <c r="AT25" s="370">
        <v>321022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31</v>
      </c>
      <c r="D26" s="370">
        <v>3</v>
      </c>
      <c r="E26" s="370">
        <v>9</v>
      </c>
      <c r="F26" s="370">
        <v>5000</v>
      </c>
      <c r="G26" s="370">
        <v>0</v>
      </c>
      <c r="H26" s="370">
        <v>0</v>
      </c>
      <c r="I26" s="370">
        <v>0</v>
      </c>
      <c r="J26" s="370">
        <v>0</v>
      </c>
      <c r="K26" s="370">
        <v>0</v>
      </c>
      <c r="L26" s="370">
        <v>0</v>
      </c>
      <c r="M26" s="370">
        <v>0</v>
      </c>
      <c r="N26" s="370">
        <v>0</v>
      </c>
      <c r="O26" s="370">
        <v>0</v>
      </c>
      <c r="P26" s="370">
        <v>0</v>
      </c>
      <c r="Q26" s="370">
        <v>0</v>
      </c>
      <c r="R26" s="370">
        <v>5000</v>
      </c>
      <c r="S26" s="370">
        <v>0</v>
      </c>
      <c r="T26" s="370">
        <v>0</v>
      </c>
      <c r="U26" s="370">
        <v>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0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0</v>
      </c>
      <c r="AM26" s="370">
        <v>0</v>
      </c>
      <c r="AN26" s="370">
        <v>0</v>
      </c>
      <c r="AO26" s="370">
        <v>0</v>
      </c>
      <c r="AP26" s="370">
        <v>0</v>
      </c>
      <c r="AQ26" s="370">
        <v>0</v>
      </c>
      <c r="AR26" s="370">
        <v>0</v>
      </c>
      <c r="AS26" s="370">
        <v>0</v>
      </c>
      <c r="AT26" s="370">
        <v>0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31</v>
      </c>
      <c r="D27" s="370">
        <v>3</v>
      </c>
      <c r="E27" s="370">
        <v>11</v>
      </c>
      <c r="F27" s="370">
        <v>4655.8370732829999</v>
      </c>
      <c r="G27" s="370">
        <v>3822.5037399496664</v>
      </c>
      <c r="H27" s="370">
        <v>833.33333333333337</v>
      </c>
      <c r="I27" s="370">
        <v>0</v>
      </c>
      <c r="J27" s="370">
        <v>0</v>
      </c>
      <c r="K27" s="370">
        <v>0</v>
      </c>
      <c r="L27" s="370">
        <v>0</v>
      </c>
      <c r="M27" s="370">
        <v>0</v>
      </c>
      <c r="N27" s="370">
        <v>0</v>
      </c>
      <c r="O27" s="370">
        <v>0</v>
      </c>
      <c r="P27" s="370">
        <v>0</v>
      </c>
      <c r="Q27" s="370">
        <v>0</v>
      </c>
      <c r="R27" s="370">
        <v>0</v>
      </c>
      <c r="S27" s="370">
        <v>0</v>
      </c>
      <c r="T27" s="370">
        <v>0</v>
      </c>
      <c r="U27" s="370">
        <v>0</v>
      </c>
      <c r="V27" s="370">
        <v>0</v>
      </c>
      <c r="W27" s="370">
        <v>0</v>
      </c>
      <c r="X27" s="370">
        <v>0</v>
      </c>
      <c r="Y27" s="370">
        <v>0</v>
      </c>
      <c r="Z27" s="370">
        <v>0</v>
      </c>
      <c r="AA27" s="370">
        <v>0</v>
      </c>
      <c r="AB27" s="370">
        <v>0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0</v>
      </c>
      <c r="AM27" s="370">
        <v>0</v>
      </c>
      <c r="AN27" s="370">
        <v>0</v>
      </c>
      <c r="AO27" s="370">
        <v>0</v>
      </c>
      <c r="AP27" s="370">
        <v>0</v>
      </c>
      <c r="AQ27" s="370">
        <v>0</v>
      </c>
      <c r="AR27" s="370">
        <v>0</v>
      </c>
      <c r="AS27" s="370">
        <v>0</v>
      </c>
      <c r="AT27" s="370">
        <v>0</v>
      </c>
      <c r="AU27" s="370">
        <v>0</v>
      </c>
      <c r="AV27" s="370">
        <v>0</v>
      </c>
      <c r="AW27" s="370">
        <v>0</v>
      </c>
    </row>
    <row r="28" spans="3:49" x14ac:dyDescent="0.3">
      <c r="C28" s="370">
        <v>31</v>
      </c>
      <c r="D28" s="370">
        <v>4</v>
      </c>
      <c r="E28" s="370">
        <v>1</v>
      </c>
      <c r="F28" s="370">
        <v>58</v>
      </c>
      <c r="G28" s="370">
        <v>0</v>
      </c>
      <c r="H28" s="370">
        <v>0</v>
      </c>
      <c r="I28" s="370">
        <v>3</v>
      </c>
      <c r="J28" s="370">
        <v>1</v>
      </c>
      <c r="K28" s="370">
        <v>0</v>
      </c>
      <c r="L28" s="370">
        <v>15</v>
      </c>
      <c r="M28" s="370">
        <v>0</v>
      </c>
      <c r="N28" s="370">
        <v>0</v>
      </c>
      <c r="O28" s="370">
        <v>0</v>
      </c>
      <c r="P28" s="370">
        <v>0</v>
      </c>
      <c r="Q28" s="370">
        <v>10.5</v>
      </c>
      <c r="R28" s="370">
        <v>11</v>
      </c>
      <c r="S28" s="370">
        <v>2.5</v>
      </c>
      <c r="T28" s="370">
        <v>0</v>
      </c>
      <c r="U28" s="370">
        <v>0</v>
      </c>
      <c r="V28" s="370">
        <v>0</v>
      </c>
      <c r="W28" s="370">
        <v>0</v>
      </c>
      <c r="X28" s="370">
        <v>0</v>
      </c>
      <c r="Y28" s="370">
        <v>0</v>
      </c>
      <c r="Z28" s="370">
        <v>0</v>
      </c>
      <c r="AA28" s="370">
        <v>0</v>
      </c>
      <c r="AB28" s="370">
        <v>0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0</v>
      </c>
      <c r="AM28" s="370">
        <v>0</v>
      </c>
      <c r="AN28" s="370">
        <v>0</v>
      </c>
      <c r="AO28" s="370">
        <v>0</v>
      </c>
      <c r="AP28" s="370">
        <v>0</v>
      </c>
      <c r="AQ28" s="370">
        <v>2</v>
      </c>
      <c r="AR28" s="370">
        <v>0</v>
      </c>
      <c r="AS28" s="370">
        <v>0</v>
      </c>
      <c r="AT28" s="370">
        <v>13</v>
      </c>
      <c r="AU28" s="370">
        <v>0</v>
      </c>
      <c r="AV28" s="370">
        <v>0</v>
      </c>
      <c r="AW28" s="370">
        <v>0</v>
      </c>
    </row>
    <row r="29" spans="3:49" x14ac:dyDescent="0.3">
      <c r="C29" s="370">
        <v>31</v>
      </c>
      <c r="D29" s="370">
        <v>4</v>
      </c>
      <c r="E29" s="370">
        <v>2</v>
      </c>
      <c r="F29" s="370">
        <v>8692</v>
      </c>
      <c r="G29" s="370">
        <v>0</v>
      </c>
      <c r="H29" s="370">
        <v>0</v>
      </c>
      <c r="I29" s="370">
        <v>472</v>
      </c>
      <c r="J29" s="370">
        <v>160</v>
      </c>
      <c r="K29" s="370">
        <v>0</v>
      </c>
      <c r="L29" s="370">
        <v>2312</v>
      </c>
      <c r="M29" s="370">
        <v>0</v>
      </c>
      <c r="N29" s="370">
        <v>0</v>
      </c>
      <c r="O29" s="370">
        <v>0</v>
      </c>
      <c r="P29" s="370">
        <v>0</v>
      </c>
      <c r="Q29" s="370">
        <v>1643.5</v>
      </c>
      <c r="R29" s="370">
        <v>1504</v>
      </c>
      <c r="S29" s="370">
        <v>369.5</v>
      </c>
      <c r="T29" s="370">
        <v>0</v>
      </c>
      <c r="U29" s="370">
        <v>0</v>
      </c>
      <c r="V29" s="370">
        <v>0</v>
      </c>
      <c r="W29" s="370">
        <v>0</v>
      </c>
      <c r="X29" s="370">
        <v>0</v>
      </c>
      <c r="Y29" s="370">
        <v>0</v>
      </c>
      <c r="Z29" s="370">
        <v>0</v>
      </c>
      <c r="AA29" s="370">
        <v>0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0</v>
      </c>
      <c r="AM29" s="370">
        <v>0</v>
      </c>
      <c r="AN29" s="370">
        <v>0</v>
      </c>
      <c r="AO29" s="370">
        <v>0</v>
      </c>
      <c r="AP29" s="370">
        <v>0</v>
      </c>
      <c r="AQ29" s="370">
        <v>319</v>
      </c>
      <c r="AR29" s="370">
        <v>0</v>
      </c>
      <c r="AS29" s="370">
        <v>0</v>
      </c>
      <c r="AT29" s="370">
        <v>1912</v>
      </c>
      <c r="AU29" s="370">
        <v>0</v>
      </c>
      <c r="AV29" s="370">
        <v>0</v>
      </c>
      <c r="AW29" s="370">
        <v>0</v>
      </c>
    </row>
    <row r="30" spans="3:49" x14ac:dyDescent="0.3">
      <c r="C30" s="370">
        <v>31</v>
      </c>
      <c r="D30" s="370">
        <v>4</v>
      </c>
      <c r="E30" s="370">
        <v>3</v>
      </c>
      <c r="F30" s="370">
        <v>34.5</v>
      </c>
      <c r="G30" s="370">
        <v>0</v>
      </c>
      <c r="H30" s="370">
        <v>0</v>
      </c>
      <c r="I30" s="370">
        <v>0</v>
      </c>
      <c r="J30" s="370">
        <v>0</v>
      </c>
      <c r="K30" s="370">
        <v>0</v>
      </c>
      <c r="L30" s="370">
        <v>0</v>
      </c>
      <c r="M30" s="370">
        <v>0</v>
      </c>
      <c r="N30" s="370">
        <v>0</v>
      </c>
      <c r="O30" s="370">
        <v>0</v>
      </c>
      <c r="P30" s="370">
        <v>0</v>
      </c>
      <c r="Q30" s="370">
        <v>34.5</v>
      </c>
      <c r="R30" s="370">
        <v>0</v>
      </c>
      <c r="S30" s="370">
        <v>0</v>
      </c>
      <c r="T30" s="370">
        <v>0</v>
      </c>
      <c r="U30" s="370">
        <v>0</v>
      </c>
      <c r="V30" s="370">
        <v>0</v>
      </c>
      <c r="W30" s="370">
        <v>0</v>
      </c>
      <c r="X30" s="370">
        <v>0</v>
      </c>
      <c r="Y30" s="370">
        <v>0</v>
      </c>
      <c r="Z30" s="370">
        <v>0</v>
      </c>
      <c r="AA30" s="370">
        <v>0</v>
      </c>
      <c r="AB30" s="370">
        <v>0</v>
      </c>
      <c r="AC30" s="370">
        <v>0</v>
      </c>
      <c r="AD30" s="370">
        <v>0</v>
      </c>
      <c r="AE30" s="370">
        <v>0</v>
      </c>
      <c r="AF30" s="370">
        <v>0</v>
      </c>
      <c r="AG30" s="370">
        <v>0</v>
      </c>
      <c r="AH30" s="370">
        <v>0</v>
      </c>
      <c r="AI30" s="370">
        <v>0</v>
      </c>
      <c r="AJ30" s="370">
        <v>0</v>
      </c>
      <c r="AK30" s="370">
        <v>0</v>
      </c>
      <c r="AL30" s="370">
        <v>0</v>
      </c>
      <c r="AM30" s="370">
        <v>0</v>
      </c>
      <c r="AN30" s="370">
        <v>0</v>
      </c>
      <c r="AO30" s="370">
        <v>0</v>
      </c>
      <c r="AP30" s="370">
        <v>0</v>
      </c>
      <c r="AQ30" s="370">
        <v>0</v>
      </c>
      <c r="AR30" s="370">
        <v>0</v>
      </c>
      <c r="AS30" s="370">
        <v>0</v>
      </c>
      <c r="AT30" s="370">
        <v>0</v>
      </c>
      <c r="AU30" s="370">
        <v>0</v>
      </c>
      <c r="AV30" s="370">
        <v>0</v>
      </c>
      <c r="AW30" s="370">
        <v>0</v>
      </c>
    </row>
    <row r="31" spans="3:49" x14ac:dyDescent="0.3">
      <c r="C31" s="370">
        <v>31</v>
      </c>
      <c r="D31" s="370">
        <v>4</v>
      </c>
      <c r="E31" s="370">
        <v>4</v>
      </c>
      <c r="F31" s="370">
        <v>798.5</v>
      </c>
      <c r="G31" s="370">
        <v>0</v>
      </c>
      <c r="H31" s="370">
        <v>0</v>
      </c>
      <c r="I31" s="370">
        <v>0</v>
      </c>
      <c r="J31" s="370">
        <v>76</v>
      </c>
      <c r="K31" s="370">
        <v>0</v>
      </c>
      <c r="L31" s="370">
        <v>516</v>
      </c>
      <c r="M31" s="370">
        <v>0</v>
      </c>
      <c r="N31" s="370">
        <v>0</v>
      </c>
      <c r="O31" s="370">
        <v>0</v>
      </c>
      <c r="P31" s="370">
        <v>0</v>
      </c>
      <c r="Q31" s="370">
        <v>45</v>
      </c>
      <c r="R31" s="370">
        <v>146.5</v>
      </c>
      <c r="S31" s="370">
        <v>15</v>
      </c>
      <c r="T31" s="370">
        <v>0</v>
      </c>
      <c r="U31" s="370">
        <v>0</v>
      </c>
      <c r="V31" s="370">
        <v>0</v>
      </c>
      <c r="W31" s="370">
        <v>0</v>
      </c>
      <c r="X31" s="370">
        <v>0</v>
      </c>
      <c r="Y31" s="370">
        <v>0</v>
      </c>
      <c r="Z31" s="370">
        <v>0</v>
      </c>
      <c r="AA31" s="370">
        <v>0</v>
      </c>
      <c r="AB31" s="370">
        <v>0</v>
      </c>
      <c r="AC31" s="370">
        <v>0</v>
      </c>
      <c r="AD31" s="370">
        <v>0</v>
      </c>
      <c r="AE31" s="370">
        <v>0</v>
      </c>
      <c r="AF31" s="370">
        <v>0</v>
      </c>
      <c r="AG31" s="370">
        <v>0</v>
      </c>
      <c r="AH31" s="370">
        <v>0</v>
      </c>
      <c r="AI31" s="370">
        <v>0</v>
      </c>
      <c r="AJ31" s="370">
        <v>0</v>
      </c>
      <c r="AK31" s="370">
        <v>0</v>
      </c>
      <c r="AL31" s="370">
        <v>0</v>
      </c>
      <c r="AM31" s="370">
        <v>0</v>
      </c>
      <c r="AN31" s="370">
        <v>0</v>
      </c>
      <c r="AO31" s="370">
        <v>0</v>
      </c>
      <c r="AP31" s="370">
        <v>0</v>
      </c>
      <c r="AQ31" s="370">
        <v>0</v>
      </c>
      <c r="AR31" s="370">
        <v>0</v>
      </c>
      <c r="AS31" s="370">
        <v>0</v>
      </c>
      <c r="AT31" s="370">
        <v>0</v>
      </c>
      <c r="AU31" s="370">
        <v>0</v>
      </c>
      <c r="AV31" s="370">
        <v>0</v>
      </c>
      <c r="AW31" s="370">
        <v>0</v>
      </c>
    </row>
    <row r="32" spans="3:49" x14ac:dyDescent="0.3">
      <c r="C32" s="370">
        <v>31</v>
      </c>
      <c r="D32" s="370">
        <v>4</v>
      </c>
      <c r="E32" s="370">
        <v>5</v>
      </c>
      <c r="F32" s="370">
        <v>41</v>
      </c>
      <c r="G32" s="370">
        <v>0</v>
      </c>
      <c r="H32" s="370">
        <v>0</v>
      </c>
      <c r="I32" s="370">
        <v>0</v>
      </c>
      <c r="J32" s="370">
        <v>0</v>
      </c>
      <c r="K32" s="370">
        <v>0</v>
      </c>
      <c r="L32" s="370">
        <v>41</v>
      </c>
      <c r="M32" s="370">
        <v>0</v>
      </c>
      <c r="N32" s="370">
        <v>0</v>
      </c>
      <c r="O32" s="370">
        <v>0</v>
      </c>
      <c r="P32" s="370">
        <v>0</v>
      </c>
      <c r="Q32" s="370">
        <v>0</v>
      </c>
      <c r="R32" s="370">
        <v>0</v>
      </c>
      <c r="S32" s="370">
        <v>0</v>
      </c>
      <c r="T32" s="370">
        <v>0</v>
      </c>
      <c r="U32" s="370">
        <v>0</v>
      </c>
      <c r="V32" s="370">
        <v>0</v>
      </c>
      <c r="W32" s="370">
        <v>0</v>
      </c>
      <c r="X32" s="370">
        <v>0</v>
      </c>
      <c r="Y32" s="370">
        <v>0</v>
      </c>
      <c r="Z32" s="370">
        <v>0</v>
      </c>
      <c r="AA32" s="370">
        <v>0</v>
      </c>
      <c r="AB32" s="370">
        <v>0</v>
      </c>
      <c r="AC32" s="370">
        <v>0</v>
      </c>
      <c r="AD32" s="370">
        <v>0</v>
      </c>
      <c r="AE32" s="370">
        <v>0</v>
      </c>
      <c r="AF32" s="370">
        <v>0</v>
      </c>
      <c r="AG32" s="370">
        <v>0</v>
      </c>
      <c r="AH32" s="370">
        <v>0</v>
      </c>
      <c r="AI32" s="370">
        <v>0</v>
      </c>
      <c r="AJ32" s="370">
        <v>0</v>
      </c>
      <c r="AK32" s="370">
        <v>0</v>
      </c>
      <c r="AL32" s="370">
        <v>0</v>
      </c>
      <c r="AM32" s="370">
        <v>0</v>
      </c>
      <c r="AN32" s="370">
        <v>0</v>
      </c>
      <c r="AO32" s="370">
        <v>0</v>
      </c>
      <c r="AP32" s="370">
        <v>0</v>
      </c>
      <c r="AQ32" s="370">
        <v>0</v>
      </c>
      <c r="AR32" s="370">
        <v>0</v>
      </c>
      <c r="AS32" s="370">
        <v>0</v>
      </c>
      <c r="AT32" s="370">
        <v>0</v>
      </c>
      <c r="AU32" s="370">
        <v>0</v>
      </c>
      <c r="AV32" s="370">
        <v>0</v>
      </c>
      <c r="AW32" s="370">
        <v>0</v>
      </c>
    </row>
    <row r="33" spans="3:49" x14ac:dyDescent="0.3">
      <c r="C33" s="370">
        <v>31</v>
      </c>
      <c r="D33" s="370">
        <v>4</v>
      </c>
      <c r="E33" s="370">
        <v>6</v>
      </c>
      <c r="F33" s="370">
        <v>3112649</v>
      </c>
      <c r="G33" s="370">
        <v>0</v>
      </c>
      <c r="H33" s="370">
        <v>0</v>
      </c>
      <c r="I33" s="370">
        <v>72384</v>
      </c>
      <c r="J33" s="370">
        <v>90722</v>
      </c>
      <c r="K33" s="370">
        <v>0</v>
      </c>
      <c r="L33" s="370">
        <v>1651469</v>
      </c>
      <c r="M33" s="370">
        <v>0</v>
      </c>
      <c r="N33" s="370">
        <v>0</v>
      </c>
      <c r="O33" s="370">
        <v>0</v>
      </c>
      <c r="P33" s="370">
        <v>0</v>
      </c>
      <c r="Q33" s="370">
        <v>362138</v>
      </c>
      <c r="R33" s="370">
        <v>445803</v>
      </c>
      <c r="S33" s="370">
        <v>109242</v>
      </c>
      <c r="T33" s="370">
        <v>0</v>
      </c>
      <c r="U33" s="370">
        <v>0</v>
      </c>
      <c r="V33" s="370">
        <v>0</v>
      </c>
      <c r="W33" s="370">
        <v>0</v>
      </c>
      <c r="X33" s="370">
        <v>0</v>
      </c>
      <c r="Y33" s="370">
        <v>0</v>
      </c>
      <c r="Z33" s="370">
        <v>0</v>
      </c>
      <c r="AA33" s="370">
        <v>0</v>
      </c>
      <c r="AB33" s="370">
        <v>0</v>
      </c>
      <c r="AC33" s="370">
        <v>0</v>
      </c>
      <c r="AD33" s="370">
        <v>0</v>
      </c>
      <c r="AE33" s="370">
        <v>0</v>
      </c>
      <c r="AF33" s="370">
        <v>0</v>
      </c>
      <c r="AG33" s="370">
        <v>0</v>
      </c>
      <c r="AH33" s="370">
        <v>0</v>
      </c>
      <c r="AI33" s="370">
        <v>0</v>
      </c>
      <c r="AJ33" s="370">
        <v>0</v>
      </c>
      <c r="AK33" s="370">
        <v>0</v>
      </c>
      <c r="AL33" s="370">
        <v>0</v>
      </c>
      <c r="AM33" s="370">
        <v>0</v>
      </c>
      <c r="AN33" s="370">
        <v>0</v>
      </c>
      <c r="AO33" s="370">
        <v>0</v>
      </c>
      <c r="AP33" s="370">
        <v>0</v>
      </c>
      <c r="AQ33" s="370">
        <v>45739</v>
      </c>
      <c r="AR33" s="370">
        <v>0</v>
      </c>
      <c r="AS33" s="370">
        <v>0</v>
      </c>
      <c r="AT33" s="370">
        <v>335152</v>
      </c>
      <c r="AU33" s="370">
        <v>0</v>
      </c>
      <c r="AV33" s="370">
        <v>0</v>
      </c>
      <c r="AW33" s="370">
        <v>0</v>
      </c>
    </row>
    <row r="34" spans="3:49" x14ac:dyDescent="0.3">
      <c r="C34" s="370">
        <v>31</v>
      </c>
      <c r="D34" s="370">
        <v>4</v>
      </c>
      <c r="E34" s="370">
        <v>9</v>
      </c>
      <c r="F34" s="370">
        <v>33136</v>
      </c>
      <c r="G34" s="370">
        <v>0</v>
      </c>
      <c r="H34" s="370">
        <v>0</v>
      </c>
      <c r="I34" s="370">
        <v>0</v>
      </c>
      <c r="J34" s="370">
        <v>0</v>
      </c>
      <c r="K34" s="370">
        <v>0</v>
      </c>
      <c r="L34" s="370">
        <v>0</v>
      </c>
      <c r="M34" s="370">
        <v>0</v>
      </c>
      <c r="N34" s="370">
        <v>0</v>
      </c>
      <c r="O34" s="370">
        <v>0</v>
      </c>
      <c r="P34" s="370">
        <v>0</v>
      </c>
      <c r="Q34" s="370">
        <v>7034</v>
      </c>
      <c r="R34" s="370">
        <v>14068</v>
      </c>
      <c r="S34" s="370">
        <v>12034</v>
      </c>
      <c r="T34" s="370">
        <v>0</v>
      </c>
      <c r="U34" s="370">
        <v>0</v>
      </c>
      <c r="V34" s="370">
        <v>0</v>
      </c>
      <c r="W34" s="370">
        <v>0</v>
      </c>
      <c r="X34" s="370">
        <v>0</v>
      </c>
      <c r="Y34" s="370">
        <v>0</v>
      </c>
      <c r="Z34" s="370">
        <v>0</v>
      </c>
      <c r="AA34" s="370">
        <v>0</v>
      </c>
      <c r="AB34" s="370">
        <v>0</v>
      </c>
      <c r="AC34" s="370">
        <v>0</v>
      </c>
      <c r="AD34" s="370">
        <v>0</v>
      </c>
      <c r="AE34" s="370">
        <v>0</v>
      </c>
      <c r="AF34" s="370">
        <v>0</v>
      </c>
      <c r="AG34" s="370">
        <v>0</v>
      </c>
      <c r="AH34" s="370">
        <v>0</v>
      </c>
      <c r="AI34" s="370">
        <v>0</v>
      </c>
      <c r="AJ34" s="370">
        <v>0</v>
      </c>
      <c r="AK34" s="370">
        <v>0</v>
      </c>
      <c r="AL34" s="370">
        <v>0</v>
      </c>
      <c r="AM34" s="370">
        <v>0</v>
      </c>
      <c r="AN34" s="370">
        <v>0</v>
      </c>
      <c r="AO34" s="370">
        <v>0</v>
      </c>
      <c r="AP34" s="370">
        <v>0</v>
      </c>
      <c r="AQ34" s="370">
        <v>0</v>
      </c>
      <c r="AR34" s="370">
        <v>0</v>
      </c>
      <c r="AS34" s="370">
        <v>0</v>
      </c>
      <c r="AT34" s="370">
        <v>0</v>
      </c>
      <c r="AU34" s="370">
        <v>0</v>
      </c>
      <c r="AV34" s="370">
        <v>0</v>
      </c>
      <c r="AW34" s="370">
        <v>0</v>
      </c>
    </row>
    <row r="35" spans="3:49" x14ac:dyDescent="0.3">
      <c r="C35" s="370">
        <v>31</v>
      </c>
      <c r="D35" s="370">
        <v>4</v>
      </c>
      <c r="E35" s="370">
        <v>11</v>
      </c>
      <c r="F35" s="370">
        <v>4655.8370732829999</v>
      </c>
      <c r="G35" s="370">
        <v>3822.5037399496664</v>
      </c>
      <c r="H35" s="370">
        <v>833.33333333333337</v>
      </c>
      <c r="I35" s="370">
        <v>0</v>
      </c>
      <c r="J35" s="370">
        <v>0</v>
      </c>
      <c r="K35" s="370">
        <v>0</v>
      </c>
      <c r="L35" s="370">
        <v>0</v>
      </c>
      <c r="M35" s="370">
        <v>0</v>
      </c>
      <c r="N35" s="370">
        <v>0</v>
      </c>
      <c r="O35" s="370">
        <v>0</v>
      </c>
      <c r="P35" s="370">
        <v>0</v>
      </c>
      <c r="Q35" s="370">
        <v>0</v>
      </c>
      <c r="R35" s="370">
        <v>0</v>
      </c>
      <c r="S35" s="370">
        <v>0</v>
      </c>
      <c r="T35" s="370">
        <v>0</v>
      </c>
      <c r="U35" s="370">
        <v>0</v>
      </c>
      <c r="V35" s="370">
        <v>0</v>
      </c>
      <c r="W35" s="370">
        <v>0</v>
      </c>
      <c r="X35" s="370">
        <v>0</v>
      </c>
      <c r="Y35" s="370">
        <v>0</v>
      </c>
      <c r="Z35" s="370">
        <v>0</v>
      </c>
      <c r="AA35" s="370">
        <v>0</v>
      </c>
      <c r="AB35" s="370">
        <v>0</v>
      </c>
      <c r="AC35" s="370">
        <v>0</v>
      </c>
      <c r="AD35" s="370">
        <v>0</v>
      </c>
      <c r="AE35" s="370">
        <v>0</v>
      </c>
      <c r="AF35" s="370">
        <v>0</v>
      </c>
      <c r="AG35" s="370">
        <v>0</v>
      </c>
      <c r="AH35" s="370">
        <v>0</v>
      </c>
      <c r="AI35" s="370">
        <v>0</v>
      </c>
      <c r="AJ35" s="370">
        <v>0</v>
      </c>
      <c r="AK35" s="370">
        <v>0</v>
      </c>
      <c r="AL35" s="370">
        <v>0</v>
      </c>
      <c r="AM35" s="370">
        <v>0</v>
      </c>
      <c r="AN35" s="370">
        <v>0</v>
      </c>
      <c r="AO35" s="370">
        <v>0</v>
      </c>
      <c r="AP35" s="370">
        <v>0</v>
      </c>
      <c r="AQ35" s="370">
        <v>0</v>
      </c>
      <c r="AR35" s="370">
        <v>0</v>
      </c>
      <c r="AS35" s="370">
        <v>0</v>
      </c>
      <c r="AT35" s="370">
        <v>0</v>
      </c>
      <c r="AU35" s="370">
        <v>0</v>
      </c>
      <c r="AV35" s="370">
        <v>0</v>
      </c>
      <c r="AW35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01" t="s">
        <v>4170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</row>
    <row r="2" spans="1:28" ht="14.4" customHeight="1" thickBot="1" x14ac:dyDescent="0.35">
      <c r="A2" s="374" t="s">
        <v>320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1115675</v>
      </c>
      <c r="C3" s="344">
        <f t="shared" ref="C3:Z3" si="0">SUBTOTAL(9,C6:C1048576)</f>
        <v>5</v>
      </c>
      <c r="D3" s="344"/>
      <c r="E3" s="344">
        <f>SUBTOTAL(9,E6:E1048576)/4</f>
        <v>1301536.6800000002</v>
      </c>
      <c r="F3" s="344"/>
      <c r="G3" s="344">
        <f t="shared" si="0"/>
        <v>8</v>
      </c>
      <c r="H3" s="344">
        <f>SUBTOTAL(9,H6:H1048576)/4</f>
        <v>1390966.3000000007</v>
      </c>
      <c r="I3" s="347">
        <f>IF(B3&lt;&gt;0,H3/B3,"")</f>
        <v>1.2467486499204523</v>
      </c>
      <c r="J3" s="345">
        <f>IF(E3&lt;&gt;0,H3/E3,"")</f>
        <v>1.0687107949965733</v>
      </c>
      <c r="K3" s="346">
        <f t="shared" si="0"/>
        <v>9544.36</v>
      </c>
      <c r="L3" s="346"/>
      <c r="M3" s="344">
        <f t="shared" si="0"/>
        <v>2.2425025610180165</v>
      </c>
      <c r="N3" s="344">
        <f t="shared" si="0"/>
        <v>8512.24</v>
      </c>
      <c r="O3" s="344"/>
      <c r="P3" s="344">
        <f t="shared" si="0"/>
        <v>2</v>
      </c>
      <c r="Q3" s="344">
        <f t="shared" si="0"/>
        <v>9487.4000000000051</v>
      </c>
      <c r="R3" s="347">
        <f>IF(K3&lt;&gt;0,Q3/K3,"")</f>
        <v>0.99403207758299195</v>
      </c>
      <c r="S3" s="347">
        <f>IF(N3&lt;&gt;0,Q3/N3,"")</f>
        <v>1.1145597398569596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02" t="s">
        <v>267</v>
      </c>
      <c r="B4" s="603" t="s">
        <v>123</v>
      </c>
      <c r="C4" s="604"/>
      <c r="D4" s="605"/>
      <c r="E4" s="604"/>
      <c r="F4" s="605"/>
      <c r="G4" s="604"/>
      <c r="H4" s="604"/>
      <c r="I4" s="605"/>
      <c r="J4" s="606"/>
      <c r="K4" s="603" t="s">
        <v>124</v>
      </c>
      <c r="L4" s="605"/>
      <c r="M4" s="604"/>
      <c r="N4" s="604"/>
      <c r="O4" s="605"/>
      <c r="P4" s="604"/>
      <c r="Q4" s="604"/>
      <c r="R4" s="605"/>
      <c r="S4" s="606"/>
      <c r="T4" s="603" t="s">
        <v>125</v>
      </c>
      <c r="U4" s="605"/>
      <c r="V4" s="604"/>
      <c r="W4" s="604"/>
      <c r="X4" s="605"/>
      <c r="Y4" s="604"/>
      <c r="Z4" s="604"/>
      <c r="AA4" s="605"/>
      <c r="AB4" s="606"/>
    </row>
    <row r="5" spans="1:28" ht="14.4" customHeight="1" thickBot="1" x14ac:dyDescent="0.35">
      <c r="A5" s="824"/>
      <c r="B5" s="825">
        <v>2015</v>
      </c>
      <c r="C5" s="826"/>
      <c r="D5" s="826"/>
      <c r="E5" s="826">
        <v>2016</v>
      </c>
      <c r="F5" s="826"/>
      <c r="G5" s="826"/>
      <c r="H5" s="826">
        <v>2017</v>
      </c>
      <c r="I5" s="827" t="s">
        <v>298</v>
      </c>
      <c r="J5" s="828" t="s">
        <v>2</v>
      </c>
      <c r="K5" s="825">
        <v>2015</v>
      </c>
      <c r="L5" s="826"/>
      <c r="M5" s="826"/>
      <c r="N5" s="826">
        <v>2016</v>
      </c>
      <c r="O5" s="826"/>
      <c r="P5" s="826"/>
      <c r="Q5" s="826">
        <v>2017</v>
      </c>
      <c r="R5" s="827" t="s">
        <v>298</v>
      </c>
      <c r="S5" s="828" t="s">
        <v>2</v>
      </c>
      <c r="T5" s="825">
        <v>2015</v>
      </c>
      <c r="U5" s="826"/>
      <c r="V5" s="826"/>
      <c r="W5" s="826">
        <v>2016</v>
      </c>
      <c r="X5" s="826"/>
      <c r="Y5" s="826"/>
      <c r="Z5" s="826">
        <v>2017</v>
      </c>
      <c r="AA5" s="827" t="s">
        <v>298</v>
      </c>
      <c r="AB5" s="828" t="s">
        <v>2</v>
      </c>
    </row>
    <row r="6" spans="1:28" ht="14.4" customHeight="1" x14ac:dyDescent="0.3">
      <c r="A6" s="829" t="s">
        <v>4167</v>
      </c>
      <c r="B6" s="830">
        <v>1115675</v>
      </c>
      <c r="C6" s="831">
        <v>1</v>
      </c>
      <c r="D6" s="831">
        <v>0.85719827734705112</v>
      </c>
      <c r="E6" s="830">
        <v>1301536.68</v>
      </c>
      <c r="F6" s="831">
        <v>1.1665912384879109</v>
      </c>
      <c r="G6" s="831">
        <v>1</v>
      </c>
      <c r="H6" s="830">
        <v>1390966.3000000003</v>
      </c>
      <c r="I6" s="831">
        <v>1.2467486499204521</v>
      </c>
      <c r="J6" s="831">
        <v>1.0687107949965731</v>
      </c>
      <c r="K6" s="830">
        <v>4772.18</v>
      </c>
      <c r="L6" s="831">
        <v>1</v>
      </c>
      <c r="M6" s="831">
        <v>1.1212512805090082</v>
      </c>
      <c r="N6" s="830">
        <v>4256.12</v>
      </c>
      <c r="O6" s="831">
        <v>0.89186074288899408</v>
      </c>
      <c r="P6" s="831">
        <v>1</v>
      </c>
      <c r="Q6" s="830">
        <v>4743.7000000000025</v>
      </c>
      <c r="R6" s="831">
        <v>0.99403207758299195</v>
      </c>
      <c r="S6" s="831">
        <v>1.1145597398569596</v>
      </c>
      <c r="T6" s="830"/>
      <c r="U6" s="831"/>
      <c r="V6" s="831"/>
      <c r="W6" s="830"/>
      <c r="X6" s="831"/>
      <c r="Y6" s="831"/>
      <c r="Z6" s="830"/>
      <c r="AA6" s="831"/>
      <c r="AB6" s="832"/>
    </row>
    <row r="7" spans="1:28" ht="14.4" customHeight="1" x14ac:dyDescent="0.3">
      <c r="A7" s="839" t="s">
        <v>4168</v>
      </c>
      <c r="B7" s="833">
        <v>1115675</v>
      </c>
      <c r="C7" s="834">
        <v>1</v>
      </c>
      <c r="D7" s="834">
        <v>0.85736361903252489</v>
      </c>
      <c r="E7" s="833">
        <v>1301285.68</v>
      </c>
      <c r="F7" s="834">
        <v>1.166366262576467</v>
      </c>
      <c r="G7" s="834">
        <v>1</v>
      </c>
      <c r="H7" s="833">
        <v>1390966.3000000003</v>
      </c>
      <c r="I7" s="834">
        <v>1.2467486499204521</v>
      </c>
      <c r="J7" s="834">
        <v>1.0689169345197131</v>
      </c>
      <c r="K7" s="833">
        <v>4772.18</v>
      </c>
      <c r="L7" s="834">
        <v>1</v>
      </c>
      <c r="M7" s="834">
        <v>1.1212512805090082</v>
      </c>
      <c r="N7" s="833">
        <v>4256.12</v>
      </c>
      <c r="O7" s="834">
        <v>0.89186074288899408</v>
      </c>
      <c r="P7" s="834">
        <v>1</v>
      </c>
      <c r="Q7" s="833">
        <v>4743.7000000000025</v>
      </c>
      <c r="R7" s="834">
        <v>0.99403207758299195</v>
      </c>
      <c r="S7" s="834">
        <v>1.1145597398569596</v>
      </c>
      <c r="T7" s="833"/>
      <c r="U7" s="834"/>
      <c r="V7" s="834"/>
      <c r="W7" s="833"/>
      <c r="X7" s="834"/>
      <c r="Y7" s="834"/>
      <c r="Z7" s="833"/>
      <c r="AA7" s="834"/>
      <c r="AB7" s="835"/>
    </row>
    <row r="8" spans="1:28" ht="14.4" customHeight="1" thickBot="1" x14ac:dyDescent="0.35">
      <c r="A8" s="840" t="s">
        <v>4169</v>
      </c>
      <c r="B8" s="836"/>
      <c r="C8" s="837"/>
      <c r="D8" s="837"/>
      <c r="E8" s="836">
        <v>251</v>
      </c>
      <c r="F8" s="837"/>
      <c r="G8" s="837">
        <v>1</v>
      </c>
      <c r="H8" s="836"/>
      <c r="I8" s="837"/>
      <c r="J8" s="837"/>
      <c r="K8" s="836"/>
      <c r="L8" s="837"/>
      <c r="M8" s="837"/>
      <c r="N8" s="836"/>
      <c r="O8" s="837"/>
      <c r="P8" s="837"/>
      <c r="Q8" s="836"/>
      <c r="R8" s="837"/>
      <c r="S8" s="837"/>
      <c r="T8" s="836"/>
      <c r="U8" s="837"/>
      <c r="V8" s="837"/>
      <c r="W8" s="836"/>
      <c r="X8" s="837"/>
      <c r="Y8" s="837"/>
      <c r="Z8" s="836"/>
      <c r="AA8" s="837"/>
      <c r="AB8" s="838"/>
    </row>
    <row r="9" spans="1:28" ht="14.4" customHeight="1" thickBot="1" x14ac:dyDescent="0.35"/>
    <row r="10" spans="1:28" ht="14.4" customHeight="1" x14ac:dyDescent="0.3">
      <c r="A10" s="829" t="s">
        <v>574</v>
      </c>
      <c r="B10" s="830"/>
      <c r="C10" s="831"/>
      <c r="D10" s="831"/>
      <c r="E10" s="830">
        <v>251</v>
      </c>
      <c r="F10" s="831"/>
      <c r="G10" s="831">
        <v>1</v>
      </c>
      <c r="H10" s="830"/>
      <c r="I10" s="831"/>
      <c r="J10" s="832"/>
    </row>
    <row r="11" spans="1:28" ht="14.4" customHeight="1" x14ac:dyDescent="0.3">
      <c r="A11" s="839" t="s">
        <v>4171</v>
      </c>
      <c r="B11" s="833"/>
      <c r="C11" s="834"/>
      <c r="D11" s="834"/>
      <c r="E11" s="833">
        <v>251</v>
      </c>
      <c r="F11" s="834"/>
      <c r="G11" s="834">
        <v>1</v>
      </c>
      <c r="H11" s="833"/>
      <c r="I11" s="834"/>
      <c r="J11" s="835"/>
    </row>
    <row r="12" spans="1:28" ht="14.4" customHeight="1" x14ac:dyDescent="0.3">
      <c r="A12" s="841" t="s">
        <v>579</v>
      </c>
      <c r="B12" s="842">
        <v>1115675</v>
      </c>
      <c r="C12" s="843">
        <v>1</v>
      </c>
      <c r="D12" s="843">
        <v>0.85736361903252489</v>
      </c>
      <c r="E12" s="842">
        <v>1301285.68</v>
      </c>
      <c r="F12" s="843">
        <v>1.166366262576467</v>
      </c>
      <c r="G12" s="843">
        <v>1</v>
      </c>
      <c r="H12" s="842">
        <v>1390966.3000000012</v>
      </c>
      <c r="I12" s="843">
        <v>1.2467486499204528</v>
      </c>
      <c r="J12" s="844">
        <v>1.0689169345197138</v>
      </c>
    </row>
    <row r="13" spans="1:28" ht="14.4" customHeight="1" x14ac:dyDescent="0.3">
      <c r="A13" s="839" t="s">
        <v>4172</v>
      </c>
      <c r="B13" s="833">
        <v>9591</v>
      </c>
      <c r="C13" s="834">
        <v>1</v>
      </c>
      <c r="D13" s="834">
        <v>0.78604058792000431</v>
      </c>
      <c r="E13" s="833">
        <v>12201.66</v>
      </c>
      <c r="F13" s="834">
        <v>1.2721989365029716</v>
      </c>
      <c r="G13" s="834">
        <v>1</v>
      </c>
      <c r="H13" s="833">
        <v>10421</v>
      </c>
      <c r="I13" s="834">
        <v>1.0865394640809092</v>
      </c>
      <c r="J13" s="835">
        <v>0.85406411914444424</v>
      </c>
    </row>
    <row r="14" spans="1:28" ht="14.4" customHeight="1" thickBot="1" x14ac:dyDescent="0.35">
      <c r="A14" s="840" t="s">
        <v>4171</v>
      </c>
      <c r="B14" s="836">
        <v>1106084</v>
      </c>
      <c r="C14" s="837">
        <v>1</v>
      </c>
      <c r="D14" s="837">
        <v>0.85803871806587129</v>
      </c>
      <c r="E14" s="836">
        <v>1289084.02</v>
      </c>
      <c r="F14" s="837">
        <v>1.1654485735260613</v>
      </c>
      <c r="G14" s="837">
        <v>1</v>
      </c>
      <c r="H14" s="836">
        <v>1380545.3000000012</v>
      </c>
      <c r="I14" s="837">
        <v>1.2481378448653098</v>
      </c>
      <c r="J14" s="838">
        <v>1.0709505963777297</v>
      </c>
    </row>
    <row r="15" spans="1:28" ht="14.4" customHeight="1" x14ac:dyDescent="0.3">
      <c r="A15" s="784" t="s">
        <v>1462</v>
      </c>
    </row>
    <row r="16" spans="1:28" ht="14.4" customHeight="1" x14ac:dyDescent="0.3">
      <c r="A16" s="785" t="s">
        <v>1463</v>
      </c>
    </row>
    <row r="17" spans="1:1" ht="14.4" customHeight="1" x14ac:dyDescent="0.3">
      <c r="A17" s="784" t="s">
        <v>4173</v>
      </c>
    </row>
    <row r="18" spans="1:1" ht="14.4" customHeight="1" x14ac:dyDescent="0.3">
      <c r="A18" s="784" t="s">
        <v>4174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01" t="s">
        <v>4177</v>
      </c>
      <c r="B1" s="526"/>
      <c r="C1" s="526"/>
      <c r="D1" s="526"/>
      <c r="E1" s="526"/>
      <c r="F1" s="526"/>
      <c r="G1" s="526"/>
    </row>
    <row r="2" spans="1:7" ht="14.4" customHeight="1" thickBot="1" x14ac:dyDescent="0.35">
      <c r="A2" s="374" t="s">
        <v>320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82" t="s">
        <v>159</v>
      </c>
      <c r="B3" s="444">
        <f t="shared" ref="B3:G3" si="0">SUBTOTAL(9,B6:B1048576)</f>
        <v>7619</v>
      </c>
      <c r="C3" s="445">
        <f t="shared" si="0"/>
        <v>10560</v>
      </c>
      <c r="D3" s="481">
        <f t="shared" si="0"/>
        <v>12822</v>
      </c>
      <c r="E3" s="346">
        <f t="shared" si="0"/>
        <v>1115675</v>
      </c>
      <c r="F3" s="344">
        <f t="shared" si="0"/>
        <v>1301536.6800000002</v>
      </c>
      <c r="G3" s="446">
        <f t="shared" si="0"/>
        <v>1390966.3000000003</v>
      </c>
    </row>
    <row r="4" spans="1:7" ht="14.4" customHeight="1" x14ac:dyDescent="0.3">
      <c r="A4" s="602" t="s">
        <v>167</v>
      </c>
      <c r="B4" s="607" t="s">
        <v>265</v>
      </c>
      <c r="C4" s="605"/>
      <c r="D4" s="608"/>
      <c r="E4" s="607" t="s">
        <v>123</v>
      </c>
      <c r="F4" s="605"/>
      <c r="G4" s="608"/>
    </row>
    <row r="5" spans="1:7" ht="14.4" customHeight="1" thickBot="1" x14ac:dyDescent="0.35">
      <c r="A5" s="824"/>
      <c r="B5" s="825">
        <v>2015</v>
      </c>
      <c r="C5" s="826">
        <v>2016</v>
      </c>
      <c r="D5" s="845">
        <v>2017</v>
      </c>
      <c r="E5" s="825">
        <v>2015</v>
      </c>
      <c r="F5" s="826">
        <v>2016</v>
      </c>
      <c r="G5" s="845">
        <v>2017</v>
      </c>
    </row>
    <row r="6" spans="1:7" ht="14.4" customHeight="1" x14ac:dyDescent="0.3">
      <c r="A6" s="819" t="s">
        <v>4172</v>
      </c>
      <c r="B6" s="225">
        <v>86</v>
      </c>
      <c r="C6" s="225">
        <v>91</v>
      </c>
      <c r="D6" s="225">
        <v>92</v>
      </c>
      <c r="E6" s="846">
        <v>9591</v>
      </c>
      <c r="F6" s="846">
        <v>12201.66</v>
      </c>
      <c r="G6" s="847">
        <v>10421</v>
      </c>
    </row>
    <row r="7" spans="1:7" ht="14.4" customHeight="1" x14ac:dyDescent="0.3">
      <c r="A7" s="758" t="s">
        <v>1465</v>
      </c>
      <c r="B7" s="732">
        <v>184</v>
      </c>
      <c r="C7" s="732">
        <v>246</v>
      </c>
      <c r="D7" s="732">
        <v>214</v>
      </c>
      <c r="E7" s="848">
        <v>24051</v>
      </c>
      <c r="F7" s="848">
        <v>28468.64000000001</v>
      </c>
      <c r="G7" s="849">
        <v>18719.32</v>
      </c>
    </row>
    <row r="8" spans="1:7" ht="14.4" customHeight="1" x14ac:dyDescent="0.3">
      <c r="A8" s="758" t="s">
        <v>1466</v>
      </c>
      <c r="B8" s="732">
        <v>394</v>
      </c>
      <c r="C8" s="732">
        <v>809</v>
      </c>
      <c r="D8" s="732">
        <v>756</v>
      </c>
      <c r="E8" s="848">
        <v>45812</v>
      </c>
      <c r="F8" s="848">
        <v>84776.310000000012</v>
      </c>
      <c r="G8" s="849">
        <v>77056.33</v>
      </c>
    </row>
    <row r="9" spans="1:7" ht="14.4" customHeight="1" x14ac:dyDescent="0.3">
      <c r="A9" s="758" t="s">
        <v>1467</v>
      </c>
      <c r="B9" s="732"/>
      <c r="C9" s="732">
        <v>0</v>
      </c>
      <c r="D9" s="732"/>
      <c r="E9" s="848"/>
      <c r="F9" s="848">
        <v>0</v>
      </c>
      <c r="G9" s="849"/>
    </row>
    <row r="10" spans="1:7" ht="14.4" customHeight="1" x14ac:dyDescent="0.3">
      <c r="A10" s="758" t="s">
        <v>1468</v>
      </c>
      <c r="B10" s="732">
        <v>571</v>
      </c>
      <c r="C10" s="732">
        <v>775</v>
      </c>
      <c r="D10" s="732">
        <v>1023</v>
      </c>
      <c r="E10" s="848">
        <v>81681</v>
      </c>
      <c r="F10" s="848">
        <v>92192.320000000007</v>
      </c>
      <c r="G10" s="849">
        <v>111387.97000000002</v>
      </c>
    </row>
    <row r="11" spans="1:7" ht="14.4" customHeight="1" x14ac:dyDescent="0.3">
      <c r="A11" s="758" t="s">
        <v>1469</v>
      </c>
      <c r="B11" s="732">
        <v>322</v>
      </c>
      <c r="C11" s="732">
        <v>510</v>
      </c>
      <c r="D11" s="732">
        <v>608</v>
      </c>
      <c r="E11" s="848">
        <v>58537</v>
      </c>
      <c r="F11" s="848">
        <v>72668.260000000024</v>
      </c>
      <c r="G11" s="849">
        <v>68658.240000000034</v>
      </c>
    </row>
    <row r="12" spans="1:7" ht="14.4" customHeight="1" x14ac:dyDescent="0.3">
      <c r="A12" s="758" t="s">
        <v>1470</v>
      </c>
      <c r="B12" s="732">
        <v>704</v>
      </c>
      <c r="C12" s="732">
        <v>795</v>
      </c>
      <c r="D12" s="732">
        <v>651</v>
      </c>
      <c r="E12" s="848">
        <v>79284</v>
      </c>
      <c r="F12" s="848">
        <v>76758.98000000001</v>
      </c>
      <c r="G12" s="849">
        <v>82816.650000000009</v>
      </c>
    </row>
    <row r="13" spans="1:7" ht="14.4" customHeight="1" x14ac:dyDescent="0.3">
      <c r="A13" s="758" t="s">
        <v>1471</v>
      </c>
      <c r="B13" s="732"/>
      <c r="C13" s="732"/>
      <c r="D13" s="732">
        <v>51</v>
      </c>
      <c r="E13" s="848"/>
      <c r="F13" s="848"/>
      <c r="G13" s="849">
        <v>5345.67</v>
      </c>
    </row>
    <row r="14" spans="1:7" ht="14.4" customHeight="1" x14ac:dyDescent="0.3">
      <c r="A14" s="758" t="s">
        <v>1472</v>
      </c>
      <c r="B14" s="732">
        <v>734</v>
      </c>
      <c r="C14" s="732">
        <v>820</v>
      </c>
      <c r="D14" s="732">
        <v>947</v>
      </c>
      <c r="E14" s="848">
        <v>98895</v>
      </c>
      <c r="F14" s="848">
        <v>94295.66</v>
      </c>
      <c r="G14" s="849">
        <v>99507.310000000012</v>
      </c>
    </row>
    <row r="15" spans="1:7" ht="14.4" customHeight="1" x14ac:dyDescent="0.3">
      <c r="A15" s="758" t="s">
        <v>1473</v>
      </c>
      <c r="B15" s="732">
        <v>553</v>
      </c>
      <c r="C15" s="732">
        <v>847</v>
      </c>
      <c r="D15" s="732">
        <v>836</v>
      </c>
      <c r="E15" s="848">
        <v>81632</v>
      </c>
      <c r="F15" s="848">
        <v>96619.98000000001</v>
      </c>
      <c r="G15" s="849">
        <v>85168.33</v>
      </c>
    </row>
    <row r="16" spans="1:7" ht="14.4" customHeight="1" x14ac:dyDescent="0.3">
      <c r="A16" s="758" t="s">
        <v>1474</v>
      </c>
      <c r="B16" s="732">
        <v>372</v>
      </c>
      <c r="C16" s="732">
        <v>257</v>
      </c>
      <c r="D16" s="732">
        <v>490</v>
      </c>
      <c r="E16" s="848">
        <v>56599</v>
      </c>
      <c r="F16" s="848">
        <v>22641.980000000003</v>
      </c>
      <c r="G16" s="849">
        <v>41260.640000000014</v>
      </c>
    </row>
    <row r="17" spans="1:7" ht="14.4" customHeight="1" x14ac:dyDescent="0.3">
      <c r="A17" s="758" t="s">
        <v>1475</v>
      </c>
      <c r="B17" s="732">
        <v>467</v>
      </c>
      <c r="C17" s="732">
        <v>806</v>
      </c>
      <c r="D17" s="732">
        <v>1135</v>
      </c>
      <c r="E17" s="848">
        <v>75968</v>
      </c>
      <c r="F17" s="848">
        <v>89226.01</v>
      </c>
      <c r="G17" s="849">
        <v>123454.65</v>
      </c>
    </row>
    <row r="18" spans="1:7" ht="14.4" customHeight="1" x14ac:dyDescent="0.3">
      <c r="A18" s="758" t="s">
        <v>1476</v>
      </c>
      <c r="B18" s="732">
        <v>382</v>
      </c>
      <c r="C18" s="732">
        <v>593</v>
      </c>
      <c r="D18" s="732">
        <v>699</v>
      </c>
      <c r="E18" s="848">
        <v>53334</v>
      </c>
      <c r="F18" s="848">
        <v>82155.310000000012</v>
      </c>
      <c r="G18" s="849">
        <v>71507.320000000007</v>
      </c>
    </row>
    <row r="19" spans="1:7" ht="14.4" customHeight="1" x14ac:dyDescent="0.3">
      <c r="A19" s="758" t="s">
        <v>1477</v>
      </c>
      <c r="B19" s="732">
        <v>340</v>
      </c>
      <c r="C19" s="732">
        <v>675</v>
      </c>
      <c r="D19" s="732">
        <v>903</v>
      </c>
      <c r="E19" s="848">
        <v>50136</v>
      </c>
      <c r="F19" s="848">
        <v>77448.310000000012</v>
      </c>
      <c r="G19" s="849">
        <v>84020.3</v>
      </c>
    </row>
    <row r="20" spans="1:7" ht="14.4" customHeight="1" x14ac:dyDescent="0.3">
      <c r="A20" s="758" t="s">
        <v>1478</v>
      </c>
      <c r="B20" s="732">
        <v>378</v>
      </c>
      <c r="C20" s="732">
        <v>570</v>
      </c>
      <c r="D20" s="732">
        <v>865</v>
      </c>
      <c r="E20" s="848">
        <v>48968</v>
      </c>
      <c r="F20" s="848">
        <v>62113</v>
      </c>
      <c r="G20" s="849">
        <v>78890.320000000007</v>
      </c>
    </row>
    <row r="21" spans="1:7" ht="14.4" customHeight="1" x14ac:dyDescent="0.3">
      <c r="A21" s="758" t="s">
        <v>1479</v>
      </c>
      <c r="B21" s="732">
        <v>521</v>
      </c>
      <c r="C21" s="732">
        <v>672</v>
      </c>
      <c r="D21" s="732">
        <v>655</v>
      </c>
      <c r="E21" s="848">
        <v>62570</v>
      </c>
      <c r="F21" s="848">
        <v>72597.650000000009</v>
      </c>
      <c r="G21" s="849">
        <v>59076.310000000012</v>
      </c>
    </row>
    <row r="22" spans="1:7" ht="14.4" customHeight="1" x14ac:dyDescent="0.3">
      <c r="A22" s="758" t="s">
        <v>1480</v>
      </c>
      <c r="B22" s="732">
        <v>526</v>
      </c>
      <c r="C22" s="732">
        <v>651</v>
      </c>
      <c r="D22" s="732">
        <v>813</v>
      </c>
      <c r="E22" s="848">
        <v>78707</v>
      </c>
      <c r="F22" s="848">
        <v>80474.98000000001</v>
      </c>
      <c r="G22" s="849">
        <v>92409.989999999991</v>
      </c>
    </row>
    <row r="23" spans="1:7" ht="14.4" customHeight="1" x14ac:dyDescent="0.3">
      <c r="A23" s="758" t="s">
        <v>1481</v>
      </c>
      <c r="B23" s="732">
        <v>525</v>
      </c>
      <c r="C23" s="732">
        <v>637</v>
      </c>
      <c r="D23" s="732">
        <v>977</v>
      </c>
      <c r="E23" s="848">
        <v>122963</v>
      </c>
      <c r="F23" s="848">
        <v>118377.31000000001</v>
      </c>
      <c r="G23" s="849">
        <v>153604.62999999998</v>
      </c>
    </row>
    <row r="24" spans="1:7" ht="14.4" customHeight="1" x14ac:dyDescent="0.3">
      <c r="A24" s="758" t="s">
        <v>4175</v>
      </c>
      <c r="B24" s="732"/>
      <c r="C24" s="732">
        <v>6</v>
      </c>
      <c r="D24" s="732"/>
      <c r="E24" s="848"/>
      <c r="F24" s="848">
        <v>756</v>
      </c>
      <c r="G24" s="849"/>
    </row>
    <row r="25" spans="1:7" ht="14.4" customHeight="1" x14ac:dyDescent="0.3">
      <c r="A25" s="758" t="s">
        <v>4176</v>
      </c>
      <c r="B25" s="732"/>
      <c r="C25" s="732">
        <v>32</v>
      </c>
      <c r="D25" s="732"/>
      <c r="E25" s="848"/>
      <c r="F25" s="848">
        <v>6103</v>
      </c>
      <c r="G25" s="849"/>
    </row>
    <row r="26" spans="1:7" ht="14.4" customHeight="1" thickBot="1" x14ac:dyDescent="0.35">
      <c r="A26" s="852" t="s">
        <v>1482</v>
      </c>
      <c r="B26" s="739">
        <v>560</v>
      </c>
      <c r="C26" s="739">
        <v>768</v>
      </c>
      <c r="D26" s="739">
        <v>1107</v>
      </c>
      <c r="E26" s="850">
        <v>86947</v>
      </c>
      <c r="F26" s="850">
        <v>131661.32</v>
      </c>
      <c r="G26" s="851">
        <v>127661.32</v>
      </c>
    </row>
    <row r="27" spans="1:7" ht="14.4" customHeight="1" x14ac:dyDescent="0.3">
      <c r="A27" s="784" t="s">
        <v>1462</v>
      </c>
    </row>
    <row r="28" spans="1:7" ht="14.4" customHeight="1" x14ac:dyDescent="0.3">
      <c r="A28" s="785" t="s">
        <v>1463</v>
      </c>
    </row>
    <row r="29" spans="1:7" ht="14.4" customHeight="1" x14ac:dyDescent="0.3">
      <c r="A29" s="784" t="s">
        <v>4173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7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26" t="s">
        <v>4305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</row>
    <row r="2" spans="1:18" ht="14.4" customHeight="1" thickBot="1" x14ac:dyDescent="0.35">
      <c r="A2" s="374" t="s">
        <v>320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7649.5</v>
      </c>
      <c r="H3" s="208">
        <f t="shared" si="0"/>
        <v>1120447.18</v>
      </c>
      <c r="I3" s="78"/>
      <c r="J3" s="78"/>
      <c r="K3" s="208">
        <f t="shared" si="0"/>
        <v>10586.5</v>
      </c>
      <c r="L3" s="208">
        <f t="shared" si="0"/>
        <v>1305792.8</v>
      </c>
      <c r="M3" s="78"/>
      <c r="N3" s="78"/>
      <c r="O3" s="208">
        <f t="shared" si="0"/>
        <v>12852.68</v>
      </c>
      <c r="P3" s="208">
        <f t="shared" si="0"/>
        <v>1395709.9999999998</v>
      </c>
      <c r="Q3" s="79">
        <f>IF(L3=0,0,P3/L3)</f>
        <v>1.0688602357127408</v>
      </c>
      <c r="R3" s="209">
        <f>IF(O3=0,0,P3/O3)</f>
        <v>108.59291602996416</v>
      </c>
    </row>
    <row r="4" spans="1:18" ht="14.4" customHeight="1" x14ac:dyDescent="0.3">
      <c r="A4" s="609" t="s">
        <v>302</v>
      </c>
      <c r="B4" s="609" t="s">
        <v>119</v>
      </c>
      <c r="C4" s="617" t="s">
        <v>0</v>
      </c>
      <c r="D4" s="611" t="s">
        <v>120</v>
      </c>
      <c r="E4" s="616" t="s">
        <v>90</v>
      </c>
      <c r="F4" s="612" t="s">
        <v>81</v>
      </c>
      <c r="G4" s="613">
        <v>2015</v>
      </c>
      <c r="H4" s="614"/>
      <c r="I4" s="206"/>
      <c r="J4" s="206"/>
      <c r="K4" s="613">
        <v>2016</v>
      </c>
      <c r="L4" s="614"/>
      <c r="M4" s="206"/>
      <c r="N4" s="206"/>
      <c r="O4" s="613">
        <v>2017</v>
      </c>
      <c r="P4" s="614"/>
      <c r="Q4" s="615" t="s">
        <v>2</v>
      </c>
      <c r="R4" s="610" t="s">
        <v>122</v>
      </c>
    </row>
    <row r="5" spans="1:18" ht="14.4" customHeight="1" thickBot="1" x14ac:dyDescent="0.35">
      <c r="A5" s="853"/>
      <c r="B5" s="853"/>
      <c r="C5" s="854"/>
      <c r="D5" s="855"/>
      <c r="E5" s="856"/>
      <c r="F5" s="857"/>
      <c r="G5" s="858" t="s">
        <v>91</v>
      </c>
      <c r="H5" s="859" t="s">
        <v>14</v>
      </c>
      <c r="I5" s="860"/>
      <c r="J5" s="860"/>
      <c r="K5" s="858" t="s">
        <v>91</v>
      </c>
      <c r="L5" s="859" t="s">
        <v>14</v>
      </c>
      <c r="M5" s="860"/>
      <c r="N5" s="860"/>
      <c r="O5" s="858" t="s">
        <v>91</v>
      </c>
      <c r="P5" s="859" t="s">
        <v>14</v>
      </c>
      <c r="Q5" s="861"/>
      <c r="R5" s="862"/>
    </row>
    <row r="6" spans="1:18" ht="14.4" customHeight="1" x14ac:dyDescent="0.3">
      <c r="A6" s="804"/>
      <c r="B6" s="805" t="s">
        <v>4178</v>
      </c>
      <c r="C6" s="805" t="s">
        <v>574</v>
      </c>
      <c r="D6" s="805" t="s">
        <v>4179</v>
      </c>
      <c r="E6" s="805" t="s">
        <v>4180</v>
      </c>
      <c r="F6" s="805" t="s">
        <v>4181</v>
      </c>
      <c r="G6" s="225"/>
      <c r="H6" s="225"/>
      <c r="I6" s="805"/>
      <c r="J6" s="805"/>
      <c r="K6" s="225">
        <v>1</v>
      </c>
      <c r="L6" s="225">
        <v>251</v>
      </c>
      <c r="M6" s="805">
        <v>1</v>
      </c>
      <c r="N6" s="805">
        <v>251</v>
      </c>
      <c r="O6" s="225"/>
      <c r="P6" s="225"/>
      <c r="Q6" s="810"/>
      <c r="R6" s="818"/>
    </row>
    <row r="7" spans="1:18" ht="14.4" customHeight="1" x14ac:dyDescent="0.3">
      <c r="A7" s="727" t="s">
        <v>4182</v>
      </c>
      <c r="B7" s="728" t="s">
        <v>4183</v>
      </c>
      <c r="C7" s="728" t="s">
        <v>579</v>
      </c>
      <c r="D7" s="728" t="s">
        <v>4184</v>
      </c>
      <c r="E7" s="728" t="s">
        <v>4185</v>
      </c>
      <c r="F7" s="728" t="s">
        <v>4186</v>
      </c>
      <c r="G7" s="732">
        <v>28.700000000000017</v>
      </c>
      <c r="H7" s="732">
        <v>4334.949999999998</v>
      </c>
      <c r="I7" s="728">
        <v>1.3287976924326628</v>
      </c>
      <c r="J7" s="728">
        <v>151.04355400696849</v>
      </c>
      <c r="K7" s="732">
        <v>21.599999999999998</v>
      </c>
      <c r="L7" s="732">
        <v>3262.3099999999986</v>
      </c>
      <c r="M7" s="728">
        <v>1</v>
      </c>
      <c r="N7" s="728">
        <v>151.03287037037032</v>
      </c>
      <c r="O7" s="732">
        <v>25.800000000000011</v>
      </c>
      <c r="P7" s="732">
        <v>3896.81</v>
      </c>
      <c r="Q7" s="746">
        <v>1.194494085479308</v>
      </c>
      <c r="R7" s="733">
        <v>151.03914728682165</v>
      </c>
    </row>
    <row r="8" spans="1:18" ht="14.4" customHeight="1" x14ac:dyDescent="0.3">
      <c r="A8" s="727" t="s">
        <v>4182</v>
      </c>
      <c r="B8" s="728" t="s">
        <v>4183</v>
      </c>
      <c r="C8" s="728" t="s">
        <v>579</v>
      </c>
      <c r="D8" s="728" t="s">
        <v>4184</v>
      </c>
      <c r="E8" s="728" t="s">
        <v>4187</v>
      </c>
      <c r="F8" s="728" t="s">
        <v>1341</v>
      </c>
      <c r="G8" s="732">
        <v>0.2</v>
      </c>
      <c r="H8" s="732">
        <v>14.75</v>
      </c>
      <c r="I8" s="728">
        <v>0.959661678594665</v>
      </c>
      <c r="J8" s="728">
        <v>73.75</v>
      </c>
      <c r="K8" s="732">
        <v>0.2</v>
      </c>
      <c r="L8" s="732">
        <v>15.37</v>
      </c>
      <c r="M8" s="728">
        <v>1</v>
      </c>
      <c r="N8" s="728">
        <v>76.849999999999994</v>
      </c>
      <c r="O8" s="732">
        <v>0.2</v>
      </c>
      <c r="P8" s="732">
        <v>15.37</v>
      </c>
      <c r="Q8" s="746">
        <v>1</v>
      </c>
      <c r="R8" s="733">
        <v>76.849999999999994</v>
      </c>
    </row>
    <row r="9" spans="1:18" ht="14.4" customHeight="1" x14ac:dyDescent="0.3">
      <c r="A9" s="727" t="s">
        <v>4182</v>
      </c>
      <c r="B9" s="728" t="s">
        <v>4183</v>
      </c>
      <c r="C9" s="728" t="s">
        <v>579</v>
      </c>
      <c r="D9" s="728" t="s">
        <v>4184</v>
      </c>
      <c r="E9" s="728" t="s">
        <v>4188</v>
      </c>
      <c r="F9" s="728" t="s">
        <v>601</v>
      </c>
      <c r="G9" s="732"/>
      <c r="H9" s="732"/>
      <c r="I9" s="728"/>
      <c r="J9" s="728"/>
      <c r="K9" s="732">
        <v>0.30000000000000004</v>
      </c>
      <c r="L9" s="732">
        <v>23.4</v>
      </c>
      <c r="M9" s="728">
        <v>1</v>
      </c>
      <c r="N9" s="728">
        <v>77.999999999999986</v>
      </c>
      <c r="O9" s="732"/>
      <c r="P9" s="732"/>
      <c r="Q9" s="746"/>
      <c r="R9" s="733"/>
    </row>
    <row r="10" spans="1:18" ht="14.4" customHeight="1" x14ac:dyDescent="0.3">
      <c r="A10" s="727" t="s">
        <v>4182</v>
      </c>
      <c r="B10" s="728" t="s">
        <v>4183</v>
      </c>
      <c r="C10" s="728" t="s">
        <v>579</v>
      </c>
      <c r="D10" s="728" t="s">
        <v>4184</v>
      </c>
      <c r="E10" s="728" t="s">
        <v>4189</v>
      </c>
      <c r="F10" s="728" t="s">
        <v>965</v>
      </c>
      <c r="G10" s="732">
        <v>0.8</v>
      </c>
      <c r="H10" s="732">
        <v>211.24</v>
      </c>
      <c r="I10" s="728"/>
      <c r="J10" s="728">
        <v>264.05</v>
      </c>
      <c r="K10" s="732"/>
      <c r="L10" s="732"/>
      <c r="M10" s="728"/>
      <c r="N10" s="728"/>
      <c r="O10" s="732"/>
      <c r="P10" s="732"/>
      <c r="Q10" s="746"/>
      <c r="R10" s="733"/>
    </row>
    <row r="11" spans="1:18" ht="14.4" customHeight="1" x14ac:dyDescent="0.3">
      <c r="A11" s="727" t="s">
        <v>4182</v>
      </c>
      <c r="B11" s="728" t="s">
        <v>4183</v>
      </c>
      <c r="C11" s="728" t="s">
        <v>579</v>
      </c>
      <c r="D11" s="728" t="s">
        <v>4184</v>
      </c>
      <c r="E11" s="728" t="s">
        <v>4190</v>
      </c>
      <c r="F11" s="728" t="s">
        <v>965</v>
      </c>
      <c r="G11" s="732">
        <v>0.8</v>
      </c>
      <c r="H11" s="732">
        <v>211.24</v>
      </c>
      <c r="I11" s="728">
        <v>0.23529411764705885</v>
      </c>
      <c r="J11" s="728">
        <v>264.05</v>
      </c>
      <c r="K11" s="732">
        <v>3.4000000000000004</v>
      </c>
      <c r="L11" s="732">
        <v>897.77</v>
      </c>
      <c r="M11" s="728">
        <v>1</v>
      </c>
      <c r="N11" s="728">
        <v>264.04999999999995</v>
      </c>
      <c r="O11" s="732">
        <v>3.6800000000000006</v>
      </c>
      <c r="P11" s="732">
        <v>774.25</v>
      </c>
      <c r="Q11" s="746">
        <v>0.86241464963186565</v>
      </c>
      <c r="R11" s="733">
        <v>210.39402173913041</v>
      </c>
    </row>
    <row r="12" spans="1:18" ht="14.4" customHeight="1" x14ac:dyDescent="0.3">
      <c r="A12" s="727" t="s">
        <v>4182</v>
      </c>
      <c r="B12" s="728" t="s">
        <v>4183</v>
      </c>
      <c r="C12" s="728" t="s">
        <v>579</v>
      </c>
      <c r="D12" s="728" t="s">
        <v>4184</v>
      </c>
      <c r="E12" s="728" t="s">
        <v>4191</v>
      </c>
      <c r="F12" s="728" t="s">
        <v>4192</v>
      </c>
      <c r="G12" s="732"/>
      <c r="H12" s="732"/>
      <c r="I12" s="728"/>
      <c r="J12" s="728"/>
      <c r="K12" s="732">
        <v>1</v>
      </c>
      <c r="L12" s="732">
        <v>57.27</v>
      </c>
      <c r="M12" s="728">
        <v>1</v>
      </c>
      <c r="N12" s="728">
        <v>57.27</v>
      </c>
      <c r="O12" s="732">
        <v>1</v>
      </c>
      <c r="P12" s="732">
        <v>57.27</v>
      </c>
      <c r="Q12" s="746">
        <v>1</v>
      </c>
      <c r="R12" s="733">
        <v>57.27</v>
      </c>
    </row>
    <row r="13" spans="1:18" ht="14.4" customHeight="1" x14ac:dyDescent="0.3">
      <c r="A13" s="727" t="s">
        <v>4182</v>
      </c>
      <c r="B13" s="728" t="s">
        <v>4183</v>
      </c>
      <c r="C13" s="728" t="s">
        <v>579</v>
      </c>
      <c r="D13" s="728" t="s">
        <v>4179</v>
      </c>
      <c r="E13" s="728" t="s">
        <v>4193</v>
      </c>
      <c r="F13" s="728" t="s">
        <v>4194</v>
      </c>
      <c r="G13" s="732">
        <v>326</v>
      </c>
      <c r="H13" s="732">
        <v>26406</v>
      </c>
      <c r="I13" s="728">
        <v>1.0067866402318133</v>
      </c>
      <c r="J13" s="728">
        <v>81</v>
      </c>
      <c r="K13" s="732">
        <v>316</v>
      </c>
      <c r="L13" s="732">
        <v>26228</v>
      </c>
      <c r="M13" s="728">
        <v>1</v>
      </c>
      <c r="N13" s="728">
        <v>83</v>
      </c>
      <c r="O13" s="732">
        <v>285</v>
      </c>
      <c r="P13" s="732">
        <v>23655</v>
      </c>
      <c r="Q13" s="746">
        <v>0.90189873417721522</v>
      </c>
      <c r="R13" s="733">
        <v>83</v>
      </c>
    </row>
    <row r="14" spans="1:18" ht="14.4" customHeight="1" x14ac:dyDescent="0.3">
      <c r="A14" s="727" t="s">
        <v>4182</v>
      </c>
      <c r="B14" s="728" t="s">
        <v>4183</v>
      </c>
      <c r="C14" s="728" t="s">
        <v>579</v>
      </c>
      <c r="D14" s="728" t="s">
        <v>4179</v>
      </c>
      <c r="E14" s="728" t="s">
        <v>4195</v>
      </c>
      <c r="F14" s="728" t="s">
        <v>4196</v>
      </c>
      <c r="G14" s="732">
        <v>393</v>
      </c>
      <c r="H14" s="732">
        <v>40872</v>
      </c>
      <c r="I14" s="728">
        <v>1.3296031229668184</v>
      </c>
      <c r="J14" s="728">
        <v>104</v>
      </c>
      <c r="K14" s="732">
        <v>290</v>
      </c>
      <c r="L14" s="732">
        <v>30740</v>
      </c>
      <c r="M14" s="728">
        <v>1</v>
      </c>
      <c r="N14" s="728">
        <v>106</v>
      </c>
      <c r="O14" s="732">
        <v>101</v>
      </c>
      <c r="P14" s="732">
        <v>10706</v>
      </c>
      <c r="Q14" s="746">
        <v>0.34827586206896549</v>
      </c>
      <c r="R14" s="733">
        <v>106</v>
      </c>
    </row>
    <row r="15" spans="1:18" ht="14.4" customHeight="1" x14ac:dyDescent="0.3">
      <c r="A15" s="727" t="s">
        <v>4182</v>
      </c>
      <c r="B15" s="728" t="s">
        <v>4183</v>
      </c>
      <c r="C15" s="728" t="s">
        <v>579</v>
      </c>
      <c r="D15" s="728" t="s">
        <v>4179</v>
      </c>
      <c r="E15" s="728" t="s">
        <v>4197</v>
      </c>
      <c r="F15" s="728" t="s">
        <v>4198</v>
      </c>
      <c r="G15" s="732">
        <v>38</v>
      </c>
      <c r="H15" s="732">
        <v>1330</v>
      </c>
      <c r="I15" s="728">
        <v>1.1233108108108107</v>
      </c>
      <c r="J15" s="728">
        <v>35</v>
      </c>
      <c r="K15" s="732">
        <v>32</v>
      </c>
      <c r="L15" s="732">
        <v>1184</v>
      </c>
      <c r="M15" s="728">
        <v>1</v>
      </c>
      <c r="N15" s="728">
        <v>37</v>
      </c>
      <c r="O15" s="732">
        <v>34</v>
      </c>
      <c r="P15" s="732">
        <v>1258</v>
      </c>
      <c r="Q15" s="746">
        <v>1.0625</v>
      </c>
      <c r="R15" s="733">
        <v>37</v>
      </c>
    </row>
    <row r="16" spans="1:18" ht="14.4" customHeight="1" x14ac:dyDescent="0.3">
      <c r="A16" s="727" t="s">
        <v>4182</v>
      </c>
      <c r="B16" s="728" t="s">
        <v>4183</v>
      </c>
      <c r="C16" s="728" t="s">
        <v>579</v>
      </c>
      <c r="D16" s="728" t="s">
        <v>4179</v>
      </c>
      <c r="E16" s="728" t="s">
        <v>4199</v>
      </c>
      <c r="F16" s="728" t="s">
        <v>4200</v>
      </c>
      <c r="G16" s="732">
        <v>3</v>
      </c>
      <c r="H16" s="732">
        <v>15</v>
      </c>
      <c r="I16" s="728">
        <v>1</v>
      </c>
      <c r="J16" s="728">
        <v>5</v>
      </c>
      <c r="K16" s="732">
        <v>3</v>
      </c>
      <c r="L16" s="732">
        <v>15</v>
      </c>
      <c r="M16" s="728">
        <v>1</v>
      </c>
      <c r="N16" s="728">
        <v>5</v>
      </c>
      <c r="O16" s="732">
        <v>1</v>
      </c>
      <c r="P16" s="732">
        <v>5</v>
      </c>
      <c r="Q16" s="746">
        <v>0.33333333333333331</v>
      </c>
      <c r="R16" s="733">
        <v>5</v>
      </c>
    </row>
    <row r="17" spans="1:18" ht="14.4" customHeight="1" x14ac:dyDescent="0.3">
      <c r="A17" s="727" t="s">
        <v>4182</v>
      </c>
      <c r="B17" s="728" t="s">
        <v>4183</v>
      </c>
      <c r="C17" s="728" t="s">
        <v>579</v>
      </c>
      <c r="D17" s="728" t="s">
        <v>4179</v>
      </c>
      <c r="E17" s="728" t="s">
        <v>4201</v>
      </c>
      <c r="F17" s="728" t="s">
        <v>4202</v>
      </c>
      <c r="G17" s="732"/>
      <c r="H17" s="732"/>
      <c r="I17" s="728"/>
      <c r="J17" s="728"/>
      <c r="K17" s="732">
        <v>2</v>
      </c>
      <c r="L17" s="732">
        <v>10</v>
      </c>
      <c r="M17" s="728">
        <v>1</v>
      </c>
      <c r="N17" s="728">
        <v>5</v>
      </c>
      <c r="O17" s="732"/>
      <c r="P17" s="732"/>
      <c r="Q17" s="746"/>
      <c r="R17" s="733"/>
    </row>
    <row r="18" spans="1:18" ht="14.4" customHeight="1" x14ac:dyDescent="0.3">
      <c r="A18" s="727" t="s">
        <v>4182</v>
      </c>
      <c r="B18" s="728" t="s">
        <v>4183</v>
      </c>
      <c r="C18" s="728" t="s">
        <v>579</v>
      </c>
      <c r="D18" s="728" t="s">
        <v>4179</v>
      </c>
      <c r="E18" s="728" t="s">
        <v>4203</v>
      </c>
      <c r="F18" s="728" t="s">
        <v>4204</v>
      </c>
      <c r="G18" s="732">
        <v>1</v>
      </c>
      <c r="H18" s="732">
        <v>118</v>
      </c>
      <c r="I18" s="728"/>
      <c r="J18" s="728">
        <v>118</v>
      </c>
      <c r="K18" s="732"/>
      <c r="L18" s="732"/>
      <c r="M18" s="728"/>
      <c r="N18" s="728"/>
      <c r="O18" s="732"/>
      <c r="P18" s="732"/>
      <c r="Q18" s="746"/>
      <c r="R18" s="733"/>
    </row>
    <row r="19" spans="1:18" ht="14.4" customHeight="1" x14ac:dyDescent="0.3">
      <c r="A19" s="727" t="s">
        <v>4182</v>
      </c>
      <c r="B19" s="728" t="s">
        <v>4183</v>
      </c>
      <c r="C19" s="728" t="s">
        <v>579</v>
      </c>
      <c r="D19" s="728" t="s">
        <v>4179</v>
      </c>
      <c r="E19" s="728" t="s">
        <v>4205</v>
      </c>
      <c r="F19" s="728" t="s">
        <v>4206</v>
      </c>
      <c r="G19" s="732">
        <v>39</v>
      </c>
      <c r="H19" s="732">
        <v>7839</v>
      </c>
      <c r="I19" s="728">
        <v>0.78894927536231885</v>
      </c>
      <c r="J19" s="728">
        <v>201</v>
      </c>
      <c r="K19" s="732">
        <v>48</v>
      </c>
      <c r="L19" s="732">
        <v>9936</v>
      </c>
      <c r="M19" s="728">
        <v>1</v>
      </c>
      <c r="N19" s="728">
        <v>207</v>
      </c>
      <c r="O19" s="732">
        <v>35</v>
      </c>
      <c r="P19" s="732">
        <v>7245</v>
      </c>
      <c r="Q19" s="746">
        <v>0.72916666666666663</v>
      </c>
      <c r="R19" s="733">
        <v>207</v>
      </c>
    </row>
    <row r="20" spans="1:18" ht="14.4" customHeight="1" x14ac:dyDescent="0.3">
      <c r="A20" s="727" t="s">
        <v>4182</v>
      </c>
      <c r="B20" s="728" t="s">
        <v>4183</v>
      </c>
      <c r="C20" s="728" t="s">
        <v>579</v>
      </c>
      <c r="D20" s="728" t="s">
        <v>4179</v>
      </c>
      <c r="E20" s="728" t="s">
        <v>4207</v>
      </c>
      <c r="F20" s="728" t="s">
        <v>4208</v>
      </c>
      <c r="G20" s="732">
        <v>11</v>
      </c>
      <c r="H20" s="732">
        <v>3311</v>
      </c>
      <c r="I20" s="728">
        <v>0.7653721682847896</v>
      </c>
      <c r="J20" s="728">
        <v>301</v>
      </c>
      <c r="K20" s="732">
        <v>14</v>
      </c>
      <c r="L20" s="732">
        <v>4326</v>
      </c>
      <c r="M20" s="728">
        <v>1</v>
      </c>
      <c r="N20" s="728">
        <v>309</v>
      </c>
      <c r="O20" s="732">
        <v>15</v>
      </c>
      <c r="P20" s="732">
        <v>4635</v>
      </c>
      <c r="Q20" s="746">
        <v>1.0714285714285714</v>
      </c>
      <c r="R20" s="733">
        <v>309</v>
      </c>
    </row>
    <row r="21" spans="1:18" ht="14.4" customHeight="1" x14ac:dyDescent="0.3">
      <c r="A21" s="727" t="s">
        <v>4182</v>
      </c>
      <c r="B21" s="728" t="s">
        <v>4183</v>
      </c>
      <c r="C21" s="728" t="s">
        <v>579</v>
      </c>
      <c r="D21" s="728" t="s">
        <v>4179</v>
      </c>
      <c r="E21" s="728" t="s">
        <v>4209</v>
      </c>
      <c r="F21" s="728" t="s">
        <v>4210</v>
      </c>
      <c r="G21" s="732">
        <v>1</v>
      </c>
      <c r="H21" s="732">
        <v>476</v>
      </c>
      <c r="I21" s="728">
        <v>0.3251366120218579</v>
      </c>
      <c r="J21" s="728">
        <v>476</v>
      </c>
      <c r="K21" s="732">
        <v>3</v>
      </c>
      <c r="L21" s="732">
        <v>1464</v>
      </c>
      <c r="M21" s="728">
        <v>1</v>
      </c>
      <c r="N21" s="728">
        <v>488</v>
      </c>
      <c r="O21" s="732">
        <v>1</v>
      </c>
      <c r="P21" s="732">
        <v>489</v>
      </c>
      <c r="Q21" s="746">
        <v>0.33401639344262296</v>
      </c>
      <c r="R21" s="733">
        <v>489</v>
      </c>
    </row>
    <row r="22" spans="1:18" ht="14.4" customHeight="1" x14ac:dyDescent="0.3">
      <c r="A22" s="727" t="s">
        <v>4182</v>
      </c>
      <c r="B22" s="728" t="s">
        <v>4183</v>
      </c>
      <c r="C22" s="728" t="s">
        <v>579</v>
      </c>
      <c r="D22" s="728" t="s">
        <v>4179</v>
      </c>
      <c r="E22" s="728" t="s">
        <v>4211</v>
      </c>
      <c r="F22" s="728" t="s">
        <v>4212</v>
      </c>
      <c r="G22" s="732">
        <v>375</v>
      </c>
      <c r="H22" s="732">
        <v>35625</v>
      </c>
      <c r="I22" s="728">
        <v>0.81229906286339693</v>
      </c>
      <c r="J22" s="728">
        <v>95</v>
      </c>
      <c r="K22" s="732">
        <v>443</v>
      </c>
      <c r="L22" s="732">
        <v>43857</v>
      </c>
      <c r="M22" s="728">
        <v>1</v>
      </c>
      <c r="N22" s="728">
        <v>99</v>
      </c>
      <c r="O22" s="732">
        <v>396</v>
      </c>
      <c r="P22" s="732">
        <v>39204</v>
      </c>
      <c r="Q22" s="746">
        <v>0.89390519187358919</v>
      </c>
      <c r="R22" s="733">
        <v>99</v>
      </c>
    </row>
    <row r="23" spans="1:18" ht="14.4" customHeight="1" x14ac:dyDescent="0.3">
      <c r="A23" s="727" t="s">
        <v>4182</v>
      </c>
      <c r="B23" s="728" t="s">
        <v>4183</v>
      </c>
      <c r="C23" s="728" t="s">
        <v>579</v>
      </c>
      <c r="D23" s="728" t="s">
        <v>4179</v>
      </c>
      <c r="E23" s="728" t="s">
        <v>4213</v>
      </c>
      <c r="F23" s="728" t="s">
        <v>4214</v>
      </c>
      <c r="G23" s="732">
        <v>99</v>
      </c>
      <c r="H23" s="732">
        <v>9207</v>
      </c>
      <c r="I23" s="728">
        <v>0.83997810418757413</v>
      </c>
      <c r="J23" s="728">
        <v>93</v>
      </c>
      <c r="K23" s="732">
        <v>113</v>
      </c>
      <c r="L23" s="732">
        <v>10961</v>
      </c>
      <c r="M23" s="728">
        <v>1</v>
      </c>
      <c r="N23" s="728">
        <v>97</v>
      </c>
      <c r="O23" s="732">
        <v>133</v>
      </c>
      <c r="P23" s="732">
        <v>12901</v>
      </c>
      <c r="Q23" s="746">
        <v>1.1769911504424779</v>
      </c>
      <c r="R23" s="733">
        <v>97</v>
      </c>
    </row>
    <row r="24" spans="1:18" ht="14.4" customHeight="1" x14ac:dyDescent="0.3">
      <c r="A24" s="727" t="s">
        <v>4182</v>
      </c>
      <c r="B24" s="728" t="s">
        <v>4183</v>
      </c>
      <c r="C24" s="728" t="s">
        <v>579</v>
      </c>
      <c r="D24" s="728" t="s">
        <v>4179</v>
      </c>
      <c r="E24" s="728" t="s">
        <v>4215</v>
      </c>
      <c r="F24" s="728" t="s">
        <v>4216</v>
      </c>
      <c r="G24" s="732">
        <v>4919</v>
      </c>
      <c r="H24" s="732">
        <v>580442</v>
      </c>
      <c r="I24" s="728">
        <v>0.8638069641257341</v>
      </c>
      <c r="J24" s="728">
        <v>118</v>
      </c>
      <c r="K24" s="732">
        <v>5333</v>
      </c>
      <c r="L24" s="732">
        <v>671958</v>
      </c>
      <c r="M24" s="728">
        <v>1</v>
      </c>
      <c r="N24" s="728">
        <v>126</v>
      </c>
      <c r="O24" s="732">
        <v>5232</v>
      </c>
      <c r="P24" s="732">
        <v>659232</v>
      </c>
      <c r="Q24" s="746">
        <v>0.98106131633227078</v>
      </c>
      <c r="R24" s="733">
        <v>126</v>
      </c>
    </row>
    <row r="25" spans="1:18" ht="14.4" customHeight="1" x14ac:dyDescent="0.3">
      <c r="A25" s="727" t="s">
        <v>4182</v>
      </c>
      <c r="B25" s="728" t="s">
        <v>4183</v>
      </c>
      <c r="C25" s="728" t="s">
        <v>579</v>
      </c>
      <c r="D25" s="728" t="s">
        <v>4179</v>
      </c>
      <c r="E25" s="728" t="s">
        <v>4217</v>
      </c>
      <c r="F25" s="728" t="s">
        <v>4218</v>
      </c>
      <c r="G25" s="732"/>
      <c r="H25" s="732"/>
      <c r="I25" s="728"/>
      <c r="J25" s="728"/>
      <c r="K25" s="732">
        <v>1</v>
      </c>
      <c r="L25" s="732">
        <v>427</v>
      </c>
      <c r="M25" s="728">
        <v>1</v>
      </c>
      <c r="N25" s="728">
        <v>427</v>
      </c>
      <c r="O25" s="732"/>
      <c r="P25" s="732"/>
      <c r="Q25" s="746"/>
      <c r="R25" s="733"/>
    </row>
    <row r="26" spans="1:18" ht="14.4" customHeight="1" x14ac:dyDescent="0.3">
      <c r="A26" s="727" t="s">
        <v>4182</v>
      </c>
      <c r="B26" s="728" t="s">
        <v>4183</v>
      </c>
      <c r="C26" s="728" t="s">
        <v>579</v>
      </c>
      <c r="D26" s="728" t="s">
        <v>4179</v>
      </c>
      <c r="E26" s="728" t="s">
        <v>4219</v>
      </c>
      <c r="F26" s="728" t="s">
        <v>4220</v>
      </c>
      <c r="G26" s="732"/>
      <c r="H26" s="732"/>
      <c r="I26" s="728"/>
      <c r="J26" s="728"/>
      <c r="K26" s="732">
        <v>1</v>
      </c>
      <c r="L26" s="732">
        <v>540</v>
      </c>
      <c r="M26" s="728">
        <v>1</v>
      </c>
      <c r="N26" s="728">
        <v>540</v>
      </c>
      <c r="O26" s="732"/>
      <c r="P26" s="732"/>
      <c r="Q26" s="746"/>
      <c r="R26" s="733"/>
    </row>
    <row r="27" spans="1:18" ht="14.4" customHeight="1" x14ac:dyDescent="0.3">
      <c r="A27" s="727" t="s">
        <v>4182</v>
      </c>
      <c r="B27" s="728" t="s">
        <v>4183</v>
      </c>
      <c r="C27" s="728" t="s">
        <v>579</v>
      </c>
      <c r="D27" s="728" t="s">
        <v>4179</v>
      </c>
      <c r="E27" s="728" t="s">
        <v>4221</v>
      </c>
      <c r="F27" s="728" t="s">
        <v>4222</v>
      </c>
      <c r="G27" s="732"/>
      <c r="H27" s="732"/>
      <c r="I27" s="728"/>
      <c r="J27" s="728"/>
      <c r="K27" s="732">
        <v>1</v>
      </c>
      <c r="L27" s="732">
        <v>679</v>
      </c>
      <c r="M27" s="728">
        <v>1</v>
      </c>
      <c r="N27" s="728">
        <v>679</v>
      </c>
      <c r="O27" s="732"/>
      <c r="P27" s="732"/>
      <c r="Q27" s="746"/>
      <c r="R27" s="733"/>
    </row>
    <row r="28" spans="1:18" ht="14.4" customHeight="1" x14ac:dyDescent="0.3">
      <c r="A28" s="727" t="s">
        <v>4182</v>
      </c>
      <c r="B28" s="728" t="s">
        <v>4183</v>
      </c>
      <c r="C28" s="728" t="s">
        <v>579</v>
      </c>
      <c r="D28" s="728" t="s">
        <v>4179</v>
      </c>
      <c r="E28" s="728" t="s">
        <v>4223</v>
      </c>
      <c r="F28" s="728" t="s">
        <v>4224</v>
      </c>
      <c r="G28" s="732"/>
      <c r="H28" s="732"/>
      <c r="I28" s="728"/>
      <c r="J28" s="728"/>
      <c r="K28" s="732">
        <v>1</v>
      </c>
      <c r="L28" s="732">
        <v>1273</v>
      </c>
      <c r="M28" s="728">
        <v>1</v>
      </c>
      <c r="N28" s="728">
        <v>1273</v>
      </c>
      <c r="O28" s="732"/>
      <c r="P28" s="732"/>
      <c r="Q28" s="746"/>
      <c r="R28" s="733"/>
    </row>
    <row r="29" spans="1:18" ht="14.4" customHeight="1" x14ac:dyDescent="0.3">
      <c r="A29" s="727" t="s">
        <v>4182</v>
      </c>
      <c r="B29" s="728" t="s">
        <v>4183</v>
      </c>
      <c r="C29" s="728" t="s">
        <v>579</v>
      </c>
      <c r="D29" s="728" t="s">
        <v>4179</v>
      </c>
      <c r="E29" s="728" t="s">
        <v>4225</v>
      </c>
      <c r="F29" s="728" t="s">
        <v>4226</v>
      </c>
      <c r="G29" s="732">
        <v>1</v>
      </c>
      <c r="H29" s="732">
        <v>946</v>
      </c>
      <c r="I29" s="728"/>
      <c r="J29" s="728">
        <v>946</v>
      </c>
      <c r="K29" s="732"/>
      <c r="L29" s="732"/>
      <c r="M29" s="728"/>
      <c r="N29" s="728"/>
      <c r="O29" s="732"/>
      <c r="P29" s="732"/>
      <c r="Q29" s="746"/>
      <c r="R29" s="733"/>
    </row>
    <row r="30" spans="1:18" ht="14.4" customHeight="1" x14ac:dyDescent="0.3">
      <c r="A30" s="727" t="s">
        <v>4182</v>
      </c>
      <c r="B30" s="728" t="s">
        <v>4183</v>
      </c>
      <c r="C30" s="728" t="s">
        <v>579</v>
      </c>
      <c r="D30" s="728" t="s">
        <v>4179</v>
      </c>
      <c r="E30" s="728" t="s">
        <v>4227</v>
      </c>
      <c r="F30" s="728" t="s">
        <v>4228</v>
      </c>
      <c r="G30" s="732">
        <v>51</v>
      </c>
      <c r="H30" s="732">
        <v>83487</v>
      </c>
      <c r="I30" s="728">
        <v>0.81612363998944248</v>
      </c>
      <c r="J30" s="728">
        <v>1637</v>
      </c>
      <c r="K30" s="732">
        <v>61</v>
      </c>
      <c r="L30" s="732">
        <v>102297</v>
      </c>
      <c r="M30" s="728">
        <v>1</v>
      </c>
      <c r="N30" s="728">
        <v>1677</v>
      </c>
      <c r="O30" s="732">
        <v>51</v>
      </c>
      <c r="P30" s="732">
        <v>85578</v>
      </c>
      <c r="Q30" s="746">
        <v>0.83656412211501807</v>
      </c>
      <c r="R30" s="733">
        <v>1678</v>
      </c>
    </row>
    <row r="31" spans="1:18" ht="14.4" customHeight="1" x14ac:dyDescent="0.3">
      <c r="A31" s="727" t="s">
        <v>4182</v>
      </c>
      <c r="B31" s="728" t="s">
        <v>4183</v>
      </c>
      <c r="C31" s="728" t="s">
        <v>579</v>
      </c>
      <c r="D31" s="728" t="s">
        <v>4179</v>
      </c>
      <c r="E31" s="728" t="s">
        <v>4229</v>
      </c>
      <c r="F31" s="728" t="s">
        <v>4230</v>
      </c>
      <c r="G31" s="732">
        <v>72</v>
      </c>
      <c r="H31" s="732">
        <v>92448</v>
      </c>
      <c r="I31" s="728">
        <v>1.4124980901451489</v>
      </c>
      <c r="J31" s="728">
        <v>1284</v>
      </c>
      <c r="K31" s="732">
        <v>50</v>
      </c>
      <c r="L31" s="732">
        <v>65450</v>
      </c>
      <c r="M31" s="728">
        <v>1</v>
      </c>
      <c r="N31" s="728">
        <v>1309</v>
      </c>
      <c r="O31" s="732">
        <v>70</v>
      </c>
      <c r="P31" s="732">
        <v>91700</v>
      </c>
      <c r="Q31" s="746">
        <v>1.4010695187165776</v>
      </c>
      <c r="R31" s="733">
        <v>1310</v>
      </c>
    </row>
    <row r="32" spans="1:18" ht="14.4" customHeight="1" x14ac:dyDescent="0.3">
      <c r="A32" s="727" t="s">
        <v>4182</v>
      </c>
      <c r="B32" s="728" t="s">
        <v>4183</v>
      </c>
      <c r="C32" s="728" t="s">
        <v>579</v>
      </c>
      <c r="D32" s="728" t="s">
        <v>4179</v>
      </c>
      <c r="E32" s="728" t="s">
        <v>4231</v>
      </c>
      <c r="F32" s="728" t="s">
        <v>4232</v>
      </c>
      <c r="G32" s="732">
        <v>2</v>
      </c>
      <c r="H32" s="732">
        <v>1892</v>
      </c>
      <c r="I32" s="728">
        <v>0.27835809916139476</v>
      </c>
      <c r="J32" s="728">
        <v>946</v>
      </c>
      <c r="K32" s="732">
        <v>7</v>
      </c>
      <c r="L32" s="732">
        <v>6797</v>
      </c>
      <c r="M32" s="728">
        <v>1</v>
      </c>
      <c r="N32" s="728">
        <v>971</v>
      </c>
      <c r="O32" s="732">
        <v>6</v>
      </c>
      <c r="P32" s="732">
        <v>5832</v>
      </c>
      <c r="Q32" s="746">
        <v>0.8580255995292041</v>
      </c>
      <c r="R32" s="733">
        <v>972</v>
      </c>
    </row>
    <row r="33" spans="1:18" ht="14.4" customHeight="1" x14ac:dyDescent="0.3">
      <c r="A33" s="727" t="s">
        <v>4182</v>
      </c>
      <c r="B33" s="728" t="s">
        <v>4183</v>
      </c>
      <c r="C33" s="728" t="s">
        <v>579</v>
      </c>
      <c r="D33" s="728" t="s">
        <v>4179</v>
      </c>
      <c r="E33" s="728" t="s">
        <v>4233</v>
      </c>
      <c r="F33" s="728" t="s">
        <v>4234</v>
      </c>
      <c r="G33" s="732">
        <v>3</v>
      </c>
      <c r="H33" s="732">
        <v>2880</v>
      </c>
      <c r="I33" s="728">
        <v>1.4619289340101522</v>
      </c>
      <c r="J33" s="728">
        <v>960</v>
      </c>
      <c r="K33" s="732">
        <v>2</v>
      </c>
      <c r="L33" s="732">
        <v>1970</v>
      </c>
      <c r="M33" s="728">
        <v>1</v>
      </c>
      <c r="N33" s="728">
        <v>985</v>
      </c>
      <c r="O33" s="732">
        <v>4</v>
      </c>
      <c r="P33" s="732">
        <v>3944</v>
      </c>
      <c r="Q33" s="746">
        <v>2.002030456852792</v>
      </c>
      <c r="R33" s="733">
        <v>986</v>
      </c>
    </row>
    <row r="34" spans="1:18" ht="14.4" customHeight="1" x14ac:dyDescent="0.3">
      <c r="A34" s="727" t="s">
        <v>4182</v>
      </c>
      <c r="B34" s="728" t="s">
        <v>4183</v>
      </c>
      <c r="C34" s="728" t="s">
        <v>579</v>
      </c>
      <c r="D34" s="728" t="s">
        <v>4179</v>
      </c>
      <c r="E34" s="728" t="s">
        <v>4235</v>
      </c>
      <c r="F34" s="728" t="s">
        <v>4236</v>
      </c>
      <c r="G34" s="732">
        <v>52</v>
      </c>
      <c r="H34" s="732">
        <v>8164</v>
      </c>
      <c r="I34" s="728">
        <v>0.73655719956694332</v>
      </c>
      <c r="J34" s="728">
        <v>157</v>
      </c>
      <c r="K34" s="732">
        <v>68</v>
      </c>
      <c r="L34" s="732">
        <v>11084</v>
      </c>
      <c r="M34" s="728">
        <v>1</v>
      </c>
      <c r="N34" s="728">
        <v>163</v>
      </c>
      <c r="O34" s="732">
        <v>65</v>
      </c>
      <c r="P34" s="732">
        <v>10595</v>
      </c>
      <c r="Q34" s="746">
        <v>0.95588235294117652</v>
      </c>
      <c r="R34" s="733">
        <v>163</v>
      </c>
    </row>
    <row r="35" spans="1:18" ht="14.4" customHeight="1" x14ac:dyDescent="0.3">
      <c r="A35" s="727" t="s">
        <v>4182</v>
      </c>
      <c r="B35" s="728" t="s">
        <v>4183</v>
      </c>
      <c r="C35" s="728" t="s">
        <v>579</v>
      </c>
      <c r="D35" s="728" t="s">
        <v>4179</v>
      </c>
      <c r="E35" s="728" t="s">
        <v>4237</v>
      </c>
      <c r="F35" s="728" t="s">
        <v>4238</v>
      </c>
      <c r="G35" s="732">
        <v>1</v>
      </c>
      <c r="H35" s="732">
        <v>318</v>
      </c>
      <c r="I35" s="728"/>
      <c r="J35" s="728">
        <v>318</v>
      </c>
      <c r="K35" s="732"/>
      <c r="L35" s="732"/>
      <c r="M35" s="728"/>
      <c r="N35" s="728"/>
      <c r="O35" s="732"/>
      <c r="P35" s="732"/>
      <c r="Q35" s="746"/>
      <c r="R35" s="733"/>
    </row>
    <row r="36" spans="1:18" ht="14.4" customHeight="1" x14ac:dyDescent="0.3">
      <c r="A36" s="727" t="s">
        <v>4182</v>
      </c>
      <c r="B36" s="728" t="s">
        <v>4183</v>
      </c>
      <c r="C36" s="728" t="s">
        <v>579</v>
      </c>
      <c r="D36" s="728" t="s">
        <v>4179</v>
      </c>
      <c r="E36" s="728" t="s">
        <v>4239</v>
      </c>
      <c r="F36" s="728" t="s">
        <v>4240</v>
      </c>
      <c r="G36" s="732">
        <v>1</v>
      </c>
      <c r="H36" s="732">
        <v>0</v>
      </c>
      <c r="I36" s="728">
        <v>0</v>
      </c>
      <c r="J36" s="728">
        <v>0</v>
      </c>
      <c r="K36" s="732">
        <v>2568</v>
      </c>
      <c r="L36" s="732">
        <v>85599.680000000139</v>
      </c>
      <c r="M36" s="728">
        <v>1</v>
      </c>
      <c r="N36" s="728">
        <v>33.333208722741489</v>
      </c>
      <c r="O36" s="732">
        <v>5039</v>
      </c>
      <c r="P36" s="732">
        <v>167966.2999999999</v>
      </c>
      <c r="Q36" s="746">
        <v>1.9622304662821126</v>
      </c>
      <c r="R36" s="733">
        <v>33.333260567572914</v>
      </c>
    </row>
    <row r="37" spans="1:18" ht="14.4" customHeight="1" x14ac:dyDescent="0.3">
      <c r="A37" s="727" t="s">
        <v>4182</v>
      </c>
      <c r="B37" s="728" t="s">
        <v>4183</v>
      </c>
      <c r="C37" s="728" t="s">
        <v>579</v>
      </c>
      <c r="D37" s="728" t="s">
        <v>4179</v>
      </c>
      <c r="E37" s="728" t="s">
        <v>4241</v>
      </c>
      <c r="F37" s="728" t="s">
        <v>4242</v>
      </c>
      <c r="G37" s="732">
        <v>96</v>
      </c>
      <c r="H37" s="732">
        <v>10368</v>
      </c>
      <c r="I37" s="728">
        <v>0.80521901211556379</v>
      </c>
      <c r="J37" s="728">
        <v>108</v>
      </c>
      <c r="K37" s="732">
        <v>111</v>
      </c>
      <c r="L37" s="732">
        <v>12876</v>
      </c>
      <c r="M37" s="728">
        <v>1</v>
      </c>
      <c r="N37" s="728">
        <v>116</v>
      </c>
      <c r="O37" s="732">
        <v>98</v>
      </c>
      <c r="P37" s="732">
        <v>11368</v>
      </c>
      <c r="Q37" s="746">
        <v>0.88288288288288286</v>
      </c>
      <c r="R37" s="733">
        <v>116</v>
      </c>
    </row>
    <row r="38" spans="1:18" ht="14.4" customHeight="1" x14ac:dyDescent="0.3">
      <c r="A38" s="727" t="s">
        <v>4182</v>
      </c>
      <c r="B38" s="728" t="s">
        <v>4183</v>
      </c>
      <c r="C38" s="728" t="s">
        <v>579</v>
      </c>
      <c r="D38" s="728" t="s">
        <v>4179</v>
      </c>
      <c r="E38" s="728" t="s">
        <v>4243</v>
      </c>
      <c r="F38" s="728" t="s">
        <v>4244</v>
      </c>
      <c r="G38" s="732">
        <v>4</v>
      </c>
      <c r="H38" s="732">
        <v>144</v>
      </c>
      <c r="I38" s="728">
        <v>0.97297297297297303</v>
      </c>
      <c r="J38" s="728">
        <v>36</v>
      </c>
      <c r="K38" s="732">
        <v>4</v>
      </c>
      <c r="L38" s="732">
        <v>148</v>
      </c>
      <c r="M38" s="728">
        <v>1</v>
      </c>
      <c r="N38" s="728">
        <v>37</v>
      </c>
      <c r="O38" s="732"/>
      <c r="P38" s="732"/>
      <c r="Q38" s="746"/>
      <c r="R38" s="733"/>
    </row>
    <row r="39" spans="1:18" ht="14.4" customHeight="1" x14ac:dyDescent="0.3">
      <c r="A39" s="727" t="s">
        <v>4182</v>
      </c>
      <c r="B39" s="728" t="s">
        <v>4183</v>
      </c>
      <c r="C39" s="728" t="s">
        <v>579</v>
      </c>
      <c r="D39" s="728" t="s">
        <v>4179</v>
      </c>
      <c r="E39" s="728" t="s">
        <v>4245</v>
      </c>
      <c r="F39" s="728" t="s">
        <v>4246</v>
      </c>
      <c r="G39" s="732">
        <v>153</v>
      </c>
      <c r="H39" s="732">
        <v>12546</v>
      </c>
      <c r="I39" s="728">
        <v>1.1136161903071187</v>
      </c>
      <c r="J39" s="728">
        <v>82</v>
      </c>
      <c r="K39" s="732">
        <v>131</v>
      </c>
      <c r="L39" s="732">
        <v>11266</v>
      </c>
      <c r="M39" s="728">
        <v>1</v>
      </c>
      <c r="N39" s="728">
        <v>86</v>
      </c>
      <c r="O39" s="732">
        <v>141</v>
      </c>
      <c r="P39" s="732">
        <v>12126</v>
      </c>
      <c r="Q39" s="746">
        <v>1.0763358778625953</v>
      </c>
      <c r="R39" s="733">
        <v>86</v>
      </c>
    </row>
    <row r="40" spans="1:18" ht="14.4" customHeight="1" x14ac:dyDescent="0.3">
      <c r="A40" s="727" t="s">
        <v>4182</v>
      </c>
      <c r="B40" s="728" t="s">
        <v>4183</v>
      </c>
      <c r="C40" s="728" t="s">
        <v>579</v>
      </c>
      <c r="D40" s="728" t="s">
        <v>4179</v>
      </c>
      <c r="E40" s="728" t="s">
        <v>4247</v>
      </c>
      <c r="F40" s="728" t="s">
        <v>4248</v>
      </c>
      <c r="G40" s="732">
        <v>80</v>
      </c>
      <c r="H40" s="732">
        <v>2480</v>
      </c>
      <c r="I40" s="728">
        <v>1.6145833333333333</v>
      </c>
      <c r="J40" s="728">
        <v>31</v>
      </c>
      <c r="K40" s="732">
        <v>48</v>
      </c>
      <c r="L40" s="732">
        <v>1536</v>
      </c>
      <c r="M40" s="728">
        <v>1</v>
      </c>
      <c r="N40" s="728">
        <v>32</v>
      </c>
      <c r="O40" s="732">
        <v>62</v>
      </c>
      <c r="P40" s="732">
        <v>1984</v>
      </c>
      <c r="Q40" s="746">
        <v>1.2916666666666667</v>
      </c>
      <c r="R40" s="733">
        <v>32</v>
      </c>
    </row>
    <row r="41" spans="1:18" ht="14.4" customHeight="1" x14ac:dyDescent="0.3">
      <c r="A41" s="727" t="s">
        <v>4182</v>
      </c>
      <c r="B41" s="728" t="s">
        <v>4183</v>
      </c>
      <c r="C41" s="728" t="s">
        <v>579</v>
      </c>
      <c r="D41" s="728" t="s">
        <v>4179</v>
      </c>
      <c r="E41" s="728" t="s">
        <v>4249</v>
      </c>
      <c r="F41" s="728" t="s">
        <v>4250</v>
      </c>
      <c r="G41" s="732">
        <v>21</v>
      </c>
      <c r="H41" s="732">
        <v>8064</v>
      </c>
      <c r="I41" s="728">
        <v>0.66022597019813334</v>
      </c>
      <c r="J41" s="728">
        <v>384</v>
      </c>
      <c r="K41" s="732">
        <v>31</v>
      </c>
      <c r="L41" s="732">
        <v>12214</v>
      </c>
      <c r="M41" s="728">
        <v>1</v>
      </c>
      <c r="N41" s="728">
        <v>394</v>
      </c>
      <c r="O41" s="732">
        <v>40</v>
      </c>
      <c r="P41" s="732">
        <v>15800</v>
      </c>
      <c r="Q41" s="746">
        <v>1.2935975110528901</v>
      </c>
      <c r="R41" s="733">
        <v>395</v>
      </c>
    </row>
    <row r="42" spans="1:18" ht="14.4" customHeight="1" x14ac:dyDescent="0.3">
      <c r="A42" s="727" t="s">
        <v>4182</v>
      </c>
      <c r="B42" s="728" t="s">
        <v>4183</v>
      </c>
      <c r="C42" s="728" t="s">
        <v>579</v>
      </c>
      <c r="D42" s="728" t="s">
        <v>4179</v>
      </c>
      <c r="E42" s="728" t="s">
        <v>4251</v>
      </c>
      <c r="F42" s="728" t="s">
        <v>4220</v>
      </c>
      <c r="G42" s="732">
        <v>1</v>
      </c>
      <c r="H42" s="732">
        <v>675</v>
      </c>
      <c r="I42" s="728"/>
      <c r="J42" s="728">
        <v>675</v>
      </c>
      <c r="K42" s="732"/>
      <c r="L42" s="732"/>
      <c r="M42" s="728"/>
      <c r="N42" s="728"/>
      <c r="O42" s="732"/>
      <c r="P42" s="732"/>
      <c r="Q42" s="746"/>
      <c r="R42" s="733"/>
    </row>
    <row r="43" spans="1:18" ht="14.4" customHeight="1" x14ac:dyDescent="0.3">
      <c r="A43" s="727" t="s">
        <v>4182</v>
      </c>
      <c r="B43" s="728" t="s">
        <v>4183</v>
      </c>
      <c r="C43" s="728" t="s">
        <v>579</v>
      </c>
      <c r="D43" s="728" t="s">
        <v>4179</v>
      </c>
      <c r="E43" s="728" t="s">
        <v>4252</v>
      </c>
      <c r="F43" s="728" t="s">
        <v>4253</v>
      </c>
      <c r="G43" s="732">
        <v>25</v>
      </c>
      <c r="H43" s="732">
        <v>3950</v>
      </c>
      <c r="I43" s="728">
        <v>0.69664902998236333</v>
      </c>
      <c r="J43" s="728">
        <v>158</v>
      </c>
      <c r="K43" s="732">
        <v>35</v>
      </c>
      <c r="L43" s="732">
        <v>5670</v>
      </c>
      <c r="M43" s="728">
        <v>1</v>
      </c>
      <c r="N43" s="728">
        <v>162</v>
      </c>
      <c r="O43" s="732">
        <v>37</v>
      </c>
      <c r="P43" s="732">
        <v>5994</v>
      </c>
      <c r="Q43" s="746">
        <v>1.0571428571428572</v>
      </c>
      <c r="R43" s="733">
        <v>162</v>
      </c>
    </row>
    <row r="44" spans="1:18" ht="14.4" customHeight="1" x14ac:dyDescent="0.3">
      <c r="A44" s="727" t="s">
        <v>4182</v>
      </c>
      <c r="B44" s="728" t="s">
        <v>4183</v>
      </c>
      <c r="C44" s="728" t="s">
        <v>579</v>
      </c>
      <c r="D44" s="728" t="s">
        <v>4179</v>
      </c>
      <c r="E44" s="728" t="s">
        <v>4254</v>
      </c>
      <c r="F44" s="728" t="s">
        <v>4255</v>
      </c>
      <c r="G44" s="732"/>
      <c r="H44" s="732"/>
      <c r="I44" s="728"/>
      <c r="J44" s="728"/>
      <c r="K44" s="732">
        <v>2</v>
      </c>
      <c r="L44" s="732">
        <v>118</v>
      </c>
      <c r="M44" s="728">
        <v>1</v>
      </c>
      <c r="N44" s="728">
        <v>59</v>
      </c>
      <c r="O44" s="732"/>
      <c r="P44" s="732"/>
      <c r="Q44" s="746"/>
      <c r="R44" s="733"/>
    </row>
    <row r="45" spans="1:18" ht="14.4" customHeight="1" x14ac:dyDescent="0.3">
      <c r="A45" s="727" t="s">
        <v>4182</v>
      </c>
      <c r="B45" s="728" t="s">
        <v>4183</v>
      </c>
      <c r="C45" s="728" t="s">
        <v>579</v>
      </c>
      <c r="D45" s="728" t="s">
        <v>4179</v>
      </c>
      <c r="E45" s="728" t="s">
        <v>4180</v>
      </c>
      <c r="F45" s="728" t="s">
        <v>4181</v>
      </c>
      <c r="G45" s="732">
        <v>561</v>
      </c>
      <c r="H45" s="732">
        <v>131835</v>
      </c>
      <c r="I45" s="728">
        <v>1.1011300709113232</v>
      </c>
      <c r="J45" s="728">
        <v>235</v>
      </c>
      <c r="K45" s="732">
        <v>477</v>
      </c>
      <c r="L45" s="732">
        <v>119727</v>
      </c>
      <c r="M45" s="728">
        <v>1</v>
      </c>
      <c r="N45" s="728">
        <v>251</v>
      </c>
      <c r="O45" s="732">
        <v>667</v>
      </c>
      <c r="P45" s="732">
        <v>167417</v>
      </c>
      <c r="Q45" s="746">
        <v>1.3983228511530399</v>
      </c>
      <c r="R45" s="733">
        <v>251</v>
      </c>
    </row>
    <row r="46" spans="1:18" ht="14.4" customHeight="1" x14ac:dyDescent="0.3">
      <c r="A46" s="727" t="s">
        <v>4182</v>
      </c>
      <c r="B46" s="728" t="s">
        <v>4183</v>
      </c>
      <c r="C46" s="728" t="s">
        <v>579</v>
      </c>
      <c r="D46" s="728" t="s">
        <v>4179</v>
      </c>
      <c r="E46" s="728" t="s">
        <v>4256</v>
      </c>
      <c r="F46" s="728" t="s">
        <v>4257</v>
      </c>
      <c r="G46" s="732">
        <v>3</v>
      </c>
      <c r="H46" s="732">
        <v>342</v>
      </c>
      <c r="I46" s="728">
        <v>1.425</v>
      </c>
      <c r="J46" s="728">
        <v>114</v>
      </c>
      <c r="K46" s="732">
        <v>2</v>
      </c>
      <c r="L46" s="732">
        <v>240</v>
      </c>
      <c r="M46" s="728">
        <v>1</v>
      </c>
      <c r="N46" s="728">
        <v>120</v>
      </c>
      <c r="O46" s="732">
        <v>5</v>
      </c>
      <c r="P46" s="732">
        <v>600</v>
      </c>
      <c r="Q46" s="746">
        <v>2.5</v>
      </c>
      <c r="R46" s="733">
        <v>120</v>
      </c>
    </row>
    <row r="47" spans="1:18" ht="14.4" customHeight="1" x14ac:dyDescent="0.3">
      <c r="A47" s="727" t="s">
        <v>4182</v>
      </c>
      <c r="B47" s="728" t="s">
        <v>4183</v>
      </c>
      <c r="C47" s="728" t="s">
        <v>579</v>
      </c>
      <c r="D47" s="728" t="s">
        <v>4179</v>
      </c>
      <c r="E47" s="728" t="s">
        <v>4258</v>
      </c>
      <c r="F47" s="728" t="s">
        <v>4259</v>
      </c>
      <c r="G47" s="732">
        <v>3</v>
      </c>
      <c r="H47" s="732">
        <v>2112</v>
      </c>
      <c r="I47" s="728">
        <v>2.9292649098474342</v>
      </c>
      <c r="J47" s="728">
        <v>704</v>
      </c>
      <c r="K47" s="732">
        <v>1</v>
      </c>
      <c r="L47" s="732">
        <v>721</v>
      </c>
      <c r="M47" s="728">
        <v>1</v>
      </c>
      <c r="N47" s="728">
        <v>721</v>
      </c>
      <c r="O47" s="732">
        <v>1</v>
      </c>
      <c r="P47" s="732">
        <v>722</v>
      </c>
      <c r="Q47" s="746">
        <v>1.0013869625520111</v>
      </c>
      <c r="R47" s="733">
        <v>722</v>
      </c>
    </row>
    <row r="48" spans="1:18" ht="14.4" customHeight="1" x14ac:dyDescent="0.3">
      <c r="A48" s="727" t="s">
        <v>4182</v>
      </c>
      <c r="B48" s="728" t="s">
        <v>4183</v>
      </c>
      <c r="C48" s="728" t="s">
        <v>579</v>
      </c>
      <c r="D48" s="728" t="s">
        <v>4179</v>
      </c>
      <c r="E48" s="728" t="s">
        <v>4260</v>
      </c>
      <c r="F48" s="728" t="s">
        <v>4261</v>
      </c>
      <c r="G48" s="732">
        <v>1</v>
      </c>
      <c r="H48" s="732">
        <v>120</v>
      </c>
      <c r="I48" s="728">
        <v>0.1951219512195122</v>
      </c>
      <c r="J48" s="728">
        <v>120</v>
      </c>
      <c r="K48" s="732">
        <v>5</v>
      </c>
      <c r="L48" s="732">
        <v>615</v>
      </c>
      <c r="M48" s="728">
        <v>1</v>
      </c>
      <c r="N48" s="728">
        <v>123</v>
      </c>
      <c r="O48" s="732">
        <v>8</v>
      </c>
      <c r="P48" s="732">
        <v>984</v>
      </c>
      <c r="Q48" s="746">
        <v>1.6</v>
      </c>
      <c r="R48" s="733">
        <v>123</v>
      </c>
    </row>
    <row r="49" spans="1:18" ht="14.4" customHeight="1" x14ac:dyDescent="0.3">
      <c r="A49" s="727" t="s">
        <v>4182</v>
      </c>
      <c r="B49" s="728" t="s">
        <v>4183</v>
      </c>
      <c r="C49" s="728" t="s">
        <v>579</v>
      </c>
      <c r="D49" s="728" t="s">
        <v>4179</v>
      </c>
      <c r="E49" s="728" t="s">
        <v>4262</v>
      </c>
      <c r="F49" s="728" t="s">
        <v>4263</v>
      </c>
      <c r="G49" s="732">
        <v>1</v>
      </c>
      <c r="H49" s="732">
        <v>57</v>
      </c>
      <c r="I49" s="728">
        <v>0.96610169491525422</v>
      </c>
      <c r="J49" s="728">
        <v>57</v>
      </c>
      <c r="K49" s="732">
        <v>1</v>
      </c>
      <c r="L49" s="732">
        <v>59</v>
      </c>
      <c r="M49" s="728">
        <v>1</v>
      </c>
      <c r="N49" s="728">
        <v>59</v>
      </c>
      <c r="O49" s="732"/>
      <c r="P49" s="732"/>
      <c r="Q49" s="746"/>
      <c r="R49" s="733"/>
    </row>
    <row r="50" spans="1:18" ht="14.4" customHeight="1" x14ac:dyDescent="0.3">
      <c r="A50" s="727" t="s">
        <v>4182</v>
      </c>
      <c r="B50" s="728" t="s">
        <v>4183</v>
      </c>
      <c r="C50" s="728" t="s">
        <v>579</v>
      </c>
      <c r="D50" s="728" t="s">
        <v>4179</v>
      </c>
      <c r="E50" s="728" t="s">
        <v>4264</v>
      </c>
      <c r="F50" s="728" t="s">
        <v>4265</v>
      </c>
      <c r="G50" s="732">
        <v>7</v>
      </c>
      <c r="H50" s="732">
        <v>1253</v>
      </c>
      <c r="I50" s="728">
        <v>1.7117486338797814</v>
      </c>
      <c r="J50" s="728">
        <v>179</v>
      </c>
      <c r="K50" s="732">
        <v>4</v>
      </c>
      <c r="L50" s="732">
        <v>732</v>
      </c>
      <c r="M50" s="728">
        <v>1</v>
      </c>
      <c r="N50" s="728">
        <v>183</v>
      </c>
      <c r="O50" s="732">
        <v>8</v>
      </c>
      <c r="P50" s="732">
        <v>1464</v>
      </c>
      <c r="Q50" s="746">
        <v>2</v>
      </c>
      <c r="R50" s="733">
        <v>183</v>
      </c>
    </row>
    <row r="51" spans="1:18" ht="14.4" customHeight="1" x14ac:dyDescent="0.3">
      <c r="A51" s="727" t="s">
        <v>4182</v>
      </c>
      <c r="B51" s="728" t="s">
        <v>4183</v>
      </c>
      <c r="C51" s="728" t="s">
        <v>579</v>
      </c>
      <c r="D51" s="728" t="s">
        <v>4179</v>
      </c>
      <c r="E51" s="728" t="s">
        <v>4266</v>
      </c>
      <c r="F51" s="728" t="s">
        <v>4267</v>
      </c>
      <c r="G51" s="732"/>
      <c r="H51" s="732"/>
      <c r="I51" s="728"/>
      <c r="J51" s="728"/>
      <c r="K51" s="732"/>
      <c r="L51" s="732"/>
      <c r="M51" s="728"/>
      <c r="N51" s="728"/>
      <c r="O51" s="732">
        <v>1</v>
      </c>
      <c r="P51" s="732">
        <v>648</v>
      </c>
      <c r="Q51" s="746"/>
      <c r="R51" s="733">
        <v>648</v>
      </c>
    </row>
    <row r="52" spans="1:18" ht="14.4" customHeight="1" x14ac:dyDescent="0.3">
      <c r="A52" s="727" t="s">
        <v>4182</v>
      </c>
      <c r="B52" s="728" t="s">
        <v>4183</v>
      </c>
      <c r="C52" s="728" t="s">
        <v>579</v>
      </c>
      <c r="D52" s="728" t="s">
        <v>4179</v>
      </c>
      <c r="E52" s="728" t="s">
        <v>4268</v>
      </c>
      <c r="F52" s="728" t="s">
        <v>4269</v>
      </c>
      <c r="G52" s="732">
        <v>5</v>
      </c>
      <c r="H52" s="732">
        <v>1555</v>
      </c>
      <c r="I52" s="728">
        <v>1.6248693834900731</v>
      </c>
      <c r="J52" s="728">
        <v>311</v>
      </c>
      <c r="K52" s="732">
        <v>3</v>
      </c>
      <c r="L52" s="732">
        <v>957</v>
      </c>
      <c r="M52" s="728">
        <v>1</v>
      </c>
      <c r="N52" s="728">
        <v>319</v>
      </c>
      <c r="O52" s="732">
        <v>1</v>
      </c>
      <c r="P52" s="732">
        <v>319</v>
      </c>
      <c r="Q52" s="746">
        <v>0.33333333333333331</v>
      </c>
      <c r="R52" s="733">
        <v>319</v>
      </c>
    </row>
    <row r="53" spans="1:18" ht="14.4" customHeight="1" x14ac:dyDescent="0.3">
      <c r="A53" s="727" t="s">
        <v>4182</v>
      </c>
      <c r="B53" s="728" t="s">
        <v>4183</v>
      </c>
      <c r="C53" s="728" t="s">
        <v>579</v>
      </c>
      <c r="D53" s="728" t="s">
        <v>4179</v>
      </c>
      <c r="E53" s="728" t="s">
        <v>4270</v>
      </c>
      <c r="F53" s="728" t="s">
        <v>4271</v>
      </c>
      <c r="G53" s="732">
        <v>3</v>
      </c>
      <c r="H53" s="732">
        <v>1461</v>
      </c>
      <c r="I53" s="728">
        <v>0.48699999999999999</v>
      </c>
      <c r="J53" s="728">
        <v>487</v>
      </c>
      <c r="K53" s="732">
        <v>6</v>
      </c>
      <c r="L53" s="732">
        <v>3000</v>
      </c>
      <c r="M53" s="728">
        <v>1</v>
      </c>
      <c r="N53" s="728">
        <v>500</v>
      </c>
      <c r="O53" s="732">
        <v>4</v>
      </c>
      <c r="P53" s="732">
        <v>2000</v>
      </c>
      <c r="Q53" s="746">
        <v>0.66666666666666663</v>
      </c>
      <c r="R53" s="733">
        <v>500</v>
      </c>
    </row>
    <row r="54" spans="1:18" ht="14.4" customHeight="1" x14ac:dyDescent="0.3">
      <c r="A54" s="727" t="s">
        <v>4182</v>
      </c>
      <c r="B54" s="728" t="s">
        <v>4183</v>
      </c>
      <c r="C54" s="728" t="s">
        <v>579</v>
      </c>
      <c r="D54" s="728" t="s">
        <v>4179</v>
      </c>
      <c r="E54" s="728" t="s">
        <v>4272</v>
      </c>
      <c r="F54" s="728" t="s">
        <v>4273</v>
      </c>
      <c r="G54" s="732">
        <v>2</v>
      </c>
      <c r="H54" s="732">
        <v>252</v>
      </c>
      <c r="I54" s="728">
        <v>1.9090909090909092</v>
      </c>
      <c r="J54" s="728">
        <v>126</v>
      </c>
      <c r="K54" s="732">
        <v>1</v>
      </c>
      <c r="L54" s="732">
        <v>132</v>
      </c>
      <c r="M54" s="728">
        <v>1</v>
      </c>
      <c r="N54" s="728">
        <v>132</v>
      </c>
      <c r="O54" s="732">
        <v>1</v>
      </c>
      <c r="P54" s="732">
        <v>132</v>
      </c>
      <c r="Q54" s="746">
        <v>1</v>
      </c>
      <c r="R54" s="733">
        <v>132</v>
      </c>
    </row>
    <row r="55" spans="1:18" ht="14.4" customHeight="1" x14ac:dyDescent="0.3">
      <c r="A55" s="727" t="s">
        <v>4182</v>
      </c>
      <c r="B55" s="728" t="s">
        <v>4183</v>
      </c>
      <c r="C55" s="728" t="s">
        <v>579</v>
      </c>
      <c r="D55" s="728" t="s">
        <v>4179</v>
      </c>
      <c r="E55" s="728" t="s">
        <v>4274</v>
      </c>
      <c r="F55" s="728" t="s">
        <v>4275</v>
      </c>
      <c r="G55" s="732">
        <v>178</v>
      </c>
      <c r="H55" s="732">
        <v>19758</v>
      </c>
      <c r="I55" s="728">
        <v>0.76700310559006213</v>
      </c>
      <c r="J55" s="728">
        <v>111</v>
      </c>
      <c r="K55" s="732">
        <v>224</v>
      </c>
      <c r="L55" s="732">
        <v>25760</v>
      </c>
      <c r="M55" s="728">
        <v>1</v>
      </c>
      <c r="N55" s="728">
        <v>115</v>
      </c>
      <c r="O55" s="732">
        <v>183</v>
      </c>
      <c r="P55" s="732">
        <v>21045</v>
      </c>
      <c r="Q55" s="746">
        <v>0.8169642857142857</v>
      </c>
      <c r="R55" s="733">
        <v>115</v>
      </c>
    </row>
    <row r="56" spans="1:18" ht="14.4" customHeight="1" x14ac:dyDescent="0.3">
      <c r="A56" s="727" t="s">
        <v>4182</v>
      </c>
      <c r="B56" s="728" t="s">
        <v>4183</v>
      </c>
      <c r="C56" s="728" t="s">
        <v>579</v>
      </c>
      <c r="D56" s="728" t="s">
        <v>4179</v>
      </c>
      <c r="E56" s="728" t="s">
        <v>4276</v>
      </c>
      <c r="F56" s="728" t="s">
        <v>4277</v>
      </c>
      <c r="G56" s="732">
        <v>2</v>
      </c>
      <c r="H56" s="732">
        <v>232</v>
      </c>
      <c r="I56" s="728">
        <v>0.96666666666666667</v>
      </c>
      <c r="J56" s="728">
        <v>116</v>
      </c>
      <c r="K56" s="732">
        <v>2</v>
      </c>
      <c r="L56" s="732">
        <v>240</v>
      </c>
      <c r="M56" s="728">
        <v>1</v>
      </c>
      <c r="N56" s="728">
        <v>120</v>
      </c>
      <c r="O56" s="732">
        <v>1</v>
      </c>
      <c r="P56" s="732">
        <v>120</v>
      </c>
      <c r="Q56" s="746">
        <v>0.5</v>
      </c>
      <c r="R56" s="733">
        <v>120</v>
      </c>
    </row>
    <row r="57" spans="1:18" ht="14.4" customHeight="1" x14ac:dyDescent="0.3">
      <c r="A57" s="727" t="s">
        <v>4182</v>
      </c>
      <c r="B57" s="728" t="s">
        <v>4183</v>
      </c>
      <c r="C57" s="728" t="s">
        <v>579</v>
      </c>
      <c r="D57" s="728" t="s">
        <v>4179</v>
      </c>
      <c r="E57" s="728" t="s">
        <v>4278</v>
      </c>
      <c r="F57" s="728" t="s">
        <v>4279</v>
      </c>
      <c r="G57" s="732"/>
      <c r="H57" s="732"/>
      <c r="I57" s="728"/>
      <c r="J57" s="728"/>
      <c r="K57" s="732">
        <v>1</v>
      </c>
      <c r="L57" s="732">
        <v>120</v>
      </c>
      <c r="M57" s="728">
        <v>1</v>
      </c>
      <c r="N57" s="728">
        <v>120</v>
      </c>
      <c r="O57" s="732"/>
      <c r="P57" s="732"/>
      <c r="Q57" s="746"/>
      <c r="R57" s="733"/>
    </row>
    <row r="58" spans="1:18" ht="14.4" customHeight="1" x14ac:dyDescent="0.3">
      <c r="A58" s="727" t="s">
        <v>4182</v>
      </c>
      <c r="B58" s="728" t="s">
        <v>4183</v>
      </c>
      <c r="C58" s="728" t="s">
        <v>579</v>
      </c>
      <c r="D58" s="728" t="s">
        <v>4179</v>
      </c>
      <c r="E58" s="728" t="s">
        <v>4280</v>
      </c>
      <c r="F58" s="728" t="s">
        <v>4281</v>
      </c>
      <c r="G58" s="732">
        <v>1</v>
      </c>
      <c r="H58" s="732">
        <v>594</v>
      </c>
      <c r="I58" s="728">
        <v>0.48688524590163934</v>
      </c>
      <c r="J58" s="728">
        <v>594</v>
      </c>
      <c r="K58" s="732">
        <v>2</v>
      </c>
      <c r="L58" s="732">
        <v>1220</v>
      </c>
      <c r="M58" s="728">
        <v>1</v>
      </c>
      <c r="N58" s="728">
        <v>610</v>
      </c>
      <c r="O58" s="732"/>
      <c r="P58" s="732"/>
      <c r="Q58" s="746"/>
      <c r="R58" s="733"/>
    </row>
    <row r="59" spans="1:18" ht="14.4" customHeight="1" x14ac:dyDescent="0.3">
      <c r="A59" s="727" t="s">
        <v>4182</v>
      </c>
      <c r="B59" s="728" t="s">
        <v>4183</v>
      </c>
      <c r="C59" s="728" t="s">
        <v>579</v>
      </c>
      <c r="D59" s="728" t="s">
        <v>4179</v>
      </c>
      <c r="E59" s="728" t="s">
        <v>4282</v>
      </c>
      <c r="F59" s="728" t="s">
        <v>4283</v>
      </c>
      <c r="G59" s="732">
        <v>4</v>
      </c>
      <c r="H59" s="732">
        <v>3740</v>
      </c>
      <c r="I59" s="728"/>
      <c r="J59" s="728">
        <v>935</v>
      </c>
      <c r="K59" s="732"/>
      <c r="L59" s="732"/>
      <c r="M59" s="728"/>
      <c r="N59" s="728"/>
      <c r="O59" s="732">
        <v>1</v>
      </c>
      <c r="P59" s="732">
        <v>948</v>
      </c>
      <c r="Q59" s="746"/>
      <c r="R59" s="733">
        <v>948</v>
      </c>
    </row>
    <row r="60" spans="1:18" ht="14.4" customHeight="1" x14ac:dyDescent="0.3">
      <c r="A60" s="727" t="s">
        <v>4182</v>
      </c>
      <c r="B60" s="728" t="s">
        <v>4183</v>
      </c>
      <c r="C60" s="728" t="s">
        <v>579</v>
      </c>
      <c r="D60" s="728" t="s">
        <v>4179</v>
      </c>
      <c r="E60" s="728" t="s">
        <v>4284</v>
      </c>
      <c r="F60" s="728" t="s">
        <v>4285</v>
      </c>
      <c r="G60" s="732">
        <v>70</v>
      </c>
      <c r="H60" s="732">
        <v>15610</v>
      </c>
      <c r="I60" s="728">
        <v>0.7089331940596757</v>
      </c>
      <c r="J60" s="728">
        <v>223</v>
      </c>
      <c r="K60" s="732">
        <v>97</v>
      </c>
      <c r="L60" s="732">
        <v>22019</v>
      </c>
      <c r="M60" s="728">
        <v>1</v>
      </c>
      <c r="N60" s="728">
        <v>227</v>
      </c>
      <c r="O60" s="732">
        <v>80</v>
      </c>
      <c r="P60" s="732">
        <v>18160</v>
      </c>
      <c r="Q60" s="746">
        <v>0.82474226804123707</v>
      </c>
      <c r="R60" s="733">
        <v>227</v>
      </c>
    </row>
    <row r="61" spans="1:18" ht="14.4" customHeight="1" x14ac:dyDescent="0.3">
      <c r="A61" s="727" t="s">
        <v>4182</v>
      </c>
      <c r="B61" s="728" t="s">
        <v>4183</v>
      </c>
      <c r="C61" s="728" t="s">
        <v>579</v>
      </c>
      <c r="D61" s="728" t="s">
        <v>4179</v>
      </c>
      <c r="E61" s="728" t="s">
        <v>4286</v>
      </c>
      <c r="F61" s="728" t="s">
        <v>4287</v>
      </c>
      <c r="G61" s="732"/>
      <c r="H61" s="732"/>
      <c r="I61" s="728"/>
      <c r="J61" s="728"/>
      <c r="K61" s="732"/>
      <c r="L61" s="732"/>
      <c r="M61" s="728"/>
      <c r="N61" s="728"/>
      <c r="O61" s="732">
        <v>1</v>
      </c>
      <c r="P61" s="732">
        <v>892</v>
      </c>
      <c r="Q61" s="746"/>
      <c r="R61" s="733">
        <v>892</v>
      </c>
    </row>
    <row r="62" spans="1:18" ht="14.4" customHeight="1" x14ac:dyDescent="0.3">
      <c r="A62" s="727" t="s">
        <v>4182</v>
      </c>
      <c r="B62" s="728" t="s">
        <v>4183</v>
      </c>
      <c r="C62" s="728" t="s">
        <v>579</v>
      </c>
      <c r="D62" s="728" t="s">
        <v>4179</v>
      </c>
      <c r="E62" s="728" t="s">
        <v>4288</v>
      </c>
      <c r="F62" s="728" t="s">
        <v>4289</v>
      </c>
      <c r="G62" s="732">
        <v>3</v>
      </c>
      <c r="H62" s="732">
        <v>246</v>
      </c>
      <c r="I62" s="728">
        <v>0.71511627906976749</v>
      </c>
      <c r="J62" s="728">
        <v>82</v>
      </c>
      <c r="K62" s="732">
        <v>4</v>
      </c>
      <c r="L62" s="732">
        <v>344</v>
      </c>
      <c r="M62" s="728">
        <v>1</v>
      </c>
      <c r="N62" s="728">
        <v>86</v>
      </c>
      <c r="O62" s="732">
        <v>3</v>
      </c>
      <c r="P62" s="732">
        <v>258</v>
      </c>
      <c r="Q62" s="746">
        <v>0.75</v>
      </c>
      <c r="R62" s="733">
        <v>86</v>
      </c>
    </row>
    <row r="63" spans="1:18" ht="14.4" customHeight="1" x14ac:dyDescent="0.3">
      <c r="A63" s="727" t="s">
        <v>4182</v>
      </c>
      <c r="B63" s="728" t="s">
        <v>4183</v>
      </c>
      <c r="C63" s="728" t="s">
        <v>579</v>
      </c>
      <c r="D63" s="728" t="s">
        <v>4179</v>
      </c>
      <c r="E63" s="728" t="s">
        <v>4290</v>
      </c>
      <c r="F63" s="728" t="s">
        <v>4291</v>
      </c>
      <c r="G63" s="732">
        <v>6</v>
      </c>
      <c r="H63" s="732">
        <v>2334</v>
      </c>
      <c r="I63" s="728">
        <v>1.1699248120300751</v>
      </c>
      <c r="J63" s="728">
        <v>389</v>
      </c>
      <c r="K63" s="732">
        <v>5</v>
      </c>
      <c r="L63" s="732">
        <v>1995</v>
      </c>
      <c r="M63" s="728">
        <v>1</v>
      </c>
      <c r="N63" s="728">
        <v>399</v>
      </c>
      <c r="O63" s="732">
        <v>3</v>
      </c>
      <c r="P63" s="732">
        <v>1200</v>
      </c>
      <c r="Q63" s="746">
        <v>0.60150375939849621</v>
      </c>
      <c r="R63" s="733">
        <v>400</v>
      </c>
    </row>
    <row r="64" spans="1:18" ht="14.4" customHeight="1" x14ac:dyDescent="0.3">
      <c r="A64" s="727" t="s">
        <v>4182</v>
      </c>
      <c r="B64" s="728" t="s">
        <v>4183</v>
      </c>
      <c r="C64" s="728" t="s">
        <v>579</v>
      </c>
      <c r="D64" s="728" t="s">
        <v>4179</v>
      </c>
      <c r="E64" s="728" t="s">
        <v>4292</v>
      </c>
      <c r="F64" s="728" t="s">
        <v>4293</v>
      </c>
      <c r="G64" s="732"/>
      <c r="H64" s="732"/>
      <c r="I64" s="728"/>
      <c r="J64" s="728"/>
      <c r="K64" s="732">
        <v>1</v>
      </c>
      <c r="L64" s="732">
        <v>1033</v>
      </c>
      <c r="M64" s="728">
        <v>1</v>
      </c>
      <c r="N64" s="728">
        <v>1033</v>
      </c>
      <c r="O64" s="732"/>
      <c r="P64" s="732"/>
      <c r="Q64" s="746"/>
      <c r="R64" s="733"/>
    </row>
    <row r="65" spans="1:18" ht="14.4" customHeight="1" x14ac:dyDescent="0.3">
      <c r="A65" s="727" t="s">
        <v>4182</v>
      </c>
      <c r="B65" s="728" t="s">
        <v>4183</v>
      </c>
      <c r="C65" s="728" t="s">
        <v>579</v>
      </c>
      <c r="D65" s="728" t="s">
        <v>4179</v>
      </c>
      <c r="E65" s="728" t="s">
        <v>4294</v>
      </c>
      <c r="F65" s="728" t="s">
        <v>4295</v>
      </c>
      <c r="G65" s="732"/>
      <c r="H65" s="732"/>
      <c r="I65" s="728"/>
      <c r="J65" s="728"/>
      <c r="K65" s="732">
        <v>1</v>
      </c>
      <c r="L65" s="732">
        <v>120</v>
      </c>
      <c r="M65" s="728">
        <v>1</v>
      </c>
      <c r="N65" s="728">
        <v>120</v>
      </c>
      <c r="O65" s="732">
        <v>1</v>
      </c>
      <c r="P65" s="732">
        <v>120</v>
      </c>
      <c r="Q65" s="746">
        <v>1</v>
      </c>
      <c r="R65" s="733">
        <v>120</v>
      </c>
    </row>
    <row r="66" spans="1:18" ht="14.4" customHeight="1" x14ac:dyDescent="0.3">
      <c r="A66" s="727" t="s">
        <v>4182</v>
      </c>
      <c r="B66" s="728" t="s">
        <v>4183</v>
      </c>
      <c r="C66" s="728" t="s">
        <v>579</v>
      </c>
      <c r="D66" s="728" t="s">
        <v>4179</v>
      </c>
      <c r="E66" s="728" t="s">
        <v>4296</v>
      </c>
      <c r="F66" s="728" t="s">
        <v>4297</v>
      </c>
      <c r="G66" s="732"/>
      <c r="H66" s="732"/>
      <c r="I66" s="728"/>
      <c r="J66" s="728"/>
      <c r="K66" s="732"/>
      <c r="L66" s="732"/>
      <c r="M66" s="728"/>
      <c r="N66" s="728"/>
      <c r="O66" s="732">
        <v>1</v>
      </c>
      <c r="P66" s="732">
        <v>1111</v>
      </c>
      <c r="Q66" s="746"/>
      <c r="R66" s="733">
        <v>1111</v>
      </c>
    </row>
    <row r="67" spans="1:18" ht="14.4" customHeight="1" x14ac:dyDescent="0.3">
      <c r="A67" s="727" t="s">
        <v>4182</v>
      </c>
      <c r="B67" s="728" t="s">
        <v>4183</v>
      </c>
      <c r="C67" s="728" t="s">
        <v>579</v>
      </c>
      <c r="D67" s="728" t="s">
        <v>4179</v>
      </c>
      <c r="E67" s="728" t="s">
        <v>4298</v>
      </c>
      <c r="F67" s="728" t="s">
        <v>4299</v>
      </c>
      <c r="G67" s="732"/>
      <c r="H67" s="732"/>
      <c r="I67" s="728"/>
      <c r="J67" s="728"/>
      <c r="K67" s="732">
        <v>1</v>
      </c>
      <c r="L67" s="732">
        <v>1369</v>
      </c>
      <c r="M67" s="728">
        <v>1</v>
      </c>
      <c r="N67" s="728">
        <v>1369</v>
      </c>
      <c r="O67" s="732"/>
      <c r="P67" s="732"/>
      <c r="Q67" s="746"/>
      <c r="R67" s="733"/>
    </row>
    <row r="68" spans="1:18" ht="14.4" customHeight="1" x14ac:dyDescent="0.3">
      <c r="A68" s="727" t="s">
        <v>4182</v>
      </c>
      <c r="B68" s="728" t="s">
        <v>4183</v>
      </c>
      <c r="C68" s="728" t="s">
        <v>579</v>
      </c>
      <c r="D68" s="728" t="s">
        <v>4179</v>
      </c>
      <c r="E68" s="728" t="s">
        <v>4300</v>
      </c>
      <c r="F68" s="728" t="s">
        <v>4301</v>
      </c>
      <c r="G68" s="732">
        <v>1</v>
      </c>
      <c r="H68" s="732">
        <v>171</v>
      </c>
      <c r="I68" s="728">
        <v>0.95530726256983245</v>
      </c>
      <c r="J68" s="728">
        <v>171</v>
      </c>
      <c r="K68" s="732">
        <v>1</v>
      </c>
      <c r="L68" s="732">
        <v>179</v>
      </c>
      <c r="M68" s="728">
        <v>1</v>
      </c>
      <c r="N68" s="728">
        <v>179</v>
      </c>
      <c r="O68" s="732">
        <v>1</v>
      </c>
      <c r="P68" s="732">
        <v>179</v>
      </c>
      <c r="Q68" s="746">
        <v>1</v>
      </c>
      <c r="R68" s="733">
        <v>179</v>
      </c>
    </row>
    <row r="69" spans="1:18" ht="14.4" customHeight="1" x14ac:dyDescent="0.3">
      <c r="A69" s="727" t="s">
        <v>4182</v>
      </c>
      <c r="B69" s="728" t="s">
        <v>4183</v>
      </c>
      <c r="C69" s="728" t="s">
        <v>579</v>
      </c>
      <c r="D69" s="728" t="s">
        <v>4179</v>
      </c>
      <c r="E69" s="728" t="s">
        <v>4302</v>
      </c>
      <c r="F69" s="728" t="s">
        <v>4303</v>
      </c>
      <c r="G69" s="732"/>
      <c r="H69" s="732"/>
      <c r="I69" s="728"/>
      <c r="J69" s="728"/>
      <c r="K69" s="732">
        <v>1</v>
      </c>
      <c r="L69" s="732">
        <v>80</v>
      </c>
      <c r="M69" s="728">
        <v>1</v>
      </c>
      <c r="N69" s="728">
        <v>80</v>
      </c>
      <c r="O69" s="732"/>
      <c r="P69" s="732"/>
      <c r="Q69" s="746"/>
      <c r="R69" s="733"/>
    </row>
    <row r="70" spans="1:18" ht="14.4" customHeight="1" thickBot="1" x14ac:dyDescent="0.35">
      <c r="A70" s="734" t="s">
        <v>4182</v>
      </c>
      <c r="B70" s="735" t="s">
        <v>4183</v>
      </c>
      <c r="C70" s="735" t="s">
        <v>579</v>
      </c>
      <c r="D70" s="735" t="s">
        <v>4179</v>
      </c>
      <c r="E70" s="735" t="s">
        <v>4304</v>
      </c>
      <c r="F70" s="735"/>
      <c r="G70" s="739"/>
      <c r="H70" s="739"/>
      <c r="I70" s="735"/>
      <c r="J70" s="735"/>
      <c r="K70" s="739"/>
      <c r="L70" s="739"/>
      <c r="M70" s="735"/>
      <c r="N70" s="735"/>
      <c r="O70" s="739">
        <v>5</v>
      </c>
      <c r="P70" s="739">
        <v>430</v>
      </c>
      <c r="Q70" s="747"/>
      <c r="R70" s="740">
        <v>86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39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26" t="s">
        <v>4306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</row>
    <row r="2" spans="1:19" ht="14.4" customHeight="1" thickBot="1" x14ac:dyDescent="0.35">
      <c r="A2" s="374" t="s">
        <v>320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7649.5</v>
      </c>
      <c r="I3" s="208">
        <f t="shared" si="0"/>
        <v>1120447.1800000002</v>
      </c>
      <c r="J3" s="78"/>
      <c r="K3" s="78"/>
      <c r="L3" s="208">
        <f t="shared" si="0"/>
        <v>10586.5</v>
      </c>
      <c r="M3" s="208">
        <f t="shared" si="0"/>
        <v>1305792.8000000005</v>
      </c>
      <c r="N3" s="78"/>
      <c r="O3" s="78"/>
      <c r="P3" s="208">
        <f t="shared" si="0"/>
        <v>12852.680000000002</v>
      </c>
      <c r="Q3" s="208">
        <f t="shared" si="0"/>
        <v>1395710</v>
      </c>
      <c r="R3" s="79">
        <f>IF(M3=0,0,Q3/M3)</f>
        <v>1.0688602357127406</v>
      </c>
      <c r="S3" s="209">
        <f>IF(P3=0,0,Q3/P3)</f>
        <v>108.59291602996416</v>
      </c>
    </row>
    <row r="4" spans="1:19" ht="14.4" customHeight="1" x14ac:dyDescent="0.3">
      <c r="A4" s="609" t="s">
        <v>302</v>
      </c>
      <c r="B4" s="609" t="s">
        <v>119</v>
      </c>
      <c r="C4" s="617" t="s">
        <v>0</v>
      </c>
      <c r="D4" s="473" t="s">
        <v>167</v>
      </c>
      <c r="E4" s="611" t="s">
        <v>120</v>
      </c>
      <c r="F4" s="616" t="s">
        <v>90</v>
      </c>
      <c r="G4" s="612" t="s">
        <v>81</v>
      </c>
      <c r="H4" s="613">
        <v>2015</v>
      </c>
      <c r="I4" s="614"/>
      <c r="J4" s="206"/>
      <c r="K4" s="206"/>
      <c r="L4" s="613">
        <v>2016</v>
      </c>
      <c r="M4" s="614"/>
      <c r="N4" s="206"/>
      <c r="O4" s="206"/>
      <c r="P4" s="613">
        <v>2017</v>
      </c>
      <c r="Q4" s="614"/>
      <c r="R4" s="615" t="s">
        <v>2</v>
      </c>
      <c r="S4" s="610" t="s">
        <v>122</v>
      </c>
    </row>
    <row r="5" spans="1:19" ht="14.4" customHeight="1" thickBot="1" x14ac:dyDescent="0.35">
      <c r="A5" s="853"/>
      <c r="B5" s="853"/>
      <c r="C5" s="854"/>
      <c r="D5" s="863"/>
      <c r="E5" s="855"/>
      <c r="F5" s="856"/>
      <c r="G5" s="857"/>
      <c r="H5" s="858" t="s">
        <v>91</v>
      </c>
      <c r="I5" s="859" t="s">
        <v>14</v>
      </c>
      <c r="J5" s="860"/>
      <c r="K5" s="860"/>
      <c r="L5" s="858" t="s">
        <v>91</v>
      </c>
      <c r="M5" s="859" t="s">
        <v>14</v>
      </c>
      <c r="N5" s="860"/>
      <c r="O5" s="860"/>
      <c r="P5" s="858" t="s">
        <v>91</v>
      </c>
      <c r="Q5" s="859" t="s">
        <v>14</v>
      </c>
      <c r="R5" s="861"/>
      <c r="S5" s="862"/>
    </row>
    <row r="6" spans="1:19" ht="14.4" customHeight="1" x14ac:dyDescent="0.3">
      <c r="A6" s="804"/>
      <c r="B6" s="805" t="s">
        <v>4178</v>
      </c>
      <c r="C6" s="805" t="s">
        <v>574</v>
      </c>
      <c r="D6" s="805" t="s">
        <v>1475</v>
      </c>
      <c r="E6" s="805" t="s">
        <v>4179</v>
      </c>
      <c r="F6" s="805" t="s">
        <v>4180</v>
      </c>
      <c r="G6" s="805" t="s">
        <v>4181</v>
      </c>
      <c r="H6" s="225"/>
      <c r="I6" s="225"/>
      <c r="J6" s="805"/>
      <c r="K6" s="805"/>
      <c r="L6" s="225">
        <v>1</v>
      </c>
      <c r="M6" s="225">
        <v>251</v>
      </c>
      <c r="N6" s="805">
        <v>1</v>
      </c>
      <c r="O6" s="805">
        <v>251</v>
      </c>
      <c r="P6" s="225"/>
      <c r="Q6" s="225"/>
      <c r="R6" s="810"/>
      <c r="S6" s="818"/>
    </row>
    <row r="7" spans="1:19" ht="14.4" customHeight="1" x14ac:dyDescent="0.3">
      <c r="A7" s="727" t="s">
        <v>4182</v>
      </c>
      <c r="B7" s="728" t="s">
        <v>4183</v>
      </c>
      <c r="C7" s="728" t="s">
        <v>579</v>
      </c>
      <c r="D7" s="728" t="s">
        <v>4172</v>
      </c>
      <c r="E7" s="728" t="s">
        <v>4179</v>
      </c>
      <c r="F7" s="728" t="s">
        <v>4193</v>
      </c>
      <c r="G7" s="728" t="s">
        <v>4194</v>
      </c>
      <c r="H7" s="732">
        <v>1</v>
      </c>
      <c r="I7" s="732">
        <v>81</v>
      </c>
      <c r="J7" s="728"/>
      <c r="K7" s="728">
        <v>81</v>
      </c>
      <c r="L7" s="732"/>
      <c r="M7" s="732"/>
      <c r="N7" s="728"/>
      <c r="O7" s="728"/>
      <c r="P7" s="732">
        <v>1</v>
      </c>
      <c r="Q7" s="732">
        <v>83</v>
      </c>
      <c r="R7" s="746"/>
      <c r="S7" s="733">
        <v>83</v>
      </c>
    </row>
    <row r="8" spans="1:19" ht="14.4" customHeight="1" x14ac:dyDescent="0.3">
      <c r="A8" s="727" t="s">
        <v>4182</v>
      </c>
      <c r="B8" s="728" t="s">
        <v>4183</v>
      </c>
      <c r="C8" s="728" t="s">
        <v>579</v>
      </c>
      <c r="D8" s="728" t="s">
        <v>4172</v>
      </c>
      <c r="E8" s="728" t="s">
        <v>4179</v>
      </c>
      <c r="F8" s="728" t="s">
        <v>4203</v>
      </c>
      <c r="G8" s="728" t="s">
        <v>4204</v>
      </c>
      <c r="H8" s="732">
        <v>1</v>
      </c>
      <c r="I8" s="732">
        <v>118</v>
      </c>
      <c r="J8" s="728"/>
      <c r="K8" s="728">
        <v>118</v>
      </c>
      <c r="L8" s="732"/>
      <c r="M8" s="732"/>
      <c r="N8" s="728"/>
      <c r="O8" s="728"/>
      <c r="P8" s="732"/>
      <c r="Q8" s="732"/>
      <c r="R8" s="746"/>
      <c r="S8" s="733"/>
    </row>
    <row r="9" spans="1:19" ht="14.4" customHeight="1" x14ac:dyDescent="0.3">
      <c r="A9" s="727" t="s">
        <v>4182</v>
      </c>
      <c r="B9" s="728" t="s">
        <v>4183</v>
      </c>
      <c r="C9" s="728" t="s">
        <v>579</v>
      </c>
      <c r="D9" s="728" t="s">
        <v>4172</v>
      </c>
      <c r="E9" s="728" t="s">
        <v>4179</v>
      </c>
      <c r="F9" s="728" t="s">
        <v>4215</v>
      </c>
      <c r="G9" s="728" t="s">
        <v>4216</v>
      </c>
      <c r="H9" s="732">
        <v>2</v>
      </c>
      <c r="I9" s="732">
        <v>236</v>
      </c>
      <c r="J9" s="728">
        <v>1.873015873015873</v>
      </c>
      <c r="K9" s="728">
        <v>118</v>
      </c>
      <c r="L9" s="732">
        <v>1</v>
      </c>
      <c r="M9" s="732">
        <v>126</v>
      </c>
      <c r="N9" s="728">
        <v>1</v>
      </c>
      <c r="O9" s="728">
        <v>126</v>
      </c>
      <c r="P9" s="732">
        <v>3</v>
      </c>
      <c r="Q9" s="732">
        <v>378</v>
      </c>
      <c r="R9" s="746">
        <v>3</v>
      </c>
      <c r="S9" s="733">
        <v>126</v>
      </c>
    </row>
    <row r="10" spans="1:19" ht="14.4" customHeight="1" x14ac:dyDescent="0.3">
      <c r="A10" s="727" t="s">
        <v>4182</v>
      </c>
      <c r="B10" s="728" t="s">
        <v>4183</v>
      </c>
      <c r="C10" s="728" t="s">
        <v>579</v>
      </c>
      <c r="D10" s="728" t="s">
        <v>4172</v>
      </c>
      <c r="E10" s="728" t="s">
        <v>4179</v>
      </c>
      <c r="F10" s="728" t="s">
        <v>4227</v>
      </c>
      <c r="G10" s="728" t="s">
        <v>4228</v>
      </c>
      <c r="H10" s="732"/>
      <c r="I10" s="732"/>
      <c r="J10" s="728"/>
      <c r="K10" s="728"/>
      <c r="L10" s="732">
        <v>1</v>
      </c>
      <c r="M10" s="732">
        <v>1677</v>
      </c>
      <c r="N10" s="728">
        <v>1</v>
      </c>
      <c r="O10" s="728">
        <v>1677</v>
      </c>
      <c r="P10" s="732"/>
      <c r="Q10" s="732"/>
      <c r="R10" s="746"/>
      <c r="S10" s="733"/>
    </row>
    <row r="11" spans="1:19" ht="14.4" customHeight="1" x14ac:dyDescent="0.3">
      <c r="A11" s="727" t="s">
        <v>4182</v>
      </c>
      <c r="B11" s="728" t="s">
        <v>4183</v>
      </c>
      <c r="C11" s="728" t="s">
        <v>579</v>
      </c>
      <c r="D11" s="728" t="s">
        <v>4172</v>
      </c>
      <c r="E11" s="728" t="s">
        <v>4179</v>
      </c>
      <c r="F11" s="728" t="s">
        <v>4239</v>
      </c>
      <c r="G11" s="728" t="s">
        <v>4240</v>
      </c>
      <c r="H11" s="732">
        <v>1</v>
      </c>
      <c r="I11" s="732">
        <v>0</v>
      </c>
      <c r="J11" s="728">
        <v>0</v>
      </c>
      <c r="K11" s="728">
        <v>0</v>
      </c>
      <c r="L11" s="732">
        <v>2</v>
      </c>
      <c r="M11" s="732">
        <v>66.66</v>
      </c>
      <c r="N11" s="728">
        <v>1</v>
      </c>
      <c r="O11" s="728">
        <v>33.33</v>
      </c>
      <c r="P11" s="732">
        <v>3</v>
      </c>
      <c r="Q11" s="732">
        <v>100</v>
      </c>
      <c r="R11" s="746">
        <v>1.5001500150015001</v>
      </c>
      <c r="S11" s="733">
        <v>33.333333333333336</v>
      </c>
    </row>
    <row r="12" spans="1:19" ht="14.4" customHeight="1" x14ac:dyDescent="0.3">
      <c r="A12" s="727" t="s">
        <v>4182</v>
      </c>
      <c r="B12" s="728" t="s">
        <v>4183</v>
      </c>
      <c r="C12" s="728" t="s">
        <v>579</v>
      </c>
      <c r="D12" s="728" t="s">
        <v>4172</v>
      </c>
      <c r="E12" s="728" t="s">
        <v>4179</v>
      </c>
      <c r="F12" s="728" t="s">
        <v>4241</v>
      </c>
      <c r="G12" s="728" t="s">
        <v>4242</v>
      </c>
      <c r="H12" s="732">
        <v>79</v>
      </c>
      <c r="I12" s="732">
        <v>8532</v>
      </c>
      <c r="J12" s="728">
        <v>0.87561576354679804</v>
      </c>
      <c r="K12" s="728">
        <v>108</v>
      </c>
      <c r="L12" s="732">
        <v>84</v>
      </c>
      <c r="M12" s="732">
        <v>9744</v>
      </c>
      <c r="N12" s="728">
        <v>1</v>
      </c>
      <c r="O12" s="728">
        <v>116</v>
      </c>
      <c r="P12" s="732">
        <v>85</v>
      </c>
      <c r="Q12" s="732">
        <v>9860</v>
      </c>
      <c r="R12" s="746">
        <v>1.0119047619047619</v>
      </c>
      <c r="S12" s="733">
        <v>116</v>
      </c>
    </row>
    <row r="13" spans="1:19" ht="14.4" customHeight="1" x14ac:dyDescent="0.3">
      <c r="A13" s="727" t="s">
        <v>4182</v>
      </c>
      <c r="B13" s="728" t="s">
        <v>4183</v>
      </c>
      <c r="C13" s="728" t="s">
        <v>579</v>
      </c>
      <c r="D13" s="728" t="s">
        <v>4172</v>
      </c>
      <c r="E13" s="728" t="s">
        <v>4179</v>
      </c>
      <c r="F13" s="728" t="s">
        <v>4245</v>
      </c>
      <c r="G13" s="728" t="s">
        <v>4246</v>
      </c>
      <c r="H13" s="732"/>
      <c r="I13" s="732"/>
      <c r="J13" s="728"/>
      <c r="K13" s="728"/>
      <c r="L13" s="732">
        <v>1</v>
      </c>
      <c r="M13" s="732">
        <v>86</v>
      </c>
      <c r="N13" s="728">
        <v>1</v>
      </c>
      <c r="O13" s="728">
        <v>86</v>
      </c>
      <c r="P13" s="732"/>
      <c r="Q13" s="732"/>
      <c r="R13" s="746"/>
      <c r="S13" s="733"/>
    </row>
    <row r="14" spans="1:19" ht="14.4" customHeight="1" x14ac:dyDescent="0.3">
      <c r="A14" s="727" t="s">
        <v>4182</v>
      </c>
      <c r="B14" s="728" t="s">
        <v>4183</v>
      </c>
      <c r="C14" s="728" t="s">
        <v>579</v>
      </c>
      <c r="D14" s="728" t="s">
        <v>4172</v>
      </c>
      <c r="E14" s="728" t="s">
        <v>4179</v>
      </c>
      <c r="F14" s="728" t="s">
        <v>4180</v>
      </c>
      <c r="G14" s="728" t="s">
        <v>4181</v>
      </c>
      <c r="H14" s="732">
        <v>1</v>
      </c>
      <c r="I14" s="732">
        <v>235</v>
      </c>
      <c r="J14" s="728">
        <v>0.46812749003984061</v>
      </c>
      <c r="K14" s="728">
        <v>235</v>
      </c>
      <c r="L14" s="732">
        <v>2</v>
      </c>
      <c r="M14" s="732">
        <v>502</v>
      </c>
      <c r="N14" s="728">
        <v>1</v>
      </c>
      <c r="O14" s="728">
        <v>251</v>
      </c>
      <c r="P14" s="732"/>
      <c r="Q14" s="732"/>
      <c r="R14" s="746"/>
      <c r="S14" s="733"/>
    </row>
    <row r="15" spans="1:19" ht="14.4" customHeight="1" x14ac:dyDescent="0.3">
      <c r="A15" s="727" t="s">
        <v>4182</v>
      </c>
      <c r="B15" s="728" t="s">
        <v>4183</v>
      </c>
      <c r="C15" s="728" t="s">
        <v>579</v>
      </c>
      <c r="D15" s="728" t="s">
        <v>4172</v>
      </c>
      <c r="E15" s="728" t="s">
        <v>4179</v>
      </c>
      <c r="F15" s="728" t="s">
        <v>4290</v>
      </c>
      <c r="G15" s="728" t="s">
        <v>4291</v>
      </c>
      <c r="H15" s="732">
        <v>1</v>
      </c>
      <c r="I15" s="732">
        <v>389</v>
      </c>
      <c r="J15" s="728"/>
      <c r="K15" s="728">
        <v>389</v>
      </c>
      <c r="L15" s="732"/>
      <c r="M15" s="732"/>
      <c r="N15" s="728"/>
      <c r="O15" s="728"/>
      <c r="P15" s="732"/>
      <c r="Q15" s="732"/>
      <c r="R15" s="746"/>
      <c r="S15" s="733"/>
    </row>
    <row r="16" spans="1:19" ht="14.4" customHeight="1" x14ac:dyDescent="0.3">
      <c r="A16" s="727" t="s">
        <v>4182</v>
      </c>
      <c r="B16" s="728" t="s">
        <v>4183</v>
      </c>
      <c r="C16" s="728" t="s">
        <v>579</v>
      </c>
      <c r="D16" s="728" t="s">
        <v>1465</v>
      </c>
      <c r="E16" s="728" t="s">
        <v>4184</v>
      </c>
      <c r="F16" s="728" t="s">
        <v>4185</v>
      </c>
      <c r="G16" s="728" t="s">
        <v>4186</v>
      </c>
      <c r="H16" s="732">
        <v>0.1</v>
      </c>
      <c r="I16" s="732">
        <v>15.1</v>
      </c>
      <c r="J16" s="728">
        <v>0.49983449189010259</v>
      </c>
      <c r="K16" s="728">
        <v>151</v>
      </c>
      <c r="L16" s="732">
        <v>0.2</v>
      </c>
      <c r="M16" s="732">
        <v>30.21</v>
      </c>
      <c r="N16" s="728">
        <v>1</v>
      </c>
      <c r="O16" s="728">
        <v>151.04999999999998</v>
      </c>
      <c r="P16" s="732"/>
      <c r="Q16" s="732"/>
      <c r="R16" s="746"/>
      <c r="S16" s="733"/>
    </row>
    <row r="17" spans="1:19" ht="14.4" customHeight="1" x14ac:dyDescent="0.3">
      <c r="A17" s="727" t="s">
        <v>4182</v>
      </c>
      <c r="B17" s="728" t="s">
        <v>4183</v>
      </c>
      <c r="C17" s="728" t="s">
        <v>579</v>
      </c>
      <c r="D17" s="728" t="s">
        <v>1465</v>
      </c>
      <c r="E17" s="728" t="s">
        <v>4179</v>
      </c>
      <c r="F17" s="728" t="s">
        <v>4193</v>
      </c>
      <c r="G17" s="728" t="s">
        <v>4194</v>
      </c>
      <c r="H17" s="732">
        <v>11</v>
      </c>
      <c r="I17" s="732">
        <v>891</v>
      </c>
      <c r="J17" s="728">
        <v>1.5335628227194493</v>
      </c>
      <c r="K17" s="728">
        <v>81</v>
      </c>
      <c r="L17" s="732">
        <v>7</v>
      </c>
      <c r="M17" s="732">
        <v>581</v>
      </c>
      <c r="N17" s="728">
        <v>1</v>
      </c>
      <c r="O17" s="728">
        <v>83</v>
      </c>
      <c r="P17" s="732">
        <v>1</v>
      </c>
      <c r="Q17" s="732">
        <v>83</v>
      </c>
      <c r="R17" s="746">
        <v>0.14285714285714285</v>
      </c>
      <c r="S17" s="733">
        <v>83</v>
      </c>
    </row>
    <row r="18" spans="1:19" ht="14.4" customHeight="1" x14ac:dyDescent="0.3">
      <c r="A18" s="727" t="s">
        <v>4182</v>
      </c>
      <c r="B18" s="728" t="s">
        <v>4183</v>
      </c>
      <c r="C18" s="728" t="s">
        <v>579</v>
      </c>
      <c r="D18" s="728" t="s">
        <v>1465</v>
      </c>
      <c r="E18" s="728" t="s">
        <v>4179</v>
      </c>
      <c r="F18" s="728" t="s">
        <v>4195</v>
      </c>
      <c r="G18" s="728" t="s">
        <v>4196</v>
      </c>
      <c r="H18" s="732"/>
      <c r="I18" s="732"/>
      <c r="J18" s="728"/>
      <c r="K18" s="728"/>
      <c r="L18" s="732">
        <v>2</v>
      </c>
      <c r="M18" s="732">
        <v>212</v>
      </c>
      <c r="N18" s="728">
        <v>1</v>
      </c>
      <c r="O18" s="728">
        <v>106</v>
      </c>
      <c r="P18" s="732">
        <v>3</v>
      </c>
      <c r="Q18" s="732">
        <v>318</v>
      </c>
      <c r="R18" s="746">
        <v>1.5</v>
      </c>
      <c r="S18" s="733">
        <v>106</v>
      </c>
    </row>
    <row r="19" spans="1:19" ht="14.4" customHeight="1" x14ac:dyDescent="0.3">
      <c r="A19" s="727" t="s">
        <v>4182</v>
      </c>
      <c r="B19" s="728" t="s">
        <v>4183</v>
      </c>
      <c r="C19" s="728" t="s">
        <v>579</v>
      </c>
      <c r="D19" s="728" t="s">
        <v>1465</v>
      </c>
      <c r="E19" s="728" t="s">
        <v>4179</v>
      </c>
      <c r="F19" s="728" t="s">
        <v>4215</v>
      </c>
      <c r="G19" s="728" t="s">
        <v>4216</v>
      </c>
      <c r="H19" s="732">
        <v>146</v>
      </c>
      <c r="I19" s="732">
        <v>17228</v>
      </c>
      <c r="J19" s="728">
        <v>1.0128159905937684</v>
      </c>
      <c r="K19" s="728">
        <v>118</v>
      </c>
      <c r="L19" s="732">
        <v>135</v>
      </c>
      <c r="M19" s="732">
        <v>17010</v>
      </c>
      <c r="N19" s="728">
        <v>1</v>
      </c>
      <c r="O19" s="728">
        <v>126</v>
      </c>
      <c r="P19" s="732">
        <v>101</v>
      </c>
      <c r="Q19" s="732">
        <v>12726</v>
      </c>
      <c r="R19" s="746">
        <v>0.74814814814814812</v>
      </c>
      <c r="S19" s="733">
        <v>126</v>
      </c>
    </row>
    <row r="20" spans="1:19" ht="14.4" customHeight="1" x14ac:dyDescent="0.3">
      <c r="A20" s="727" t="s">
        <v>4182</v>
      </c>
      <c r="B20" s="728" t="s">
        <v>4183</v>
      </c>
      <c r="C20" s="728" t="s">
        <v>579</v>
      </c>
      <c r="D20" s="728" t="s">
        <v>1465</v>
      </c>
      <c r="E20" s="728" t="s">
        <v>4179</v>
      </c>
      <c r="F20" s="728" t="s">
        <v>4239</v>
      </c>
      <c r="G20" s="728" t="s">
        <v>4240</v>
      </c>
      <c r="H20" s="732"/>
      <c r="I20" s="732"/>
      <c r="J20" s="728"/>
      <c r="K20" s="728"/>
      <c r="L20" s="732">
        <v>68</v>
      </c>
      <c r="M20" s="732">
        <v>2266.6399999999994</v>
      </c>
      <c r="N20" s="728">
        <v>1</v>
      </c>
      <c r="O20" s="728">
        <v>33.332941176470577</v>
      </c>
      <c r="P20" s="732">
        <v>100</v>
      </c>
      <c r="Q20" s="732">
        <v>3333.3199999999997</v>
      </c>
      <c r="R20" s="746">
        <v>1.470599654113578</v>
      </c>
      <c r="S20" s="733">
        <v>33.333199999999998</v>
      </c>
    </row>
    <row r="21" spans="1:19" ht="14.4" customHeight="1" x14ac:dyDescent="0.3">
      <c r="A21" s="727" t="s">
        <v>4182</v>
      </c>
      <c r="B21" s="728" t="s">
        <v>4183</v>
      </c>
      <c r="C21" s="728" t="s">
        <v>579</v>
      </c>
      <c r="D21" s="728" t="s">
        <v>1465</v>
      </c>
      <c r="E21" s="728" t="s">
        <v>4179</v>
      </c>
      <c r="F21" s="728" t="s">
        <v>4245</v>
      </c>
      <c r="G21" s="728" t="s">
        <v>4246</v>
      </c>
      <c r="H21" s="732">
        <v>1</v>
      </c>
      <c r="I21" s="732">
        <v>82</v>
      </c>
      <c r="J21" s="728">
        <v>0.95348837209302328</v>
      </c>
      <c r="K21" s="728">
        <v>82</v>
      </c>
      <c r="L21" s="732">
        <v>1</v>
      </c>
      <c r="M21" s="732">
        <v>86</v>
      </c>
      <c r="N21" s="728">
        <v>1</v>
      </c>
      <c r="O21" s="728">
        <v>86</v>
      </c>
      <c r="P21" s="732"/>
      <c r="Q21" s="732"/>
      <c r="R21" s="746"/>
      <c r="S21" s="733"/>
    </row>
    <row r="22" spans="1:19" ht="14.4" customHeight="1" x14ac:dyDescent="0.3">
      <c r="A22" s="727" t="s">
        <v>4182</v>
      </c>
      <c r="B22" s="728" t="s">
        <v>4183</v>
      </c>
      <c r="C22" s="728" t="s">
        <v>579</v>
      </c>
      <c r="D22" s="728" t="s">
        <v>1465</v>
      </c>
      <c r="E22" s="728" t="s">
        <v>4179</v>
      </c>
      <c r="F22" s="728" t="s">
        <v>4247</v>
      </c>
      <c r="G22" s="728" t="s">
        <v>4248</v>
      </c>
      <c r="H22" s="732">
        <v>1</v>
      </c>
      <c r="I22" s="732">
        <v>31</v>
      </c>
      <c r="J22" s="728">
        <v>0.96875</v>
      </c>
      <c r="K22" s="728">
        <v>31</v>
      </c>
      <c r="L22" s="732">
        <v>1</v>
      </c>
      <c r="M22" s="732">
        <v>32</v>
      </c>
      <c r="N22" s="728">
        <v>1</v>
      </c>
      <c r="O22" s="728">
        <v>32</v>
      </c>
      <c r="P22" s="732"/>
      <c r="Q22" s="732"/>
      <c r="R22" s="746"/>
      <c r="S22" s="733"/>
    </row>
    <row r="23" spans="1:19" ht="14.4" customHeight="1" x14ac:dyDescent="0.3">
      <c r="A23" s="727" t="s">
        <v>4182</v>
      </c>
      <c r="B23" s="728" t="s">
        <v>4183</v>
      </c>
      <c r="C23" s="728" t="s">
        <v>579</v>
      </c>
      <c r="D23" s="728" t="s">
        <v>1465</v>
      </c>
      <c r="E23" s="728" t="s">
        <v>4179</v>
      </c>
      <c r="F23" s="728" t="s">
        <v>4180</v>
      </c>
      <c r="G23" s="728" t="s">
        <v>4181</v>
      </c>
      <c r="H23" s="732">
        <v>24</v>
      </c>
      <c r="I23" s="732">
        <v>5640</v>
      </c>
      <c r="J23" s="728">
        <v>0.72484256522297907</v>
      </c>
      <c r="K23" s="728">
        <v>235</v>
      </c>
      <c r="L23" s="732">
        <v>31</v>
      </c>
      <c r="M23" s="732">
        <v>7781</v>
      </c>
      <c r="N23" s="728">
        <v>1</v>
      </c>
      <c r="O23" s="728">
        <v>251</v>
      </c>
      <c r="P23" s="732">
        <v>9</v>
      </c>
      <c r="Q23" s="732">
        <v>2259</v>
      </c>
      <c r="R23" s="746">
        <v>0.29032258064516131</v>
      </c>
      <c r="S23" s="733">
        <v>251</v>
      </c>
    </row>
    <row r="24" spans="1:19" ht="14.4" customHeight="1" x14ac:dyDescent="0.3">
      <c r="A24" s="727" t="s">
        <v>4182</v>
      </c>
      <c r="B24" s="728" t="s">
        <v>4183</v>
      </c>
      <c r="C24" s="728" t="s">
        <v>579</v>
      </c>
      <c r="D24" s="728" t="s">
        <v>1465</v>
      </c>
      <c r="E24" s="728" t="s">
        <v>4179</v>
      </c>
      <c r="F24" s="728" t="s">
        <v>4264</v>
      </c>
      <c r="G24" s="728" t="s">
        <v>4265</v>
      </c>
      <c r="H24" s="732">
        <v>1</v>
      </c>
      <c r="I24" s="732">
        <v>179</v>
      </c>
      <c r="J24" s="728"/>
      <c r="K24" s="728">
        <v>179</v>
      </c>
      <c r="L24" s="732"/>
      <c r="M24" s="732"/>
      <c r="N24" s="728"/>
      <c r="O24" s="728"/>
      <c r="P24" s="732"/>
      <c r="Q24" s="732"/>
      <c r="R24" s="746"/>
      <c r="S24" s="733"/>
    </row>
    <row r="25" spans="1:19" ht="14.4" customHeight="1" x14ac:dyDescent="0.3">
      <c r="A25" s="727" t="s">
        <v>4182</v>
      </c>
      <c r="B25" s="728" t="s">
        <v>4183</v>
      </c>
      <c r="C25" s="728" t="s">
        <v>579</v>
      </c>
      <c r="D25" s="728" t="s">
        <v>1465</v>
      </c>
      <c r="E25" s="728" t="s">
        <v>4179</v>
      </c>
      <c r="F25" s="728" t="s">
        <v>4270</v>
      </c>
      <c r="G25" s="728" t="s">
        <v>4271</v>
      </c>
      <c r="H25" s="732"/>
      <c r="I25" s="732"/>
      <c r="J25" s="728"/>
      <c r="K25" s="728"/>
      <c r="L25" s="732">
        <v>1</v>
      </c>
      <c r="M25" s="732">
        <v>500</v>
      </c>
      <c r="N25" s="728">
        <v>1</v>
      </c>
      <c r="O25" s="728">
        <v>500</v>
      </c>
      <c r="P25" s="732"/>
      <c r="Q25" s="732"/>
      <c r="R25" s="746"/>
      <c r="S25" s="733"/>
    </row>
    <row r="26" spans="1:19" ht="14.4" customHeight="1" x14ac:dyDescent="0.3">
      <c r="A26" s="727" t="s">
        <v>4182</v>
      </c>
      <c r="B26" s="728" t="s">
        <v>4183</v>
      </c>
      <c r="C26" s="728" t="s">
        <v>579</v>
      </c>
      <c r="D26" s="728" t="s">
        <v>1466</v>
      </c>
      <c r="E26" s="728" t="s">
        <v>4184</v>
      </c>
      <c r="F26" s="728" t="s">
        <v>4185</v>
      </c>
      <c r="G26" s="728" t="s">
        <v>4186</v>
      </c>
      <c r="H26" s="732">
        <v>0.5</v>
      </c>
      <c r="I26" s="732">
        <v>75.52</v>
      </c>
      <c r="J26" s="728">
        <v>0.7142046529222621</v>
      </c>
      <c r="K26" s="728">
        <v>151.04</v>
      </c>
      <c r="L26" s="732">
        <v>0.7</v>
      </c>
      <c r="M26" s="732">
        <v>105.74000000000001</v>
      </c>
      <c r="N26" s="728">
        <v>1</v>
      </c>
      <c r="O26" s="728">
        <v>151.05714285714288</v>
      </c>
      <c r="P26" s="732">
        <v>1.9000000000000001</v>
      </c>
      <c r="Q26" s="732">
        <v>287</v>
      </c>
      <c r="R26" s="746">
        <v>2.7142046529222621</v>
      </c>
      <c r="S26" s="733">
        <v>151.05263157894737</v>
      </c>
    </row>
    <row r="27" spans="1:19" ht="14.4" customHeight="1" x14ac:dyDescent="0.3">
      <c r="A27" s="727" t="s">
        <v>4182</v>
      </c>
      <c r="B27" s="728" t="s">
        <v>4183</v>
      </c>
      <c r="C27" s="728" t="s">
        <v>579</v>
      </c>
      <c r="D27" s="728" t="s">
        <v>1466</v>
      </c>
      <c r="E27" s="728" t="s">
        <v>4179</v>
      </c>
      <c r="F27" s="728" t="s">
        <v>4193</v>
      </c>
      <c r="G27" s="728" t="s">
        <v>4194</v>
      </c>
      <c r="H27" s="732">
        <v>50</v>
      </c>
      <c r="I27" s="732">
        <v>4050</v>
      </c>
      <c r="J27" s="728">
        <v>0.65939433409312931</v>
      </c>
      <c r="K27" s="728">
        <v>81</v>
      </c>
      <c r="L27" s="732">
        <v>74</v>
      </c>
      <c r="M27" s="732">
        <v>6142</v>
      </c>
      <c r="N27" s="728">
        <v>1</v>
      </c>
      <c r="O27" s="728">
        <v>83</v>
      </c>
      <c r="P27" s="732">
        <v>60</v>
      </c>
      <c r="Q27" s="732">
        <v>4980</v>
      </c>
      <c r="R27" s="746">
        <v>0.81081081081081086</v>
      </c>
      <c r="S27" s="733">
        <v>83</v>
      </c>
    </row>
    <row r="28" spans="1:19" ht="14.4" customHeight="1" x14ac:dyDescent="0.3">
      <c r="A28" s="727" t="s">
        <v>4182</v>
      </c>
      <c r="B28" s="728" t="s">
        <v>4183</v>
      </c>
      <c r="C28" s="728" t="s">
        <v>579</v>
      </c>
      <c r="D28" s="728" t="s">
        <v>1466</v>
      </c>
      <c r="E28" s="728" t="s">
        <v>4179</v>
      </c>
      <c r="F28" s="728" t="s">
        <v>4197</v>
      </c>
      <c r="G28" s="728" t="s">
        <v>4198</v>
      </c>
      <c r="H28" s="732">
        <v>2</v>
      </c>
      <c r="I28" s="732">
        <v>70</v>
      </c>
      <c r="J28" s="728">
        <v>1.8918918918918919</v>
      </c>
      <c r="K28" s="728">
        <v>35</v>
      </c>
      <c r="L28" s="732">
        <v>1</v>
      </c>
      <c r="M28" s="732">
        <v>37</v>
      </c>
      <c r="N28" s="728">
        <v>1</v>
      </c>
      <c r="O28" s="728">
        <v>37</v>
      </c>
      <c r="P28" s="732"/>
      <c r="Q28" s="732"/>
      <c r="R28" s="746"/>
      <c r="S28" s="733"/>
    </row>
    <row r="29" spans="1:19" ht="14.4" customHeight="1" x14ac:dyDescent="0.3">
      <c r="A29" s="727" t="s">
        <v>4182</v>
      </c>
      <c r="B29" s="728" t="s">
        <v>4183</v>
      </c>
      <c r="C29" s="728" t="s">
        <v>579</v>
      </c>
      <c r="D29" s="728" t="s">
        <v>1466</v>
      </c>
      <c r="E29" s="728" t="s">
        <v>4179</v>
      </c>
      <c r="F29" s="728" t="s">
        <v>4205</v>
      </c>
      <c r="G29" s="728" t="s">
        <v>4206</v>
      </c>
      <c r="H29" s="732"/>
      <c r="I29" s="732"/>
      <c r="J29" s="728"/>
      <c r="K29" s="728"/>
      <c r="L29" s="732">
        <v>1</v>
      </c>
      <c r="M29" s="732">
        <v>207</v>
      </c>
      <c r="N29" s="728">
        <v>1</v>
      </c>
      <c r="O29" s="728">
        <v>207</v>
      </c>
      <c r="P29" s="732"/>
      <c r="Q29" s="732"/>
      <c r="R29" s="746"/>
      <c r="S29" s="733"/>
    </row>
    <row r="30" spans="1:19" ht="14.4" customHeight="1" x14ac:dyDescent="0.3">
      <c r="A30" s="727" t="s">
        <v>4182</v>
      </c>
      <c r="B30" s="728" t="s">
        <v>4183</v>
      </c>
      <c r="C30" s="728" t="s">
        <v>579</v>
      </c>
      <c r="D30" s="728" t="s">
        <v>1466</v>
      </c>
      <c r="E30" s="728" t="s">
        <v>4179</v>
      </c>
      <c r="F30" s="728" t="s">
        <v>4207</v>
      </c>
      <c r="G30" s="728" t="s">
        <v>4208</v>
      </c>
      <c r="H30" s="732"/>
      <c r="I30" s="732"/>
      <c r="J30" s="728"/>
      <c r="K30" s="728"/>
      <c r="L30" s="732">
        <v>1</v>
      </c>
      <c r="M30" s="732">
        <v>309</v>
      </c>
      <c r="N30" s="728">
        <v>1</v>
      </c>
      <c r="O30" s="728">
        <v>309</v>
      </c>
      <c r="P30" s="732">
        <v>3</v>
      </c>
      <c r="Q30" s="732">
        <v>927</v>
      </c>
      <c r="R30" s="746">
        <v>3</v>
      </c>
      <c r="S30" s="733">
        <v>309</v>
      </c>
    </row>
    <row r="31" spans="1:19" ht="14.4" customHeight="1" x14ac:dyDescent="0.3">
      <c r="A31" s="727" t="s">
        <v>4182</v>
      </c>
      <c r="B31" s="728" t="s">
        <v>4183</v>
      </c>
      <c r="C31" s="728" t="s">
        <v>579</v>
      </c>
      <c r="D31" s="728" t="s">
        <v>1466</v>
      </c>
      <c r="E31" s="728" t="s">
        <v>4179</v>
      </c>
      <c r="F31" s="728" t="s">
        <v>4211</v>
      </c>
      <c r="G31" s="728" t="s">
        <v>4212</v>
      </c>
      <c r="H31" s="732">
        <v>36</v>
      </c>
      <c r="I31" s="732">
        <v>3420</v>
      </c>
      <c r="J31" s="728">
        <v>0.38815117466802862</v>
      </c>
      <c r="K31" s="728">
        <v>95</v>
      </c>
      <c r="L31" s="732">
        <v>89</v>
      </c>
      <c r="M31" s="732">
        <v>8811</v>
      </c>
      <c r="N31" s="728">
        <v>1</v>
      </c>
      <c r="O31" s="728">
        <v>99</v>
      </c>
      <c r="P31" s="732">
        <v>60</v>
      </c>
      <c r="Q31" s="732">
        <v>5940</v>
      </c>
      <c r="R31" s="746">
        <v>0.6741573033707865</v>
      </c>
      <c r="S31" s="733">
        <v>99</v>
      </c>
    </row>
    <row r="32" spans="1:19" ht="14.4" customHeight="1" x14ac:dyDescent="0.3">
      <c r="A32" s="727" t="s">
        <v>4182</v>
      </c>
      <c r="B32" s="728" t="s">
        <v>4183</v>
      </c>
      <c r="C32" s="728" t="s">
        <v>579</v>
      </c>
      <c r="D32" s="728" t="s">
        <v>1466</v>
      </c>
      <c r="E32" s="728" t="s">
        <v>4179</v>
      </c>
      <c r="F32" s="728" t="s">
        <v>4213</v>
      </c>
      <c r="G32" s="728" t="s">
        <v>4214</v>
      </c>
      <c r="H32" s="732">
        <v>1</v>
      </c>
      <c r="I32" s="732">
        <v>93</v>
      </c>
      <c r="J32" s="728">
        <v>0.95876288659793818</v>
      </c>
      <c r="K32" s="728">
        <v>93</v>
      </c>
      <c r="L32" s="732">
        <v>1</v>
      </c>
      <c r="M32" s="732">
        <v>97</v>
      </c>
      <c r="N32" s="728">
        <v>1</v>
      </c>
      <c r="O32" s="728">
        <v>97</v>
      </c>
      <c r="P32" s="732">
        <v>9</v>
      </c>
      <c r="Q32" s="732">
        <v>873</v>
      </c>
      <c r="R32" s="746">
        <v>9</v>
      </c>
      <c r="S32" s="733">
        <v>97</v>
      </c>
    </row>
    <row r="33" spans="1:19" ht="14.4" customHeight="1" x14ac:dyDescent="0.3">
      <c r="A33" s="727" t="s">
        <v>4182</v>
      </c>
      <c r="B33" s="728" t="s">
        <v>4183</v>
      </c>
      <c r="C33" s="728" t="s">
        <v>579</v>
      </c>
      <c r="D33" s="728" t="s">
        <v>1466</v>
      </c>
      <c r="E33" s="728" t="s">
        <v>4179</v>
      </c>
      <c r="F33" s="728" t="s">
        <v>4215</v>
      </c>
      <c r="G33" s="728" t="s">
        <v>4216</v>
      </c>
      <c r="H33" s="732">
        <v>248</v>
      </c>
      <c r="I33" s="732">
        <v>29264</v>
      </c>
      <c r="J33" s="728">
        <v>0.58355268405519667</v>
      </c>
      <c r="K33" s="728">
        <v>118</v>
      </c>
      <c r="L33" s="732">
        <v>398</v>
      </c>
      <c r="M33" s="732">
        <v>50148</v>
      </c>
      <c r="N33" s="728">
        <v>1</v>
      </c>
      <c r="O33" s="728">
        <v>126</v>
      </c>
      <c r="P33" s="732">
        <v>296</v>
      </c>
      <c r="Q33" s="732">
        <v>37296</v>
      </c>
      <c r="R33" s="746">
        <v>0.74371859296482412</v>
      </c>
      <c r="S33" s="733">
        <v>126</v>
      </c>
    </row>
    <row r="34" spans="1:19" ht="14.4" customHeight="1" x14ac:dyDescent="0.3">
      <c r="A34" s="727" t="s">
        <v>4182</v>
      </c>
      <c r="B34" s="728" t="s">
        <v>4183</v>
      </c>
      <c r="C34" s="728" t="s">
        <v>579</v>
      </c>
      <c r="D34" s="728" t="s">
        <v>1466</v>
      </c>
      <c r="E34" s="728" t="s">
        <v>4179</v>
      </c>
      <c r="F34" s="728" t="s">
        <v>4227</v>
      </c>
      <c r="G34" s="728" t="s">
        <v>4228</v>
      </c>
      <c r="H34" s="732"/>
      <c r="I34" s="732"/>
      <c r="J34" s="728"/>
      <c r="K34" s="728"/>
      <c r="L34" s="732"/>
      <c r="M34" s="732"/>
      <c r="N34" s="728"/>
      <c r="O34" s="728"/>
      <c r="P34" s="732">
        <v>1</v>
      </c>
      <c r="Q34" s="732">
        <v>1678</v>
      </c>
      <c r="R34" s="746"/>
      <c r="S34" s="733">
        <v>1678</v>
      </c>
    </row>
    <row r="35" spans="1:19" ht="14.4" customHeight="1" x14ac:dyDescent="0.3">
      <c r="A35" s="727" t="s">
        <v>4182</v>
      </c>
      <c r="B35" s="728" t="s">
        <v>4183</v>
      </c>
      <c r="C35" s="728" t="s">
        <v>579</v>
      </c>
      <c r="D35" s="728" t="s">
        <v>1466</v>
      </c>
      <c r="E35" s="728" t="s">
        <v>4179</v>
      </c>
      <c r="F35" s="728" t="s">
        <v>4229</v>
      </c>
      <c r="G35" s="728" t="s">
        <v>4230</v>
      </c>
      <c r="H35" s="732">
        <v>1</v>
      </c>
      <c r="I35" s="732">
        <v>1284</v>
      </c>
      <c r="J35" s="728">
        <v>0.32696715049656228</v>
      </c>
      <c r="K35" s="728">
        <v>1284</v>
      </c>
      <c r="L35" s="732">
        <v>3</v>
      </c>
      <c r="M35" s="732">
        <v>3927</v>
      </c>
      <c r="N35" s="728">
        <v>1</v>
      </c>
      <c r="O35" s="728">
        <v>1309</v>
      </c>
      <c r="P35" s="732">
        <v>7</v>
      </c>
      <c r="Q35" s="732">
        <v>9170</v>
      </c>
      <c r="R35" s="746">
        <v>2.3351158645276291</v>
      </c>
      <c r="S35" s="733">
        <v>1310</v>
      </c>
    </row>
    <row r="36" spans="1:19" ht="14.4" customHeight="1" x14ac:dyDescent="0.3">
      <c r="A36" s="727" t="s">
        <v>4182</v>
      </c>
      <c r="B36" s="728" t="s">
        <v>4183</v>
      </c>
      <c r="C36" s="728" t="s">
        <v>579</v>
      </c>
      <c r="D36" s="728" t="s">
        <v>1466</v>
      </c>
      <c r="E36" s="728" t="s">
        <v>4179</v>
      </c>
      <c r="F36" s="728" t="s">
        <v>4235</v>
      </c>
      <c r="G36" s="728" t="s">
        <v>4236</v>
      </c>
      <c r="H36" s="732"/>
      <c r="I36" s="732"/>
      <c r="J36" s="728"/>
      <c r="K36" s="728"/>
      <c r="L36" s="732"/>
      <c r="M36" s="732"/>
      <c r="N36" s="728"/>
      <c r="O36" s="728"/>
      <c r="P36" s="732">
        <v>1</v>
      </c>
      <c r="Q36" s="732">
        <v>163</v>
      </c>
      <c r="R36" s="746"/>
      <c r="S36" s="733">
        <v>163</v>
      </c>
    </row>
    <row r="37" spans="1:19" ht="14.4" customHeight="1" x14ac:dyDescent="0.3">
      <c r="A37" s="727" t="s">
        <v>4182</v>
      </c>
      <c r="B37" s="728" t="s">
        <v>4183</v>
      </c>
      <c r="C37" s="728" t="s">
        <v>579</v>
      </c>
      <c r="D37" s="728" t="s">
        <v>1466</v>
      </c>
      <c r="E37" s="728" t="s">
        <v>4179</v>
      </c>
      <c r="F37" s="728" t="s">
        <v>4239</v>
      </c>
      <c r="G37" s="728" t="s">
        <v>4240</v>
      </c>
      <c r="H37" s="732"/>
      <c r="I37" s="732"/>
      <c r="J37" s="728"/>
      <c r="K37" s="728"/>
      <c r="L37" s="732">
        <v>175</v>
      </c>
      <c r="M37" s="732">
        <v>5833.3099999999995</v>
      </c>
      <c r="N37" s="728">
        <v>1</v>
      </c>
      <c r="O37" s="728">
        <v>33.333199999999998</v>
      </c>
      <c r="P37" s="732">
        <v>265</v>
      </c>
      <c r="Q37" s="732">
        <v>8833.33</v>
      </c>
      <c r="R37" s="746">
        <v>1.5142912000219431</v>
      </c>
      <c r="S37" s="733">
        <v>33.333320754716979</v>
      </c>
    </row>
    <row r="38" spans="1:19" ht="14.4" customHeight="1" x14ac:dyDescent="0.3">
      <c r="A38" s="727" t="s">
        <v>4182</v>
      </c>
      <c r="B38" s="728" t="s">
        <v>4183</v>
      </c>
      <c r="C38" s="728" t="s">
        <v>579</v>
      </c>
      <c r="D38" s="728" t="s">
        <v>1466</v>
      </c>
      <c r="E38" s="728" t="s">
        <v>4179</v>
      </c>
      <c r="F38" s="728" t="s">
        <v>4241</v>
      </c>
      <c r="G38" s="728" t="s">
        <v>4242</v>
      </c>
      <c r="H38" s="732">
        <v>5</v>
      </c>
      <c r="I38" s="732">
        <v>540</v>
      </c>
      <c r="J38" s="728">
        <v>1.1637931034482758</v>
      </c>
      <c r="K38" s="728">
        <v>108</v>
      </c>
      <c r="L38" s="732">
        <v>4</v>
      </c>
      <c r="M38" s="732">
        <v>464</v>
      </c>
      <c r="N38" s="728">
        <v>1</v>
      </c>
      <c r="O38" s="728">
        <v>116</v>
      </c>
      <c r="P38" s="732">
        <v>4</v>
      </c>
      <c r="Q38" s="732">
        <v>464</v>
      </c>
      <c r="R38" s="746">
        <v>1</v>
      </c>
      <c r="S38" s="733">
        <v>116</v>
      </c>
    </row>
    <row r="39" spans="1:19" ht="14.4" customHeight="1" x14ac:dyDescent="0.3">
      <c r="A39" s="727" t="s">
        <v>4182</v>
      </c>
      <c r="B39" s="728" t="s">
        <v>4183</v>
      </c>
      <c r="C39" s="728" t="s">
        <v>579</v>
      </c>
      <c r="D39" s="728" t="s">
        <v>1466</v>
      </c>
      <c r="E39" s="728" t="s">
        <v>4179</v>
      </c>
      <c r="F39" s="728" t="s">
        <v>4245</v>
      </c>
      <c r="G39" s="728" t="s">
        <v>4246</v>
      </c>
      <c r="H39" s="732">
        <v>3</v>
      </c>
      <c r="I39" s="732">
        <v>246</v>
      </c>
      <c r="J39" s="728">
        <v>0.95348837209302328</v>
      </c>
      <c r="K39" s="728">
        <v>82</v>
      </c>
      <c r="L39" s="732">
        <v>3</v>
      </c>
      <c r="M39" s="732">
        <v>258</v>
      </c>
      <c r="N39" s="728">
        <v>1</v>
      </c>
      <c r="O39" s="728">
        <v>86</v>
      </c>
      <c r="P39" s="732">
        <v>9</v>
      </c>
      <c r="Q39" s="732">
        <v>774</v>
      </c>
      <c r="R39" s="746">
        <v>3</v>
      </c>
      <c r="S39" s="733">
        <v>86</v>
      </c>
    </row>
    <row r="40" spans="1:19" ht="14.4" customHeight="1" x14ac:dyDescent="0.3">
      <c r="A40" s="727" t="s">
        <v>4182</v>
      </c>
      <c r="B40" s="728" t="s">
        <v>4183</v>
      </c>
      <c r="C40" s="728" t="s">
        <v>579</v>
      </c>
      <c r="D40" s="728" t="s">
        <v>1466</v>
      </c>
      <c r="E40" s="728" t="s">
        <v>4179</v>
      </c>
      <c r="F40" s="728" t="s">
        <v>4247</v>
      </c>
      <c r="G40" s="728" t="s">
        <v>4248</v>
      </c>
      <c r="H40" s="732">
        <v>3</v>
      </c>
      <c r="I40" s="732">
        <v>93</v>
      </c>
      <c r="J40" s="728">
        <v>1.453125</v>
      </c>
      <c r="K40" s="728">
        <v>31</v>
      </c>
      <c r="L40" s="732">
        <v>2</v>
      </c>
      <c r="M40" s="732">
        <v>64</v>
      </c>
      <c r="N40" s="728">
        <v>1</v>
      </c>
      <c r="O40" s="728">
        <v>32</v>
      </c>
      <c r="P40" s="732">
        <v>5</v>
      </c>
      <c r="Q40" s="732">
        <v>160</v>
      </c>
      <c r="R40" s="746">
        <v>2.5</v>
      </c>
      <c r="S40" s="733">
        <v>32</v>
      </c>
    </row>
    <row r="41" spans="1:19" ht="14.4" customHeight="1" x14ac:dyDescent="0.3">
      <c r="A41" s="727" t="s">
        <v>4182</v>
      </c>
      <c r="B41" s="728" t="s">
        <v>4183</v>
      </c>
      <c r="C41" s="728" t="s">
        <v>579</v>
      </c>
      <c r="D41" s="728" t="s">
        <v>1466</v>
      </c>
      <c r="E41" s="728" t="s">
        <v>4179</v>
      </c>
      <c r="F41" s="728" t="s">
        <v>4252</v>
      </c>
      <c r="G41" s="728" t="s">
        <v>4253</v>
      </c>
      <c r="H41" s="732">
        <v>3</v>
      </c>
      <c r="I41" s="732">
        <v>474</v>
      </c>
      <c r="J41" s="728">
        <v>0.73148148148148151</v>
      </c>
      <c r="K41" s="728">
        <v>158</v>
      </c>
      <c r="L41" s="732">
        <v>4</v>
      </c>
      <c r="M41" s="732">
        <v>648</v>
      </c>
      <c r="N41" s="728">
        <v>1</v>
      </c>
      <c r="O41" s="728">
        <v>162</v>
      </c>
      <c r="P41" s="732">
        <v>3</v>
      </c>
      <c r="Q41" s="732">
        <v>486</v>
      </c>
      <c r="R41" s="746">
        <v>0.75</v>
      </c>
      <c r="S41" s="733">
        <v>162</v>
      </c>
    </row>
    <row r="42" spans="1:19" ht="14.4" customHeight="1" x14ac:dyDescent="0.3">
      <c r="A42" s="727" t="s">
        <v>4182</v>
      </c>
      <c r="B42" s="728" t="s">
        <v>4183</v>
      </c>
      <c r="C42" s="728" t="s">
        <v>579</v>
      </c>
      <c r="D42" s="728" t="s">
        <v>1466</v>
      </c>
      <c r="E42" s="728" t="s">
        <v>4179</v>
      </c>
      <c r="F42" s="728" t="s">
        <v>4180</v>
      </c>
      <c r="G42" s="728" t="s">
        <v>4181</v>
      </c>
      <c r="H42" s="732">
        <v>4</v>
      </c>
      <c r="I42" s="732">
        <v>940</v>
      </c>
      <c r="J42" s="728">
        <v>1.8725099601593624</v>
      </c>
      <c r="K42" s="728">
        <v>235</v>
      </c>
      <c r="L42" s="732">
        <v>2</v>
      </c>
      <c r="M42" s="732">
        <v>502</v>
      </c>
      <c r="N42" s="728">
        <v>1</v>
      </c>
      <c r="O42" s="728">
        <v>251</v>
      </c>
      <c r="P42" s="732">
        <v>7</v>
      </c>
      <c r="Q42" s="732">
        <v>1757</v>
      </c>
      <c r="R42" s="746">
        <v>3.5</v>
      </c>
      <c r="S42" s="733">
        <v>251</v>
      </c>
    </row>
    <row r="43" spans="1:19" ht="14.4" customHeight="1" x14ac:dyDescent="0.3">
      <c r="A43" s="727" t="s">
        <v>4182</v>
      </c>
      <c r="B43" s="728" t="s">
        <v>4183</v>
      </c>
      <c r="C43" s="728" t="s">
        <v>579</v>
      </c>
      <c r="D43" s="728" t="s">
        <v>1466</v>
      </c>
      <c r="E43" s="728" t="s">
        <v>4179</v>
      </c>
      <c r="F43" s="728" t="s">
        <v>4260</v>
      </c>
      <c r="G43" s="728" t="s">
        <v>4261</v>
      </c>
      <c r="H43" s="732"/>
      <c r="I43" s="732"/>
      <c r="J43" s="728"/>
      <c r="K43" s="728"/>
      <c r="L43" s="732">
        <v>1</v>
      </c>
      <c r="M43" s="732">
        <v>123</v>
      </c>
      <c r="N43" s="728">
        <v>1</v>
      </c>
      <c r="O43" s="728">
        <v>123</v>
      </c>
      <c r="P43" s="732"/>
      <c r="Q43" s="732"/>
      <c r="R43" s="746"/>
      <c r="S43" s="733"/>
    </row>
    <row r="44" spans="1:19" ht="14.4" customHeight="1" x14ac:dyDescent="0.3">
      <c r="A44" s="727" t="s">
        <v>4182</v>
      </c>
      <c r="B44" s="728" t="s">
        <v>4183</v>
      </c>
      <c r="C44" s="728" t="s">
        <v>579</v>
      </c>
      <c r="D44" s="728" t="s">
        <v>1466</v>
      </c>
      <c r="E44" s="728" t="s">
        <v>4179</v>
      </c>
      <c r="F44" s="728" t="s">
        <v>4264</v>
      </c>
      <c r="G44" s="728" t="s">
        <v>4265</v>
      </c>
      <c r="H44" s="732">
        <v>2</v>
      </c>
      <c r="I44" s="732">
        <v>358</v>
      </c>
      <c r="J44" s="728"/>
      <c r="K44" s="728">
        <v>179</v>
      </c>
      <c r="L44" s="732"/>
      <c r="M44" s="732"/>
      <c r="N44" s="728"/>
      <c r="O44" s="728"/>
      <c r="P44" s="732"/>
      <c r="Q44" s="732"/>
      <c r="R44" s="746"/>
      <c r="S44" s="733"/>
    </row>
    <row r="45" spans="1:19" ht="14.4" customHeight="1" x14ac:dyDescent="0.3">
      <c r="A45" s="727" t="s">
        <v>4182</v>
      </c>
      <c r="B45" s="728" t="s">
        <v>4183</v>
      </c>
      <c r="C45" s="728" t="s">
        <v>579</v>
      </c>
      <c r="D45" s="728" t="s">
        <v>1466</v>
      </c>
      <c r="E45" s="728" t="s">
        <v>4179</v>
      </c>
      <c r="F45" s="728" t="s">
        <v>4268</v>
      </c>
      <c r="G45" s="728" t="s">
        <v>4269</v>
      </c>
      <c r="H45" s="732">
        <v>1</v>
      </c>
      <c r="I45" s="732">
        <v>311</v>
      </c>
      <c r="J45" s="728"/>
      <c r="K45" s="728">
        <v>311</v>
      </c>
      <c r="L45" s="732"/>
      <c r="M45" s="732"/>
      <c r="N45" s="728"/>
      <c r="O45" s="728"/>
      <c r="P45" s="732"/>
      <c r="Q45" s="732"/>
      <c r="R45" s="746"/>
      <c r="S45" s="733"/>
    </row>
    <row r="46" spans="1:19" ht="14.4" customHeight="1" x14ac:dyDescent="0.3">
      <c r="A46" s="727" t="s">
        <v>4182</v>
      </c>
      <c r="B46" s="728" t="s">
        <v>4183</v>
      </c>
      <c r="C46" s="728" t="s">
        <v>579</v>
      </c>
      <c r="D46" s="728" t="s">
        <v>1466</v>
      </c>
      <c r="E46" s="728" t="s">
        <v>4179</v>
      </c>
      <c r="F46" s="728" t="s">
        <v>4274</v>
      </c>
      <c r="G46" s="728" t="s">
        <v>4275</v>
      </c>
      <c r="H46" s="732">
        <v>28</v>
      </c>
      <c r="I46" s="732">
        <v>3108</v>
      </c>
      <c r="J46" s="728">
        <v>0.73043478260869565</v>
      </c>
      <c r="K46" s="728">
        <v>111</v>
      </c>
      <c r="L46" s="732">
        <v>37</v>
      </c>
      <c r="M46" s="732">
        <v>4255</v>
      </c>
      <c r="N46" s="728">
        <v>1</v>
      </c>
      <c r="O46" s="728">
        <v>115</v>
      </c>
      <c r="P46" s="732">
        <v>20</v>
      </c>
      <c r="Q46" s="732">
        <v>2300</v>
      </c>
      <c r="R46" s="746">
        <v>0.54054054054054057</v>
      </c>
      <c r="S46" s="733">
        <v>115</v>
      </c>
    </row>
    <row r="47" spans="1:19" ht="14.4" customHeight="1" x14ac:dyDescent="0.3">
      <c r="A47" s="727" t="s">
        <v>4182</v>
      </c>
      <c r="B47" s="728" t="s">
        <v>4183</v>
      </c>
      <c r="C47" s="728" t="s">
        <v>579</v>
      </c>
      <c r="D47" s="728" t="s">
        <v>1466</v>
      </c>
      <c r="E47" s="728" t="s">
        <v>4179</v>
      </c>
      <c r="F47" s="728" t="s">
        <v>4276</v>
      </c>
      <c r="G47" s="728" t="s">
        <v>4277</v>
      </c>
      <c r="H47" s="732"/>
      <c r="I47" s="732"/>
      <c r="J47" s="728"/>
      <c r="K47" s="728"/>
      <c r="L47" s="732"/>
      <c r="M47" s="732"/>
      <c r="N47" s="728"/>
      <c r="O47" s="728"/>
      <c r="P47" s="732">
        <v>1</v>
      </c>
      <c r="Q47" s="732">
        <v>120</v>
      </c>
      <c r="R47" s="746"/>
      <c r="S47" s="733">
        <v>120</v>
      </c>
    </row>
    <row r="48" spans="1:19" ht="14.4" customHeight="1" x14ac:dyDescent="0.3">
      <c r="A48" s="727" t="s">
        <v>4182</v>
      </c>
      <c r="B48" s="728" t="s">
        <v>4183</v>
      </c>
      <c r="C48" s="728" t="s">
        <v>579</v>
      </c>
      <c r="D48" s="728" t="s">
        <v>1466</v>
      </c>
      <c r="E48" s="728" t="s">
        <v>4179</v>
      </c>
      <c r="F48" s="728" t="s">
        <v>4284</v>
      </c>
      <c r="G48" s="728" t="s">
        <v>4285</v>
      </c>
      <c r="H48" s="732">
        <v>7</v>
      </c>
      <c r="I48" s="732">
        <v>1561</v>
      </c>
      <c r="J48" s="728">
        <v>0.52897322941375802</v>
      </c>
      <c r="K48" s="728">
        <v>223</v>
      </c>
      <c r="L48" s="732">
        <v>13</v>
      </c>
      <c r="M48" s="732">
        <v>2951</v>
      </c>
      <c r="N48" s="728">
        <v>1</v>
      </c>
      <c r="O48" s="728">
        <v>227</v>
      </c>
      <c r="P48" s="732">
        <v>5</v>
      </c>
      <c r="Q48" s="732">
        <v>1135</v>
      </c>
      <c r="R48" s="746">
        <v>0.38461538461538464</v>
      </c>
      <c r="S48" s="733">
        <v>227</v>
      </c>
    </row>
    <row r="49" spans="1:19" ht="14.4" customHeight="1" x14ac:dyDescent="0.3">
      <c r="A49" s="727" t="s">
        <v>4182</v>
      </c>
      <c r="B49" s="728" t="s">
        <v>4183</v>
      </c>
      <c r="C49" s="728" t="s">
        <v>579</v>
      </c>
      <c r="D49" s="728" t="s">
        <v>1467</v>
      </c>
      <c r="E49" s="728" t="s">
        <v>4179</v>
      </c>
      <c r="F49" s="728" t="s">
        <v>4215</v>
      </c>
      <c r="G49" s="728" t="s">
        <v>4216</v>
      </c>
      <c r="H49" s="732"/>
      <c r="I49" s="732"/>
      <c r="J49" s="728"/>
      <c r="K49" s="728"/>
      <c r="L49" s="732">
        <v>0</v>
      </c>
      <c r="M49" s="732">
        <v>0</v>
      </c>
      <c r="N49" s="728"/>
      <c r="O49" s="728"/>
      <c r="P49" s="732"/>
      <c r="Q49" s="732"/>
      <c r="R49" s="746"/>
      <c r="S49" s="733"/>
    </row>
    <row r="50" spans="1:19" ht="14.4" customHeight="1" x14ac:dyDescent="0.3">
      <c r="A50" s="727" t="s">
        <v>4182</v>
      </c>
      <c r="B50" s="728" t="s">
        <v>4183</v>
      </c>
      <c r="C50" s="728" t="s">
        <v>579</v>
      </c>
      <c r="D50" s="728" t="s">
        <v>1467</v>
      </c>
      <c r="E50" s="728" t="s">
        <v>4179</v>
      </c>
      <c r="F50" s="728" t="s">
        <v>4239</v>
      </c>
      <c r="G50" s="728" t="s">
        <v>4240</v>
      </c>
      <c r="H50" s="732"/>
      <c r="I50" s="732"/>
      <c r="J50" s="728"/>
      <c r="K50" s="728"/>
      <c r="L50" s="732">
        <v>0</v>
      </c>
      <c r="M50" s="732">
        <v>0</v>
      </c>
      <c r="N50" s="728"/>
      <c r="O50" s="728"/>
      <c r="P50" s="732"/>
      <c r="Q50" s="732"/>
      <c r="R50" s="746"/>
      <c r="S50" s="733"/>
    </row>
    <row r="51" spans="1:19" ht="14.4" customHeight="1" x14ac:dyDescent="0.3">
      <c r="A51" s="727" t="s">
        <v>4182</v>
      </c>
      <c r="B51" s="728" t="s">
        <v>4183</v>
      </c>
      <c r="C51" s="728" t="s">
        <v>579</v>
      </c>
      <c r="D51" s="728" t="s">
        <v>1468</v>
      </c>
      <c r="E51" s="728" t="s">
        <v>4184</v>
      </c>
      <c r="F51" s="728" t="s">
        <v>4185</v>
      </c>
      <c r="G51" s="728" t="s">
        <v>4186</v>
      </c>
      <c r="H51" s="732">
        <v>2.5000000000000004</v>
      </c>
      <c r="I51" s="732">
        <v>377.53000000000003</v>
      </c>
      <c r="J51" s="728">
        <v>1.0869177175102207</v>
      </c>
      <c r="K51" s="728">
        <v>151.01199999999997</v>
      </c>
      <c r="L51" s="732">
        <v>2.3000000000000003</v>
      </c>
      <c r="M51" s="732">
        <v>347.34</v>
      </c>
      <c r="N51" s="728">
        <v>1</v>
      </c>
      <c r="O51" s="728">
        <v>151.0173913043478</v>
      </c>
      <c r="P51" s="732">
        <v>2.3000000000000003</v>
      </c>
      <c r="Q51" s="732">
        <v>347.30000000000007</v>
      </c>
      <c r="R51" s="746">
        <v>0.99988483906259029</v>
      </c>
      <c r="S51" s="733">
        <v>151</v>
      </c>
    </row>
    <row r="52" spans="1:19" ht="14.4" customHeight="1" x14ac:dyDescent="0.3">
      <c r="A52" s="727" t="s">
        <v>4182</v>
      </c>
      <c r="B52" s="728" t="s">
        <v>4183</v>
      </c>
      <c r="C52" s="728" t="s">
        <v>579</v>
      </c>
      <c r="D52" s="728" t="s">
        <v>1468</v>
      </c>
      <c r="E52" s="728" t="s">
        <v>4184</v>
      </c>
      <c r="F52" s="728" t="s">
        <v>4188</v>
      </c>
      <c r="G52" s="728" t="s">
        <v>601</v>
      </c>
      <c r="H52" s="732"/>
      <c r="I52" s="732"/>
      <c r="J52" s="728"/>
      <c r="K52" s="728"/>
      <c r="L52" s="732">
        <v>0.1</v>
      </c>
      <c r="M52" s="732">
        <v>7.8</v>
      </c>
      <c r="N52" s="728">
        <v>1</v>
      </c>
      <c r="O52" s="728">
        <v>78</v>
      </c>
      <c r="P52" s="732"/>
      <c r="Q52" s="732"/>
      <c r="R52" s="746"/>
      <c r="S52" s="733"/>
    </row>
    <row r="53" spans="1:19" ht="14.4" customHeight="1" x14ac:dyDescent="0.3">
      <c r="A53" s="727" t="s">
        <v>4182</v>
      </c>
      <c r="B53" s="728" t="s">
        <v>4183</v>
      </c>
      <c r="C53" s="728" t="s">
        <v>579</v>
      </c>
      <c r="D53" s="728" t="s">
        <v>1468</v>
      </c>
      <c r="E53" s="728" t="s">
        <v>4184</v>
      </c>
      <c r="F53" s="728" t="s">
        <v>4189</v>
      </c>
      <c r="G53" s="728" t="s">
        <v>965</v>
      </c>
      <c r="H53" s="732">
        <v>0.4</v>
      </c>
      <c r="I53" s="732">
        <v>105.62</v>
      </c>
      <c r="J53" s="728"/>
      <c r="K53" s="728">
        <v>264.05</v>
      </c>
      <c r="L53" s="732"/>
      <c r="M53" s="732"/>
      <c r="N53" s="728"/>
      <c r="O53" s="728"/>
      <c r="P53" s="732"/>
      <c r="Q53" s="732"/>
      <c r="R53" s="746"/>
      <c r="S53" s="733"/>
    </row>
    <row r="54" spans="1:19" ht="14.4" customHeight="1" x14ac:dyDescent="0.3">
      <c r="A54" s="727" t="s">
        <v>4182</v>
      </c>
      <c r="B54" s="728" t="s">
        <v>4183</v>
      </c>
      <c r="C54" s="728" t="s">
        <v>579</v>
      </c>
      <c r="D54" s="728" t="s">
        <v>1468</v>
      </c>
      <c r="E54" s="728" t="s">
        <v>4184</v>
      </c>
      <c r="F54" s="728" t="s">
        <v>4190</v>
      </c>
      <c r="G54" s="728" t="s">
        <v>965</v>
      </c>
      <c r="H54" s="732">
        <v>0.4</v>
      </c>
      <c r="I54" s="732">
        <v>105.62</v>
      </c>
      <c r="J54" s="728">
        <v>0.4</v>
      </c>
      <c r="K54" s="728">
        <v>264.05</v>
      </c>
      <c r="L54" s="732">
        <v>1</v>
      </c>
      <c r="M54" s="732">
        <v>264.05</v>
      </c>
      <c r="N54" s="728">
        <v>1</v>
      </c>
      <c r="O54" s="728">
        <v>264.05</v>
      </c>
      <c r="P54" s="732">
        <v>2.2000000000000002</v>
      </c>
      <c r="Q54" s="732">
        <v>462.11</v>
      </c>
      <c r="R54" s="746">
        <v>1.7500852111342549</v>
      </c>
      <c r="S54" s="733">
        <v>210.04999999999998</v>
      </c>
    </row>
    <row r="55" spans="1:19" ht="14.4" customHeight="1" x14ac:dyDescent="0.3">
      <c r="A55" s="727" t="s">
        <v>4182</v>
      </c>
      <c r="B55" s="728" t="s">
        <v>4183</v>
      </c>
      <c r="C55" s="728" t="s">
        <v>579</v>
      </c>
      <c r="D55" s="728" t="s">
        <v>1468</v>
      </c>
      <c r="E55" s="728" t="s">
        <v>4184</v>
      </c>
      <c r="F55" s="728" t="s">
        <v>4191</v>
      </c>
      <c r="G55" s="728" t="s">
        <v>4192</v>
      </c>
      <c r="H55" s="732"/>
      <c r="I55" s="732"/>
      <c r="J55" s="728"/>
      <c r="K55" s="728"/>
      <c r="L55" s="732">
        <v>1</v>
      </c>
      <c r="M55" s="732">
        <v>57.27</v>
      </c>
      <c r="N55" s="728">
        <v>1</v>
      </c>
      <c r="O55" s="728">
        <v>57.27</v>
      </c>
      <c r="P55" s="732">
        <v>1</v>
      </c>
      <c r="Q55" s="732">
        <v>57.27</v>
      </c>
      <c r="R55" s="746">
        <v>1</v>
      </c>
      <c r="S55" s="733">
        <v>57.27</v>
      </c>
    </row>
    <row r="56" spans="1:19" ht="14.4" customHeight="1" x14ac:dyDescent="0.3">
      <c r="A56" s="727" t="s">
        <v>4182</v>
      </c>
      <c r="B56" s="728" t="s">
        <v>4183</v>
      </c>
      <c r="C56" s="728" t="s">
        <v>579</v>
      </c>
      <c r="D56" s="728" t="s">
        <v>1468</v>
      </c>
      <c r="E56" s="728" t="s">
        <v>4179</v>
      </c>
      <c r="F56" s="728" t="s">
        <v>4193</v>
      </c>
      <c r="G56" s="728" t="s">
        <v>4194</v>
      </c>
      <c r="H56" s="732">
        <v>26</v>
      </c>
      <c r="I56" s="732">
        <v>2106</v>
      </c>
      <c r="J56" s="728">
        <v>0.56385542168674696</v>
      </c>
      <c r="K56" s="728">
        <v>81</v>
      </c>
      <c r="L56" s="732">
        <v>45</v>
      </c>
      <c r="M56" s="732">
        <v>3735</v>
      </c>
      <c r="N56" s="728">
        <v>1</v>
      </c>
      <c r="O56" s="728">
        <v>83</v>
      </c>
      <c r="P56" s="732">
        <v>39</v>
      </c>
      <c r="Q56" s="732">
        <v>3237</v>
      </c>
      <c r="R56" s="746">
        <v>0.8666666666666667</v>
      </c>
      <c r="S56" s="733">
        <v>83</v>
      </c>
    </row>
    <row r="57" spans="1:19" ht="14.4" customHeight="1" x14ac:dyDescent="0.3">
      <c r="A57" s="727" t="s">
        <v>4182</v>
      </c>
      <c r="B57" s="728" t="s">
        <v>4183</v>
      </c>
      <c r="C57" s="728" t="s">
        <v>579</v>
      </c>
      <c r="D57" s="728" t="s">
        <v>1468</v>
      </c>
      <c r="E57" s="728" t="s">
        <v>4179</v>
      </c>
      <c r="F57" s="728" t="s">
        <v>4195</v>
      </c>
      <c r="G57" s="728" t="s">
        <v>4196</v>
      </c>
      <c r="H57" s="732">
        <v>14</v>
      </c>
      <c r="I57" s="732">
        <v>1456</v>
      </c>
      <c r="J57" s="728">
        <v>0.98113207547169812</v>
      </c>
      <c r="K57" s="728">
        <v>104</v>
      </c>
      <c r="L57" s="732">
        <v>14</v>
      </c>
      <c r="M57" s="732">
        <v>1484</v>
      </c>
      <c r="N57" s="728">
        <v>1</v>
      </c>
      <c r="O57" s="728">
        <v>106</v>
      </c>
      <c r="P57" s="732">
        <v>16</v>
      </c>
      <c r="Q57" s="732">
        <v>1696</v>
      </c>
      <c r="R57" s="746">
        <v>1.1428571428571428</v>
      </c>
      <c r="S57" s="733">
        <v>106</v>
      </c>
    </row>
    <row r="58" spans="1:19" ht="14.4" customHeight="1" x14ac:dyDescent="0.3">
      <c r="A58" s="727" t="s">
        <v>4182</v>
      </c>
      <c r="B58" s="728" t="s">
        <v>4183</v>
      </c>
      <c r="C58" s="728" t="s">
        <v>579</v>
      </c>
      <c r="D58" s="728" t="s">
        <v>1468</v>
      </c>
      <c r="E58" s="728" t="s">
        <v>4179</v>
      </c>
      <c r="F58" s="728" t="s">
        <v>4197</v>
      </c>
      <c r="G58" s="728" t="s">
        <v>4198</v>
      </c>
      <c r="H58" s="732">
        <v>1</v>
      </c>
      <c r="I58" s="732">
        <v>35</v>
      </c>
      <c r="J58" s="728"/>
      <c r="K58" s="728">
        <v>35</v>
      </c>
      <c r="L58" s="732"/>
      <c r="M58" s="732"/>
      <c r="N58" s="728"/>
      <c r="O58" s="728"/>
      <c r="P58" s="732">
        <v>1</v>
      </c>
      <c r="Q58" s="732">
        <v>37</v>
      </c>
      <c r="R58" s="746"/>
      <c r="S58" s="733">
        <v>37</v>
      </c>
    </row>
    <row r="59" spans="1:19" ht="14.4" customHeight="1" x14ac:dyDescent="0.3">
      <c r="A59" s="727" t="s">
        <v>4182</v>
      </c>
      <c r="B59" s="728" t="s">
        <v>4183</v>
      </c>
      <c r="C59" s="728" t="s">
        <v>579</v>
      </c>
      <c r="D59" s="728" t="s">
        <v>1468</v>
      </c>
      <c r="E59" s="728" t="s">
        <v>4179</v>
      </c>
      <c r="F59" s="728" t="s">
        <v>4205</v>
      </c>
      <c r="G59" s="728" t="s">
        <v>4206</v>
      </c>
      <c r="H59" s="732">
        <v>10</v>
      </c>
      <c r="I59" s="732">
        <v>2010</v>
      </c>
      <c r="J59" s="728">
        <v>1.213768115942029</v>
      </c>
      <c r="K59" s="728">
        <v>201</v>
      </c>
      <c r="L59" s="732">
        <v>8</v>
      </c>
      <c r="M59" s="732">
        <v>1656</v>
      </c>
      <c r="N59" s="728">
        <v>1</v>
      </c>
      <c r="O59" s="728">
        <v>207</v>
      </c>
      <c r="P59" s="732">
        <v>9</v>
      </c>
      <c r="Q59" s="732">
        <v>1863</v>
      </c>
      <c r="R59" s="746">
        <v>1.125</v>
      </c>
      <c r="S59" s="733">
        <v>207</v>
      </c>
    </row>
    <row r="60" spans="1:19" ht="14.4" customHeight="1" x14ac:dyDescent="0.3">
      <c r="A60" s="727" t="s">
        <v>4182</v>
      </c>
      <c r="B60" s="728" t="s">
        <v>4183</v>
      </c>
      <c r="C60" s="728" t="s">
        <v>579</v>
      </c>
      <c r="D60" s="728" t="s">
        <v>1468</v>
      </c>
      <c r="E60" s="728" t="s">
        <v>4179</v>
      </c>
      <c r="F60" s="728" t="s">
        <v>4211</v>
      </c>
      <c r="G60" s="728" t="s">
        <v>4212</v>
      </c>
      <c r="H60" s="732">
        <v>40</v>
      </c>
      <c r="I60" s="732">
        <v>3800</v>
      </c>
      <c r="J60" s="728">
        <v>0.69788797061524332</v>
      </c>
      <c r="K60" s="728">
        <v>95</v>
      </c>
      <c r="L60" s="732">
        <v>55</v>
      </c>
      <c r="M60" s="732">
        <v>5445</v>
      </c>
      <c r="N60" s="728">
        <v>1</v>
      </c>
      <c r="O60" s="728">
        <v>99</v>
      </c>
      <c r="P60" s="732">
        <v>45</v>
      </c>
      <c r="Q60" s="732">
        <v>4455</v>
      </c>
      <c r="R60" s="746">
        <v>0.81818181818181823</v>
      </c>
      <c r="S60" s="733">
        <v>99</v>
      </c>
    </row>
    <row r="61" spans="1:19" ht="14.4" customHeight="1" x14ac:dyDescent="0.3">
      <c r="A61" s="727" t="s">
        <v>4182</v>
      </c>
      <c r="B61" s="728" t="s">
        <v>4183</v>
      </c>
      <c r="C61" s="728" t="s">
        <v>579</v>
      </c>
      <c r="D61" s="728" t="s">
        <v>1468</v>
      </c>
      <c r="E61" s="728" t="s">
        <v>4179</v>
      </c>
      <c r="F61" s="728" t="s">
        <v>4213</v>
      </c>
      <c r="G61" s="728" t="s">
        <v>4214</v>
      </c>
      <c r="H61" s="732">
        <v>18</v>
      </c>
      <c r="I61" s="732">
        <v>1674</v>
      </c>
      <c r="J61" s="728">
        <v>0.59509420547458225</v>
      </c>
      <c r="K61" s="728">
        <v>93</v>
      </c>
      <c r="L61" s="732">
        <v>29</v>
      </c>
      <c r="M61" s="732">
        <v>2813</v>
      </c>
      <c r="N61" s="728">
        <v>1</v>
      </c>
      <c r="O61" s="728">
        <v>97</v>
      </c>
      <c r="P61" s="732">
        <v>29</v>
      </c>
      <c r="Q61" s="732">
        <v>2813</v>
      </c>
      <c r="R61" s="746">
        <v>1</v>
      </c>
      <c r="S61" s="733">
        <v>97</v>
      </c>
    </row>
    <row r="62" spans="1:19" ht="14.4" customHeight="1" x14ac:dyDescent="0.3">
      <c r="A62" s="727" t="s">
        <v>4182</v>
      </c>
      <c r="B62" s="728" t="s">
        <v>4183</v>
      </c>
      <c r="C62" s="728" t="s">
        <v>579</v>
      </c>
      <c r="D62" s="728" t="s">
        <v>1468</v>
      </c>
      <c r="E62" s="728" t="s">
        <v>4179</v>
      </c>
      <c r="F62" s="728" t="s">
        <v>4215</v>
      </c>
      <c r="G62" s="728" t="s">
        <v>4216</v>
      </c>
      <c r="H62" s="732">
        <v>377</v>
      </c>
      <c r="I62" s="732">
        <v>44486</v>
      </c>
      <c r="J62" s="728">
        <v>0.93156594212003185</v>
      </c>
      <c r="K62" s="728">
        <v>118</v>
      </c>
      <c r="L62" s="732">
        <v>379</v>
      </c>
      <c r="M62" s="732">
        <v>47754</v>
      </c>
      <c r="N62" s="728">
        <v>1</v>
      </c>
      <c r="O62" s="728">
        <v>126</v>
      </c>
      <c r="P62" s="732">
        <v>437</v>
      </c>
      <c r="Q62" s="732">
        <v>55062</v>
      </c>
      <c r="R62" s="746">
        <v>1.1530343007915567</v>
      </c>
      <c r="S62" s="733">
        <v>126</v>
      </c>
    </row>
    <row r="63" spans="1:19" ht="14.4" customHeight="1" x14ac:dyDescent="0.3">
      <c r="A63" s="727" t="s">
        <v>4182</v>
      </c>
      <c r="B63" s="728" t="s">
        <v>4183</v>
      </c>
      <c r="C63" s="728" t="s">
        <v>579</v>
      </c>
      <c r="D63" s="728" t="s">
        <v>1468</v>
      </c>
      <c r="E63" s="728" t="s">
        <v>4179</v>
      </c>
      <c r="F63" s="728" t="s">
        <v>4219</v>
      </c>
      <c r="G63" s="728" t="s">
        <v>4220</v>
      </c>
      <c r="H63" s="732"/>
      <c r="I63" s="732"/>
      <c r="J63" s="728"/>
      <c r="K63" s="728"/>
      <c r="L63" s="732">
        <v>1</v>
      </c>
      <c r="M63" s="732">
        <v>540</v>
      </c>
      <c r="N63" s="728">
        <v>1</v>
      </c>
      <c r="O63" s="728">
        <v>540</v>
      </c>
      <c r="P63" s="732"/>
      <c r="Q63" s="732"/>
      <c r="R63" s="746"/>
      <c r="S63" s="733"/>
    </row>
    <row r="64" spans="1:19" ht="14.4" customHeight="1" x14ac:dyDescent="0.3">
      <c r="A64" s="727" t="s">
        <v>4182</v>
      </c>
      <c r="B64" s="728" t="s">
        <v>4183</v>
      </c>
      <c r="C64" s="728" t="s">
        <v>579</v>
      </c>
      <c r="D64" s="728" t="s">
        <v>1468</v>
      </c>
      <c r="E64" s="728" t="s">
        <v>4179</v>
      </c>
      <c r="F64" s="728" t="s">
        <v>4227</v>
      </c>
      <c r="G64" s="728" t="s">
        <v>4228</v>
      </c>
      <c r="H64" s="732">
        <v>1</v>
      </c>
      <c r="I64" s="732">
        <v>1637</v>
      </c>
      <c r="J64" s="728"/>
      <c r="K64" s="728">
        <v>1637</v>
      </c>
      <c r="L64" s="732"/>
      <c r="M64" s="732"/>
      <c r="N64" s="728"/>
      <c r="O64" s="728"/>
      <c r="P64" s="732"/>
      <c r="Q64" s="732"/>
      <c r="R64" s="746"/>
      <c r="S64" s="733"/>
    </row>
    <row r="65" spans="1:19" ht="14.4" customHeight="1" x14ac:dyDescent="0.3">
      <c r="A65" s="727" t="s">
        <v>4182</v>
      </c>
      <c r="B65" s="728" t="s">
        <v>4183</v>
      </c>
      <c r="C65" s="728" t="s">
        <v>579</v>
      </c>
      <c r="D65" s="728" t="s">
        <v>1468</v>
      </c>
      <c r="E65" s="728" t="s">
        <v>4179</v>
      </c>
      <c r="F65" s="728" t="s">
        <v>4229</v>
      </c>
      <c r="G65" s="728" t="s">
        <v>4230</v>
      </c>
      <c r="H65" s="732">
        <v>10</v>
      </c>
      <c r="I65" s="732">
        <v>12840</v>
      </c>
      <c r="J65" s="728">
        <v>1.9618029029793735</v>
      </c>
      <c r="K65" s="728">
        <v>1284</v>
      </c>
      <c r="L65" s="732">
        <v>5</v>
      </c>
      <c r="M65" s="732">
        <v>6545</v>
      </c>
      <c r="N65" s="728">
        <v>1</v>
      </c>
      <c r="O65" s="728">
        <v>1309</v>
      </c>
      <c r="P65" s="732">
        <v>11</v>
      </c>
      <c r="Q65" s="732">
        <v>14410</v>
      </c>
      <c r="R65" s="746">
        <v>2.2016806722689077</v>
      </c>
      <c r="S65" s="733">
        <v>1310</v>
      </c>
    </row>
    <row r="66" spans="1:19" ht="14.4" customHeight="1" x14ac:dyDescent="0.3">
      <c r="A66" s="727" t="s">
        <v>4182</v>
      </c>
      <c r="B66" s="728" t="s">
        <v>4183</v>
      </c>
      <c r="C66" s="728" t="s">
        <v>579</v>
      </c>
      <c r="D66" s="728" t="s">
        <v>1468</v>
      </c>
      <c r="E66" s="728" t="s">
        <v>4179</v>
      </c>
      <c r="F66" s="728" t="s">
        <v>4231</v>
      </c>
      <c r="G66" s="728" t="s">
        <v>4232</v>
      </c>
      <c r="H66" s="732"/>
      <c r="I66" s="732"/>
      <c r="J66" s="728"/>
      <c r="K66" s="728"/>
      <c r="L66" s="732">
        <v>1</v>
      </c>
      <c r="M66" s="732">
        <v>971</v>
      </c>
      <c r="N66" s="728">
        <v>1</v>
      </c>
      <c r="O66" s="728">
        <v>971</v>
      </c>
      <c r="P66" s="732">
        <v>2</v>
      </c>
      <c r="Q66" s="732">
        <v>1944</v>
      </c>
      <c r="R66" s="746">
        <v>2.0020597322348093</v>
      </c>
      <c r="S66" s="733">
        <v>972</v>
      </c>
    </row>
    <row r="67" spans="1:19" ht="14.4" customHeight="1" x14ac:dyDescent="0.3">
      <c r="A67" s="727" t="s">
        <v>4182</v>
      </c>
      <c r="B67" s="728" t="s">
        <v>4183</v>
      </c>
      <c r="C67" s="728" t="s">
        <v>579</v>
      </c>
      <c r="D67" s="728" t="s">
        <v>1468</v>
      </c>
      <c r="E67" s="728" t="s">
        <v>4179</v>
      </c>
      <c r="F67" s="728" t="s">
        <v>4235</v>
      </c>
      <c r="G67" s="728" t="s">
        <v>4236</v>
      </c>
      <c r="H67" s="732">
        <v>11</v>
      </c>
      <c r="I67" s="732">
        <v>1727</v>
      </c>
      <c r="J67" s="728">
        <v>0.66219325153374231</v>
      </c>
      <c r="K67" s="728">
        <v>157</v>
      </c>
      <c r="L67" s="732">
        <v>16</v>
      </c>
      <c r="M67" s="732">
        <v>2608</v>
      </c>
      <c r="N67" s="728">
        <v>1</v>
      </c>
      <c r="O67" s="728">
        <v>163</v>
      </c>
      <c r="P67" s="732">
        <v>18</v>
      </c>
      <c r="Q67" s="732">
        <v>2934</v>
      </c>
      <c r="R67" s="746">
        <v>1.125</v>
      </c>
      <c r="S67" s="733">
        <v>163</v>
      </c>
    </row>
    <row r="68" spans="1:19" ht="14.4" customHeight="1" x14ac:dyDescent="0.3">
      <c r="A68" s="727" t="s">
        <v>4182</v>
      </c>
      <c r="B68" s="728" t="s">
        <v>4183</v>
      </c>
      <c r="C68" s="728" t="s">
        <v>579</v>
      </c>
      <c r="D68" s="728" t="s">
        <v>1468</v>
      </c>
      <c r="E68" s="728" t="s">
        <v>4179</v>
      </c>
      <c r="F68" s="728" t="s">
        <v>4239</v>
      </c>
      <c r="G68" s="728" t="s">
        <v>4240</v>
      </c>
      <c r="H68" s="732"/>
      <c r="I68" s="732"/>
      <c r="J68" s="728"/>
      <c r="K68" s="728"/>
      <c r="L68" s="732">
        <v>148</v>
      </c>
      <c r="M68" s="732">
        <v>4933.32</v>
      </c>
      <c r="N68" s="728">
        <v>1</v>
      </c>
      <c r="O68" s="728">
        <v>33.333243243243238</v>
      </c>
      <c r="P68" s="732">
        <v>354</v>
      </c>
      <c r="Q68" s="732">
        <v>11799.97</v>
      </c>
      <c r="R68" s="746">
        <v>2.391892275384528</v>
      </c>
      <c r="S68" s="733">
        <v>33.333248587570623</v>
      </c>
    </row>
    <row r="69" spans="1:19" ht="14.4" customHeight="1" x14ac:dyDescent="0.3">
      <c r="A69" s="727" t="s">
        <v>4182</v>
      </c>
      <c r="B69" s="728" t="s">
        <v>4183</v>
      </c>
      <c r="C69" s="728" t="s">
        <v>579</v>
      </c>
      <c r="D69" s="728" t="s">
        <v>1468</v>
      </c>
      <c r="E69" s="728" t="s">
        <v>4179</v>
      </c>
      <c r="F69" s="728" t="s">
        <v>4241</v>
      </c>
      <c r="G69" s="728" t="s">
        <v>4242</v>
      </c>
      <c r="H69" s="732">
        <v>2</v>
      </c>
      <c r="I69" s="732">
        <v>216</v>
      </c>
      <c r="J69" s="728">
        <v>0.46551724137931033</v>
      </c>
      <c r="K69" s="728">
        <v>108</v>
      </c>
      <c r="L69" s="732">
        <v>4</v>
      </c>
      <c r="M69" s="732">
        <v>464</v>
      </c>
      <c r="N69" s="728">
        <v>1</v>
      </c>
      <c r="O69" s="728">
        <v>116</v>
      </c>
      <c r="P69" s="732">
        <v>3</v>
      </c>
      <c r="Q69" s="732">
        <v>348</v>
      </c>
      <c r="R69" s="746">
        <v>0.75</v>
      </c>
      <c r="S69" s="733">
        <v>116</v>
      </c>
    </row>
    <row r="70" spans="1:19" ht="14.4" customHeight="1" x14ac:dyDescent="0.3">
      <c r="A70" s="727" t="s">
        <v>4182</v>
      </c>
      <c r="B70" s="728" t="s">
        <v>4183</v>
      </c>
      <c r="C70" s="728" t="s">
        <v>579</v>
      </c>
      <c r="D70" s="728" t="s">
        <v>1468</v>
      </c>
      <c r="E70" s="728" t="s">
        <v>4179</v>
      </c>
      <c r="F70" s="728" t="s">
        <v>4245</v>
      </c>
      <c r="G70" s="728" t="s">
        <v>4246</v>
      </c>
      <c r="H70" s="732">
        <v>13</v>
      </c>
      <c r="I70" s="732">
        <v>1066</v>
      </c>
      <c r="J70" s="728">
        <v>1.0329457364341086</v>
      </c>
      <c r="K70" s="728">
        <v>82</v>
      </c>
      <c r="L70" s="732">
        <v>12</v>
      </c>
      <c r="M70" s="732">
        <v>1032</v>
      </c>
      <c r="N70" s="728">
        <v>1</v>
      </c>
      <c r="O70" s="728">
        <v>86</v>
      </c>
      <c r="P70" s="732">
        <v>12</v>
      </c>
      <c r="Q70" s="732">
        <v>1032</v>
      </c>
      <c r="R70" s="746">
        <v>1</v>
      </c>
      <c r="S70" s="733">
        <v>86</v>
      </c>
    </row>
    <row r="71" spans="1:19" ht="14.4" customHeight="1" x14ac:dyDescent="0.3">
      <c r="A71" s="727" t="s">
        <v>4182</v>
      </c>
      <c r="B71" s="728" t="s">
        <v>4183</v>
      </c>
      <c r="C71" s="728" t="s">
        <v>579</v>
      </c>
      <c r="D71" s="728" t="s">
        <v>1468</v>
      </c>
      <c r="E71" s="728" t="s">
        <v>4179</v>
      </c>
      <c r="F71" s="728" t="s">
        <v>4247</v>
      </c>
      <c r="G71" s="728" t="s">
        <v>4248</v>
      </c>
      <c r="H71" s="732">
        <v>3</v>
      </c>
      <c r="I71" s="732">
        <v>93</v>
      </c>
      <c r="J71" s="728">
        <v>0.96875</v>
      </c>
      <c r="K71" s="728">
        <v>31</v>
      </c>
      <c r="L71" s="732">
        <v>3</v>
      </c>
      <c r="M71" s="732">
        <v>96</v>
      </c>
      <c r="N71" s="728">
        <v>1</v>
      </c>
      <c r="O71" s="728">
        <v>32</v>
      </c>
      <c r="P71" s="732"/>
      <c r="Q71" s="732"/>
      <c r="R71" s="746"/>
      <c r="S71" s="733"/>
    </row>
    <row r="72" spans="1:19" ht="14.4" customHeight="1" x14ac:dyDescent="0.3">
      <c r="A72" s="727" t="s">
        <v>4182</v>
      </c>
      <c r="B72" s="728" t="s">
        <v>4183</v>
      </c>
      <c r="C72" s="728" t="s">
        <v>579</v>
      </c>
      <c r="D72" s="728" t="s">
        <v>1468</v>
      </c>
      <c r="E72" s="728" t="s">
        <v>4179</v>
      </c>
      <c r="F72" s="728" t="s">
        <v>4249</v>
      </c>
      <c r="G72" s="728" t="s">
        <v>4250</v>
      </c>
      <c r="H72" s="732">
        <v>1</v>
      </c>
      <c r="I72" s="732">
        <v>384</v>
      </c>
      <c r="J72" s="728">
        <v>0.1949238578680203</v>
      </c>
      <c r="K72" s="728">
        <v>384</v>
      </c>
      <c r="L72" s="732">
        <v>5</v>
      </c>
      <c r="M72" s="732">
        <v>1970</v>
      </c>
      <c r="N72" s="728">
        <v>1</v>
      </c>
      <c r="O72" s="728">
        <v>394</v>
      </c>
      <c r="P72" s="732">
        <v>5</v>
      </c>
      <c r="Q72" s="732">
        <v>1975</v>
      </c>
      <c r="R72" s="746">
        <v>1.0025380710659899</v>
      </c>
      <c r="S72" s="733">
        <v>395</v>
      </c>
    </row>
    <row r="73" spans="1:19" ht="14.4" customHeight="1" x14ac:dyDescent="0.3">
      <c r="A73" s="727" t="s">
        <v>4182</v>
      </c>
      <c r="B73" s="728" t="s">
        <v>4183</v>
      </c>
      <c r="C73" s="728" t="s">
        <v>579</v>
      </c>
      <c r="D73" s="728" t="s">
        <v>1468</v>
      </c>
      <c r="E73" s="728" t="s">
        <v>4179</v>
      </c>
      <c r="F73" s="728" t="s">
        <v>4252</v>
      </c>
      <c r="G73" s="728" t="s">
        <v>4253</v>
      </c>
      <c r="H73" s="732">
        <v>2</v>
      </c>
      <c r="I73" s="732">
        <v>316</v>
      </c>
      <c r="J73" s="728">
        <v>1.9506172839506173</v>
      </c>
      <c r="K73" s="728">
        <v>158</v>
      </c>
      <c r="L73" s="732">
        <v>1</v>
      </c>
      <c r="M73" s="732">
        <v>162</v>
      </c>
      <c r="N73" s="728">
        <v>1</v>
      </c>
      <c r="O73" s="728">
        <v>162</v>
      </c>
      <c r="P73" s="732">
        <v>1</v>
      </c>
      <c r="Q73" s="732">
        <v>162</v>
      </c>
      <c r="R73" s="746">
        <v>1</v>
      </c>
      <c r="S73" s="733">
        <v>162</v>
      </c>
    </row>
    <row r="74" spans="1:19" ht="14.4" customHeight="1" x14ac:dyDescent="0.3">
      <c r="A74" s="727" t="s">
        <v>4182</v>
      </c>
      <c r="B74" s="728" t="s">
        <v>4183</v>
      </c>
      <c r="C74" s="728" t="s">
        <v>579</v>
      </c>
      <c r="D74" s="728" t="s">
        <v>1468</v>
      </c>
      <c r="E74" s="728" t="s">
        <v>4179</v>
      </c>
      <c r="F74" s="728" t="s">
        <v>4180</v>
      </c>
      <c r="G74" s="728" t="s">
        <v>4181</v>
      </c>
      <c r="H74" s="732">
        <v>8</v>
      </c>
      <c r="I74" s="732">
        <v>1880</v>
      </c>
      <c r="J74" s="728">
        <v>1.49800796812749</v>
      </c>
      <c r="K74" s="728">
        <v>235</v>
      </c>
      <c r="L74" s="732">
        <v>5</v>
      </c>
      <c r="M74" s="732">
        <v>1255</v>
      </c>
      <c r="N74" s="728">
        <v>1</v>
      </c>
      <c r="O74" s="728">
        <v>251</v>
      </c>
      <c r="P74" s="732">
        <v>2</v>
      </c>
      <c r="Q74" s="732">
        <v>502</v>
      </c>
      <c r="R74" s="746">
        <v>0.4</v>
      </c>
      <c r="S74" s="733">
        <v>251</v>
      </c>
    </row>
    <row r="75" spans="1:19" ht="14.4" customHeight="1" x14ac:dyDescent="0.3">
      <c r="A75" s="727" t="s">
        <v>4182</v>
      </c>
      <c r="B75" s="728" t="s">
        <v>4183</v>
      </c>
      <c r="C75" s="728" t="s">
        <v>579</v>
      </c>
      <c r="D75" s="728" t="s">
        <v>1468</v>
      </c>
      <c r="E75" s="728" t="s">
        <v>4179</v>
      </c>
      <c r="F75" s="728" t="s">
        <v>4256</v>
      </c>
      <c r="G75" s="728" t="s">
        <v>4257</v>
      </c>
      <c r="H75" s="732"/>
      <c r="I75" s="732"/>
      <c r="J75" s="728"/>
      <c r="K75" s="728"/>
      <c r="L75" s="732">
        <v>1</v>
      </c>
      <c r="M75" s="732">
        <v>120</v>
      </c>
      <c r="N75" s="728">
        <v>1</v>
      </c>
      <c r="O75" s="728">
        <v>120</v>
      </c>
      <c r="P75" s="732">
        <v>1</v>
      </c>
      <c r="Q75" s="732">
        <v>120</v>
      </c>
      <c r="R75" s="746">
        <v>1</v>
      </c>
      <c r="S75" s="733">
        <v>120</v>
      </c>
    </row>
    <row r="76" spans="1:19" ht="14.4" customHeight="1" x14ac:dyDescent="0.3">
      <c r="A76" s="727" t="s">
        <v>4182</v>
      </c>
      <c r="B76" s="728" t="s">
        <v>4183</v>
      </c>
      <c r="C76" s="728" t="s">
        <v>579</v>
      </c>
      <c r="D76" s="728" t="s">
        <v>1468</v>
      </c>
      <c r="E76" s="728" t="s">
        <v>4179</v>
      </c>
      <c r="F76" s="728" t="s">
        <v>4258</v>
      </c>
      <c r="G76" s="728" t="s">
        <v>4259</v>
      </c>
      <c r="H76" s="732">
        <v>1</v>
      </c>
      <c r="I76" s="732">
        <v>704</v>
      </c>
      <c r="J76" s="728">
        <v>0.97642163661581138</v>
      </c>
      <c r="K76" s="728">
        <v>704</v>
      </c>
      <c r="L76" s="732">
        <v>1</v>
      </c>
      <c r="M76" s="732">
        <v>721</v>
      </c>
      <c r="N76" s="728">
        <v>1</v>
      </c>
      <c r="O76" s="728">
        <v>721</v>
      </c>
      <c r="P76" s="732">
        <v>1</v>
      </c>
      <c r="Q76" s="732">
        <v>722</v>
      </c>
      <c r="R76" s="746">
        <v>1.0013869625520111</v>
      </c>
      <c r="S76" s="733">
        <v>722</v>
      </c>
    </row>
    <row r="77" spans="1:19" ht="14.4" customHeight="1" x14ac:dyDescent="0.3">
      <c r="A77" s="727" t="s">
        <v>4182</v>
      </c>
      <c r="B77" s="728" t="s">
        <v>4183</v>
      </c>
      <c r="C77" s="728" t="s">
        <v>579</v>
      </c>
      <c r="D77" s="728" t="s">
        <v>1468</v>
      </c>
      <c r="E77" s="728" t="s">
        <v>4179</v>
      </c>
      <c r="F77" s="728" t="s">
        <v>4260</v>
      </c>
      <c r="G77" s="728" t="s">
        <v>4261</v>
      </c>
      <c r="H77" s="732"/>
      <c r="I77" s="732"/>
      <c r="J77" s="728"/>
      <c r="K77" s="728"/>
      <c r="L77" s="732">
        <v>0</v>
      </c>
      <c r="M77" s="732">
        <v>0</v>
      </c>
      <c r="N77" s="728"/>
      <c r="O77" s="728"/>
      <c r="P77" s="732"/>
      <c r="Q77" s="732"/>
      <c r="R77" s="746"/>
      <c r="S77" s="733"/>
    </row>
    <row r="78" spans="1:19" ht="14.4" customHeight="1" x14ac:dyDescent="0.3">
      <c r="A78" s="727" t="s">
        <v>4182</v>
      </c>
      <c r="B78" s="728" t="s">
        <v>4183</v>
      </c>
      <c r="C78" s="728" t="s">
        <v>579</v>
      </c>
      <c r="D78" s="728" t="s">
        <v>1468</v>
      </c>
      <c r="E78" s="728" t="s">
        <v>4179</v>
      </c>
      <c r="F78" s="728" t="s">
        <v>4264</v>
      </c>
      <c r="G78" s="728" t="s">
        <v>4265</v>
      </c>
      <c r="H78" s="732">
        <v>2</v>
      </c>
      <c r="I78" s="732">
        <v>358</v>
      </c>
      <c r="J78" s="728">
        <v>1.9562841530054644</v>
      </c>
      <c r="K78" s="728">
        <v>179</v>
      </c>
      <c r="L78" s="732">
        <v>1</v>
      </c>
      <c r="M78" s="732">
        <v>183</v>
      </c>
      <c r="N78" s="728">
        <v>1</v>
      </c>
      <c r="O78" s="728">
        <v>183</v>
      </c>
      <c r="P78" s="732">
        <v>1</v>
      </c>
      <c r="Q78" s="732">
        <v>183</v>
      </c>
      <c r="R78" s="746">
        <v>1</v>
      </c>
      <c r="S78" s="733">
        <v>183</v>
      </c>
    </row>
    <row r="79" spans="1:19" ht="14.4" customHeight="1" x14ac:dyDescent="0.3">
      <c r="A79" s="727" t="s">
        <v>4182</v>
      </c>
      <c r="B79" s="728" t="s">
        <v>4183</v>
      </c>
      <c r="C79" s="728" t="s">
        <v>579</v>
      </c>
      <c r="D79" s="728" t="s">
        <v>1468</v>
      </c>
      <c r="E79" s="728" t="s">
        <v>4179</v>
      </c>
      <c r="F79" s="728" t="s">
        <v>4270</v>
      </c>
      <c r="G79" s="728" t="s">
        <v>4271</v>
      </c>
      <c r="H79" s="732"/>
      <c r="I79" s="732"/>
      <c r="J79" s="728"/>
      <c r="K79" s="728"/>
      <c r="L79" s="732">
        <v>2</v>
      </c>
      <c r="M79" s="732">
        <v>1000</v>
      </c>
      <c r="N79" s="728">
        <v>1</v>
      </c>
      <c r="O79" s="728">
        <v>500</v>
      </c>
      <c r="P79" s="732"/>
      <c r="Q79" s="732"/>
      <c r="R79" s="746"/>
      <c r="S79" s="733"/>
    </row>
    <row r="80" spans="1:19" ht="14.4" customHeight="1" x14ac:dyDescent="0.3">
      <c r="A80" s="727" t="s">
        <v>4182</v>
      </c>
      <c r="B80" s="728" t="s">
        <v>4183</v>
      </c>
      <c r="C80" s="728" t="s">
        <v>579</v>
      </c>
      <c r="D80" s="728" t="s">
        <v>1468</v>
      </c>
      <c r="E80" s="728" t="s">
        <v>4179</v>
      </c>
      <c r="F80" s="728" t="s">
        <v>4274</v>
      </c>
      <c r="G80" s="728" t="s">
        <v>4275</v>
      </c>
      <c r="H80" s="732">
        <v>21</v>
      </c>
      <c r="I80" s="732">
        <v>2331</v>
      </c>
      <c r="J80" s="728">
        <v>0.77959866220735785</v>
      </c>
      <c r="K80" s="728">
        <v>111</v>
      </c>
      <c r="L80" s="732">
        <v>26</v>
      </c>
      <c r="M80" s="732">
        <v>2990</v>
      </c>
      <c r="N80" s="728">
        <v>1</v>
      </c>
      <c r="O80" s="728">
        <v>115</v>
      </c>
      <c r="P80" s="732">
        <v>28</v>
      </c>
      <c r="Q80" s="732">
        <v>3220</v>
      </c>
      <c r="R80" s="746">
        <v>1.0769230769230769</v>
      </c>
      <c r="S80" s="733">
        <v>115</v>
      </c>
    </row>
    <row r="81" spans="1:19" ht="14.4" customHeight="1" x14ac:dyDescent="0.3">
      <c r="A81" s="727" t="s">
        <v>4182</v>
      </c>
      <c r="B81" s="728" t="s">
        <v>4183</v>
      </c>
      <c r="C81" s="728" t="s">
        <v>579</v>
      </c>
      <c r="D81" s="728" t="s">
        <v>1468</v>
      </c>
      <c r="E81" s="728" t="s">
        <v>4179</v>
      </c>
      <c r="F81" s="728" t="s">
        <v>4276</v>
      </c>
      <c r="G81" s="728" t="s">
        <v>4277</v>
      </c>
      <c r="H81" s="732"/>
      <c r="I81" s="732"/>
      <c r="J81" s="728"/>
      <c r="K81" s="728"/>
      <c r="L81" s="732">
        <v>2</v>
      </c>
      <c r="M81" s="732">
        <v>240</v>
      </c>
      <c r="N81" s="728">
        <v>1</v>
      </c>
      <c r="O81" s="728">
        <v>120</v>
      </c>
      <c r="P81" s="732"/>
      <c r="Q81" s="732"/>
      <c r="R81" s="746"/>
      <c r="S81" s="733"/>
    </row>
    <row r="82" spans="1:19" ht="14.4" customHeight="1" x14ac:dyDescent="0.3">
      <c r="A82" s="727" t="s">
        <v>4182</v>
      </c>
      <c r="B82" s="728" t="s">
        <v>4183</v>
      </c>
      <c r="C82" s="728" t="s">
        <v>579</v>
      </c>
      <c r="D82" s="728" t="s">
        <v>1468</v>
      </c>
      <c r="E82" s="728" t="s">
        <v>4179</v>
      </c>
      <c r="F82" s="728" t="s">
        <v>4284</v>
      </c>
      <c r="G82" s="728" t="s">
        <v>4285</v>
      </c>
      <c r="H82" s="732">
        <v>8</v>
      </c>
      <c r="I82" s="732">
        <v>1784</v>
      </c>
      <c r="J82" s="728">
        <v>0.87322564855604501</v>
      </c>
      <c r="K82" s="728">
        <v>223</v>
      </c>
      <c r="L82" s="732">
        <v>9</v>
      </c>
      <c r="M82" s="732">
        <v>2043</v>
      </c>
      <c r="N82" s="728">
        <v>1</v>
      </c>
      <c r="O82" s="728">
        <v>227</v>
      </c>
      <c r="P82" s="732">
        <v>6</v>
      </c>
      <c r="Q82" s="732">
        <v>1362</v>
      </c>
      <c r="R82" s="746">
        <v>0.66666666666666663</v>
      </c>
      <c r="S82" s="733">
        <v>227</v>
      </c>
    </row>
    <row r="83" spans="1:19" ht="14.4" customHeight="1" x14ac:dyDescent="0.3">
      <c r="A83" s="727" t="s">
        <v>4182</v>
      </c>
      <c r="B83" s="728" t="s">
        <v>4183</v>
      </c>
      <c r="C83" s="728" t="s">
        <v>579</v>
      </c>
      <c r="D83" s="728" t="s">
        <v>1468</v>
      </c>
      <c r="E83" s="728" t="s">
        <v>4179</v>
      </c>
      <c r="F83" s="728" t="s">
        <v>4290</v>
      </c>
      <c r="G83" s="728" t="s">
        <v>4291</v>
      </c>
      <c r="H83" s="732">
        <v>2</v>
      </c>
      <c r="I83" s="732">
        <v>778</v>
      </c>
      <c r="J83" s="728">
        <v>1.949874686716792</v>
      </c>
      <c r="K83" s="728">
        <v>389</v>
      </c>
      <c r="L83" s="732">
        <v>1</v>
      </c>
      <c r="M83" s="732">
        <v>399</v>
      </c>
      <c r="N83" s="728">
        <v>1</v>
      </c>
      <c r="O83" s="728">
        <v>399</v>
      </c>
      <c r="P83" s="732">
        <v>1</v>
      </c>
      <c r="Q83" s="732">
        <v>400</v>
      </c>
      <c r="R83" s="746">
        <v>1.0025062656641603</v>
      </c>
      <c r="S83" s="733">
        <v>400</v>
      </c>
    </row>
    <row r="84" spans="1:19" ht="14.4" customHeight="1" x14ac:dyDescent="0.3">
      <c r="A84" s="727" t="s">
        <v>4182</v>
      </c>
      <c r="B84" s="728" t="s">
        <v>4183</v>
      </c>
      <c r="C84" s="728" t="s">
        <v>579</v>
      </c>
      <c r="D84" s="728" t="s">
        <v>1468</v>
      </c>
      <c r="E84" s="728" t="s">
        <v>4179</v>
      </c>
      <c r="F84" s="728" t="s">
        <v>4292</v>
      </c>
      <c r="G84" s="728" t="s">
        <v>4293</v>
      </c>
      <c r="H84" s="732"/>
      <c r="I84" s="732"/>
      <c r="J84" s="728"/>
      <c r="K84" s="728"/>
      <c r="L84" s="732">
        <v>1</v>
      </c>
      <c r="M84" s="732">
        <v>1033</v>
      </c>
      <c r="N84" s="728">
        <v>1</v>
      </c>
      <c r="O84" s="728">
        <v>1033</v>
      </c>
      <c r="P84" s="732"/>
      <c r="Q84" s="732"/>
      <c r="R84" s="746"/>
      <c r="S84" s="733"/>
    </row>
    <row r="85" spans="1:19" ht="14.4" customHeight="1" x14ac:dyDescent="0.3">
      <c r="A85" s="727" t="s">
        <v>4182</v>
      </c>
      <c r="B85" s="728" t="s">
        <v>4183</v>
      </c>
      <c r="C85" s="728" t="s">
        <v>579</v>
      </c>
      <c r="D85" s="728" t="s">
        <v>1468</v>
      </c>
      <c r="E85" s="728" t="s">
        <v>4179</v>
      </c>
      <c r="F85" s="728" t="s">
        <v>4296</v>
      </c>
      <c r="G85" s="728" t="s">
        <v>4297</v>
      </c>
      <c r="H85" s="732"/>
      <c r="I85" s="732"/>
      <c r="J85" s="728"/>
      <c r="K85" s="728"/>
      <c r="L85" s="732"/>
      <c r="M85" s="732"/>
      <c r="N85" s="728"/>
      <c r="O85" s="728"/>
      <c r="P85" s="732">
        <v>1</v>
      </c>
      <c r="Q85" s="732">
        <v>1111</v>
      </c>
      <c r="R85" s="746"/>
      <c r="S85" s="733">
        <v>1111</v>
      </c>
    </row>
    <row r="86" spans="1:19" ht="14.4" customHeight="1" x14ac:dyDescent="0.3">
      <c r="A86" s="727" t="s">
        <v>4182</v>
      </c>
      <c r="B86" s="728" t="s">
        <v>4183</v>
      </c>
      <c r="C86" s="728" t="s">
        <v>579</v>
      </c>
      <c r="D86" s="728" t="s">
        <v>1469</v>
      </c>
      <c r="E86" s="728" t="s">
        <v>4184</v>
      </c>
      <c r="F86" s="728" t="s">
        <v>4185</v>
      </c>
      <c r="G86" s="728" t="s">
        <v>4186</v>
      </c>
      <c r="H86" s="732">
        <v>1.5999999999999999</v>
      </c>
      <c r="I86" s="732">
        <v>241.66</v>
      </c>
      <c r="J86" s="728">
        <v>2.0004966887417219</v>
      </c>
      <c r="K86" s="728">
        <v>151.03750000000002</v>
      </c>
      <c r="L86" s="732">
        <v>0.8</v>
      </c>
      <c r="M86" s="732">
        <v>120.79999999999998</v>
      </c>
      <c r="N86" s="728">
        <v>1</v>
      </c>
      <c r="O86" s="728">
        <v>150.99999999999997</v>
      </c>
      <c r="P86" s="732">
        <v>0.89999999999999991</v>
      </c>
      <c r="Q86" s="732">
        <v>135.93</v>
      </c>
      <c r="R86" s="746">
        <v>1.1252483443708612</v>
      </c>
      <c r="S86" s="733">
        <v>151.03333333333336</v>
      </c>
    </row>
    <row r="87" spans="1:19" ht="14.4" customHeight="1" x14ac:dyDescent="0.3">
      <c r="A87" s="727" t="s">
        <v>4182</v>
      </c>
      <c r="B87" s="728" t="s">
        <v>4183</v>
      </c>
      <c r="C87" s="728" t="s">
        <v>579</v>
      </c>
      <c r="D87" s="728" t="s">
        <v>1469</v>
      </c>
      <c r="E87" s="728" t="s">
        <v>4179</v>
      </c>
      <c r="F87" s="728" t="s">
        <v>4193</v>
      </c>
      <c r="G87" s="728" t="s">
        <v>4194</v>
      </c>
      <c r="H87" s="732">
        <v>6</v>
      </c>
      <c r="I87" s="732">
        <v>486</v>
      </c>
      <c r="J87" s="728">
        <v>0.97590361445783136</v>
      </c>
      <c r="K87" s="728">
        <v>81</v>
      </c>
      <c r="L87" s="732">
        <v>6</v>
      </c>
      <c r="M87" s="732">
        <v>498</v>
      </c>
      <c r="N87" s="728">
        <v>1</v>
      </c>
      <c r="O87" s="728">
        <v>83</v>
      </c>
      <c r="P87" s="732">
        <v>6</v>
      </c>
      <c r="Q87" s="732">
        <v>498</v>
      </c>
      <c r="R87" s="746">
        <v>1</v>
      </c>
      <c r="S87" s="733">
        <v>83</v>
      </c>
    </row>
    <row r="88" spans="1:19" ht="14.4" customHeight="1" x14ac:dyDescent="0.3">
      <c r="A88" s="727" t="s">
        <v>4182</v>
      </c>
      <c r="B88" s="728" t="s">
        <v>4183</v>
      </c>
      <c r="C88" s="728" t="s">
        <v>579</v>
      </c>
      <c r="D88" s="728" t="s">
        <v>1469</v>
      </c>
      <c r="E88" s="728" t="s">
        <v>4179</v>
      </c>
      <c r="F88" s="728" t="s">
        <v>4197</v>
      </c>
      <c r="G88" s="728" t="s">
        <v>4198</v>
      </c>
      <c r="H88" s="732">
        <v>2</v>
      </c>
      <c r="I88" s="732">
        <v>70</v>
      </c>
      <c r="J88" s="728">
        <v>0.94594594594594594</v>
      </c>
      <c r="K88" s="728">
        <v>35</v>
      </c>
      <c r="L88" s="732">
        <v>2</v>
      </c>
      <c r="M88" s="732">
        <v>74</v>
      </c>
      <c r="N88" s="728">
        <v>1</v>
      </c>
      <c r="O88" s="728">
        <v>37</v>
      </c>
      <c r="P88" s="732">
        <v>4</v>
      </c>
      <c r="Q88" s="732">
        <v>148</v>
      </c>
      <c r="R88" s="746">
        <v>2</v>
      </c>
      <c r="S88" s="733">
        <v>37</v>
      </c>
    </row>
    <row r="89" spans="1:19" ht="14.4" customHeight="1" x14ac:dyDescent="0.3">
      <c r="A89" s="727" t="s">
        <v>4182</v>
      </c>
      <c r="B89" s="728" t="s">
        <v>4183</v>
      </c>
      <c r="C89" s="728" t="s">
        <v>579</v>
      </c>
      <c r="D89" s="728" t="s">
        <v>1469</v>
      </c>
      <c r="E89" s="728" t="s">
        <v>4179</v>
      </c>
      <c r="F89" s="728" t="s">
        <v>4215</v>
      </c>
      <c r="G89" s="728" t="s">
        <v>4216</v>
      </c>
      <c r="H89" s="732">
        <v>195</v>
      </c>
      <c r="I89" s="732">
        <v>23010</v>
      </c>
      <c r="J89" s="728">
        <v>0.72756592676911402</v>
      </c>
      <c r="K89" s="728">
        <v>118</v>
      </c>
      <c r="L89" s="732">
        <v>251</v>
      </c>
      <c r="M89" s="732">
        <v>31626</v>
      </c>
      <c r="N89" s="728">
        <v>1</v>
      </c>
      <c r="O89" s="728">
        <v>126</v>
      </c>
      <c r="P89" s="732">
        <v>221</v>
      </c>
      <c r="Q89" s="732">
        <v>27846</v>
      </c>
      <c r="R89" s="746">
        <v>0.88047808764940239</v>
      </c>
      <c r="S89" s="733">
        <v>126</v>
      </c>
    </row>
    <row r="90" spans="1:19" ht="14.4" customHeight="1" x14ac:dyDescent="0.3">
      <c r="A90" s="727" t="s">
        <v>4182</v>
      </c>
      <c r="B90" s="728" t="s">
        <v>4183</v>
      </c>
      <c r="C90" s="728" t="s">
        <v>579</v>
      </c>
      <c r="D90" s="728" t="s">
        <v>1469</v>
      </c>
      <c r="E90" s="728" t="s">
        <v>4179</v>
      </c>
      <c r="F90" s="728" t="s">
        <v>4223</v>
      </c>
      <c r="G90" s="728" t="s">
        <v>4224</v>
      </c>
      <c r="H90" s="732"/>
      <c r="I90" s="732"/>
      <c r="J90" s="728"/>
      <c r="K90" s="728"/>
      <c r="L90" s="732">
        <v>1</v>
      </c>
      <c r="M90" s="732">
        <v>1273</v>
      </c>
      <c r="N90" s="728">
        <v>1</v>
      </c>
      <c r="O90" s="728">
        <v>1273</v>
      </c>
      <c r="P90" s="732"/>
      <c r="Q90" s="732"/>
      <c r="R90" s="746"/>
      <c r="S90" s="733"/>
    </row>
    <row r="91" spans="1:19" ht="14.4" customHeight="1" x14ac:dyDescent="0.3">
      <c r="A91" s="727" t="s">
        <v>4182</v>
      </c>
      <c r="B91" s="728" t="s">
        <v>4183</v>
      </c>
      <c r="C91" s="728" t="s">
        <v>579</v>
      </c>
      <c r="D91" s="728" t="s">
        <v>1469</v>
      </c>
      <c r="E91" s="728" t="s">
        <v>4179</v>
      </c>
      <c r="F91" s="728" t="s">
        <v>4227</v>
      </c>
      <c r="G91" s="728" t="s">
        <v>4228</v>
      </c>
      <c r="H91" s="732">
        <v>5</v>
      </c>
      <c r="I91" s="732">
        <v>8185</v>
      </c>
      <c r="J91" s="728">
        <v>0.69724848794616234</v>
      </c>
      <c r="K91" s="728">
        <v>1637</v>
      </c>
      <c r="L91" s="732">
        <v>7</v>
      </c>
      <c r="M91" s="732">
        <v>11739</v>
      </c>
      <c r="N91" s="728">
        <v>1</v>
      </c>
      <c r="O91" s="728">
        <v>1677</v>
      </c>
      <c r="P91" s="732">
        <v>3</v>
      </c>
      <c r="Q91" s="732">
        <v>5034</v>
      </c>
      <c r="R91" s="746">
        <v>0.42882698696652183</v>
      </c>
      <c r="S91" s="733">
        <v>1678</v>
      </c>
    </row>
    <row r="92" spans="1:19" ht="14.4" customHeight="1" x14ac:dyDescent="0.3">
      <c r="A92" s="727" t="s">
        <v>4182</v>
      </c>
      <c r="B92" s="728" t="s">
        <v>4183</v>
      </c>
      <c r="C92" s="728" t="s">
        <v>579</v>
      </c>
      <c r="D92" s="728" t="s">
        <v>1469</v>
      </c>
      <c r="E92" s="728" t="s">
        <v>4179</v>
      </c>
      <c r="F92" s="728" t="s">
        <v>4229</v>
      </c>
      <c r="G92" s="728" t="s">
        <v>4230</v>
      </c>
      <c r="H92" s="732">
        <v>2</v>
      </c>
      <c r="I92" s="732">
        <v>2568</v>
      </c>
      <c r="J92" s="728"/>
      <c r="K92" s="728">
        <v>1284</v>
      </c>
      <c r="L92" s="732"/>
      <c r="M92" s="732"/>
      <c r="N92" s="728"/>
      <c r="O92" s="728"/>
      <c r="P92" s="732">
        <v>1</v>
      </c>
      <c r="Q92" s="732">
        <v>1310</v>
      </c>
      <c r="R92" s="746"/>
      <c r="S92" s="733">
        <v>1310</v>
      </c>
    </row>
    <row r="93" spans="1:19" ht="14.4" customHeight="1" x14ac:dyDescent="0.3">
      <c r="A93" s="727" t="s">
        <v>4182</v>
      </c>
      <c r="B93" s="728" t="s">
        <v>4183</v>
      </c>
      <c r="C93" s="728" t="s">
        <v>579</v>
      </c>
      <c r="D93" s="728" t="s">
        <v>1469</v>
      </c>
      <c r="E93" s="728" t="s">
        <v>4179</v>
      </c>
      <c r="F93" s="728" t="s">
        <v>4239</v>
      </c>
      <c r="G93" s="728" t="s">
        <v>4240</v>
      </c>
      <c r="H93" s="732"/>
      <c r="I93" s="732"/>
      <c r="J93" s="728"/>
      <c r="K93" s="728"/>
      <c r="L93" s="732">
        <v>148</v>
      </c>
      <c r="M93" s="732">
        <v>4933.2599999999984</v>
      </c>
      <c r="N93" s="728">
        <v>1</v>
      </c>
      <c r="O93" s="728">
        <v>33.332837837837829</v>
      </c>
      <c r="P93" s="732">
        <v>268</v>
      </c>
      <c r="Q93" s="732">
        <v>8933.239999999998</v>
      </c>
      <c r="R93" s="746">
        <v>1.8108188094687896</v>
      </c>
      <c r="S93" s="733">
        <v>33.332985074626855</v>
      </c>
    </row>
    <row r="94" spans="1:19" ht="14.4" customHeight="1" x14ac:dyDescent="0.3">
      <c r="A94" s="727" t="s">
        <v>4182</v>
      </c>
      <c r="B94" s="728" t="s">
        <v>4183</v>
      </c>
      <c r="C94" s="728" t="s">
        <v>579</v>
      </c>
      <c r="D94" s="728" t="s">
        <v>1469</v>
      </c>
      <c r="E94" s="728" t="s">
        <v>4179</v>
      </c>
      <c r="F94" s="728" t="s">
        <v>4245</v>
      </c>
      <c r="G94" s="728" t="s">
        <v>4246</v>
      </c>
      <c r="H94" s="732">
        <v>10</v>
      </c>
      <c r="I94" s="732">
        <v>820</v>
      </c>
      <c r="J94" s="728">
        <v>1.191860465116279</v>
      </c>
      <c r="K94" s="728">
        <v>82</v>
      </c>
      <c r="L94" s="732">
        <v>8</v>
      </c>
      <c r="M94" s="732">
        <v>688</v>
      </c>
      <c r="N94" s="728">
        <v>1</v>
      </c>
      <c r="O94" s="728">
        <v>86</v>
      </c>
      <c r="P94" s="732">
        <v>6</v>
      </c>
      <c r="Q94" s="732">
        <v>516</v>
      </c>
      <c r="R94" s="746">
        <v>0.75</v>
      </c>
      <c r="S94" s="733">
        <v>86</v>
      </c>
    </row>
    <row r="95" spans="1:19" ht="14.4" customHeight="1" x14ac:dyDescent="0.3">
      <c r="A95" s="727" t="s">
        <v>4182</v>
      </c>
      <c r="B95" s="728" t="s">
        <v>4183</v>
      </c>
      <c r="C95" s="728" t="s">
        <v>579</v>
      </c>
      <c r="D95" s="728" t="s">
        <v>1469</v>
      </c>
      <c r="E95" s="728" t="s">
        <v>4179</v>
      </c>
      <c r="F95" s="728" t="s">
        <v>4247</v>
      </c>
      <c r="G95" s="728" t="s">
        <v>4248</v>
      </c>
      <c r="H95" s="732">
        <v>5</v>
      </c>
      <c r="I95" s="732">
        <v>155</v>
      </c>
      <c r="J95" s="728"/>
      <c r="K95" s="728">
        <v>31</v>
      </c>
      <c r="L95" s="732"/>
      <c r="M95" s="732"/>
      <c r="N95" s="728"/>
      <c r="O95" s="728"/>
      <c r="P95" s="732">
        <v>3</v>
      </c>
      <c r="Q95" s="732">
        <v>96</v>
      </c>
      <c r="R95" s="746"/>
      <c r="S95" s="733">
        <v>32</v>
      </c>
    </row>
    <row r="96" spans="1:19" ht="14.4" customHeight="1" x14ac:dyDescent="0.3">
      <c r="A96" s="727" t="s">
        <v>4182</v>
      </c>
      <c r="B96" s="728" t="s">
        <v>4183</v>
      </c>
      <c r="C96" s="728" t="s">
        <v>579</v>
      </c>
      <c r="D96" s="728" t="s">
        <v>1469</v>
      </c>
      <c r="E96" s="728" t="s">
        <v>4179</v>
      </c>
      <c r="F96" s="728" t="s">
        <v>4180</v>
      </c>
      <c r="G96" s="728" t="s">
        <v>4181</v>
      </c>
      <c r="H96" s="732">
        <v>94</v>
      </c>
      <c r="I96" s="732">
        <v>22090</v>
      </c>
      <c r="J96" s="728">
        <v>1.0115858405458624</v>
      </c>
      <c r="K96" s="728">
        <v>235</v>
      </c>
      <c r="L96" s="732">
        <v>87</v>
      </c>
      <c r="M96" s="732">
        <v>21837</v>
      </c>
      <c r="N96" s="728">
        <v>1</v>
      </c>
      <c r="O96" s="728">
        <v>251</v>
      </c>
      <c r="P96" s="732">
        <v>94</v>
      </c>
      <c r="Q96" s="732">
        <v>23594</v>
      </c>
      <c r="R96" s="746">
        <v>1.0804597701149425</v>
      </c>
      <c r="S96" s="733">
        <v>251</v>
      </c>
    </row>
    <row r="97" spans="1:19" ht="14.4" customHeight="1" x14ac:dyDescent="0.3">
      <c r="A97" s="727" t="s">
        <v>4182</v>
      </c>
      <c r="B97" s="728" t="s">
        <v>4183</v>
      </c>
      <c r="C97" s="728" t="s">
        <v>579</v>
      </c>
      <c r="D97" s="728" t="s">
        <v>1469</v>
      </c>
      <c r="E97" s="728" t="s">
        <v>4179</v>
      </c>
      <c r="F97" s="728" t="s">
        <v>4264</v>
      </c>
      <c r="G97" s="728" t="s">
        <v>4265</v>
      </c>
      <c r="H97" s="732">
        <v>1</v>
      </c>
      <c r="I97" s="732">
        <v>179</v>
      </c>
      <c r="J97" s="728"/>
      <c r="K97" s="728">
        <v>179</v>
      </c>
      <c r="L97" s="732"/>
      <c r="M97" s="732"/>
      <c r="N97" s="728"/>
      <c r="O97" s="728"/>
      <c r="P97" s="732">
        <v>1</v>
      </c>
      <c r="Q97" s="732">
        <v>183</v>
      </c>
      <c r="R97" s="746"/>
      <c r="S97" s="733">
        <v>183</v>
      </c>
    </row>
    <row r="98" spans="1:19" ht="14.4" customHeight="1" x14ac:dyDescent="0.3">
      <c r="A98" s="727" t="s">
        <v>4182</v>
      </c>
      <c r="B98" s="728" t="s">
        <v>4183</v>
      </c>
      <c r="C98" s="728" t="s">
        <v>579</v>
      </c>
      <c r="D98" s="728" t="s">
        <v>1469</v>
      </c>
      <c r="E98" s="728" t="s">
        <v>4179</v>
      </c>
      <c r="F98" s="728" t="s">
        <v>4270</v>
      </c>
      <c r="G98" s="728" t="s">
        <v>4271</v>
      </c>
      <c r="H98" s="732">
        <v>2</v>
      </c>
      <c r="I98" s="732">
        <v>974</v>
      </c>
      <c r="J98" s="728"/>
      <c r="K98" s="728">
        <v>487</v>
      </c>
      <c r="L98" s="732"/>
      <c r="M98" s="732"/>
      <c r="N98" s="728"/>
      <c r="O98" s="728"/>
      <c r="P98" s="732">
        <v>1</v>
      </c>
      <c r="Q98" s="732">
        <v>500</v>
      </c>
      <c r="R98" s="746"/>
      <c r="S98" s="733">
        <v>500</v>
      </c>
    </row>
    <row r="99" spans="1:19" ht="14.4" customHeight="1" x14ac:dyDescent="0.3">
      <c r="A99" s="727" t="s">
        <v>4182</v>
      </c>
      <c r="B99" s="728" t="s">
        <v>4183</v>
      </c>
      <c r="C99" s="728" t="s">
        <v>579</v>
      </c>
      <c r="D99" s="728" t="s">
        <v>1470</v>
      </c>
      <c r="E99" s="728" t="s">
        <v>4184</v>
      </c>
      <c r="F99" s="728" t="s">
        <v>4185</v>
      </c>
      <c r="G99" s="728" t="s">
        <v>4186</v>
      </c>
      <c r="H99" s="732">
        <v>0.4</v>
      </c>
      <c r="I99" s="732">
        <v>60.42</v>
      </c>
      <c r="J99" s="728">
        <v>2</v>
      </c>
      <c r="K99" s="728">
        <v>151.04999999999998</v>
      </c>
      <c r="L99" s="732">
        <v>0.2</v>
      </c>
      <c r="M99" s="732">
        <v>30.21</v>
      </c>
      <c r="N99" s="728">
        <v>1</v>
      </c>
      <c r="O99" s="728">
        <v>151.04999999999998</v>
      </c>
      <c r="P99" s="732"/>
      <c r="Q99" s="732"/>
      <c r="R99" s="746"/>
      <c r="S99" s="733"/>
    </row>
    <row r="100" spans="1:19" ht="14.4" customHeight="1" x14ac:dyDescent="0.3">
      <c r="A100" s="727" t="s">
        <v>4182</v>
      </c>
      <c r="B100" s="728" t="s">
        <v>4183</v>
      </c>
      <c r="C100" s="728" t="s">
        <v>579</v>
      </c>
      <c r="D100" s="728" t="s">
        <v>1470</v>
      </c>
      <c r="E100" s="728" t="s">
        <v>4179</v>
      </c>
      <c r="F100" s="728" t="s">
        <v>4193</v>
      </c>
      <c r="G100" s="728" t="s">
        <v>4194</v>
      </c>
      <c r="H100" s="732">
        <v>23</v>
      </c>
      <c r="I100" s="732">
        <v>1863</v>
      </c>
      <c r="J100" s="728">
        <v>3.7409638554216866</v>
      </c>
      <c r="K100" s="728">
        <v>81</v>
      </c>
      <c r="L100" s="732">
        <v>6</v>
      </c>
      <c r="M100" s="732">
        <v>498</v>
      </c>
      <c r="N100" s="728">
        <v>1</v>
      </c>
      <c r="O100" s="728">
        <v>83</v>
      </c>
      <c r="P100" s="732"/>
      <c r="Q100" s="732"/>
      <c r="R100" s="746"/>
      <c r="S100" s="733"/>
    </row>
    <row r="101" spans="1:19" ht="14.4" customHeight="1" x14ac:dyDescent="0.3">
      <c r="A101" s="727" t="s">
        <v>4182</v>
      </c>
      <c r="B101" s="728" t="s">
        <v>4183</v>
      </c>
      <c r="C101" s="728" t="s">
        <v>579</v>
      </c>
      <c r="D101" s="728" t="s">
        <v>1470</v>
      </c>
      <c r="E101" s="728" t="s">
        <v>4179</v>
      </c>
      <c r="F101" s="728" t="s">
        <v>4195</v>
      </c>
      <c r="G101" s="728" t="s">
        <v>4196</v>
      </c>
      <c r="H101" s="732">
        <v>274</v>
      </c>
      <c r="I101" s="732">
        <v>28496</v>
      </c>
      <c r="J101" s="728">
        <v>1.3509054707499764</v>
      </c>
      <c r="K101" s="728">
        <v>104</v>
      </c>
      <c r="L101" s="732">
        <v>199</v>
      </c>
      <c r="M101" s="732">
        <v>21094</v>
      </c>
      <c r="N101" s="728">
        <v>1</v>
      </c>
      <c r="O101" s="728">
        <v>106</v>
      </c>
      <c r="P101" s="732">
        <v>19</v>
      </c>
      <c r="Q101" s="732">
        <v>2014</v>
      </c>
      <c r="R101" s="746">
        <v>9.5477386934673364E-2</v>
      </c>
      <c r="S101" s="733">
        <v>106</v>
      </c>
    </row>
    <row r="102" spans="1:19" ht="14.4" customHeight="1" x14ac:dyDescent="0.3">
      <c r="A102" s="727" t="s">
        <v>4182</v>
      </c>
      <c r="B102" s="728" t="s">
        <v>4183</v>
      </c>
      <c r="C102" s="728" t="s">
        <v>579</v>
      </c>
      <c r="D102" s="728" t="s">
        <v>1470</v>
      </c>
      <c r="E102" s="728" t="s">
        <v>4179</v>
      </c>
      <c r="F102" s="728" t="s">
        <v>4197</v>
      </c>
      <c r="G102" s="728" t="s">
        <v>4198</v>
      </c>
      <c r="H102" s="732">
        <v>6</v>
      </c>
      <c r="I102" s="732">
        <v>210</v>
      </c>
      <c r="J102" s="728">
        <v>1.4189189189189189</v>
      </c>
      <c r="K102" s="728">
        <v>35</v>
      </c>
      <c r="L102" s="732">
        <v>4</v>
      </c>
      <c r="M102" s="732">
        <v>148</v>
      </c>
      <c r="N102" s="728">
        <v>1</v>
      </c>
      <c r="O102" s="728">
        <v>37</v>
      </c>
      <c r="P102" s="732">
        <v>2</v>
      </c>
      <c r="Q102" s="732">
        <v>74</v>
      </c>
      <c r="R102" s="746">
        <v>0.5</v>
      </c>
      <c r="S102" s="733">
        <v>37</v>
      </c>
    </row>
    <row r="103" spans="1:19" ht="14.4" customHeight="1" x14ac:dyDescent="0.3">
      <c r="A103" s="727" t="s">
        <v>4182</v>
      </c>
      <c r="B103" s="728" t="s">
        <v>4183</v>
      </c>
      <c r="C103" s="728" t="s">
        <v>579</v>
      </c>
      <c r="D103" s="728" t="s">
        <v>1470</v>
      </c>
      <c r="E103" s="728" t="s">
        <v>4179</v>
      </c>
      <c r="F103" s="728" t="s">
        <v>4215</v>
      </c>
      <c r="G103" s="728" t="s">
        <v>4216</v>
      </c>
      <c r="H103" s="732">
        <v>393</v>
      </c>
      <c r="I103" s="732">
        <v>46374</v>
      </c>
      <c r="J103" s="728">
        <v>0.98146031746031748</v>
      </c>
      <c r="K103" s="728">
        <v>118</v>
      </c>
      <c r="L103" s="732">
        <v>375</v>
      </c>
      <c r="M103" s="732">
        <v>47250</v>
      </c>
      <c r="N103" s="728">
        <v>1</v>
      </c>
      <c r="O103" s="728">
        <v>126</v>
      </c>
      <c r="P103" s="732">
        <v>109</v>
      </c>
      <c r="Q103" s="732">
        <v>13734</v>
      </c>
      <c r="R103" s="746">
        <v>0.29066666666666668</v>
      </c>
      <c r="S103" s="733">
        <v>126</v>
      </c>
    </row>
    <row r="104" spans="1:19" ht="14.4" customHeight="1" x14ac:dyDescent="0.3">
      <c r="A104" s="727" t="s">
        <v>4182</v>
      </c>
      <c r="B104" s="728" t="s">
        <v>4183</v>
      </c>
      <c r="C104" s="728" t="s">
        <v>579</v>
      </c>
      <c r="D104" s="728" t="s">
        <v>1470</v>
      </c>
      <c r="E104" s="728" t="s">
        <v>4179</v>
      </c>
      <c r="F104" s="728" t="s">
        <v>4229</v>
      </c>
      <c r="G104" s="728" t="s">
        <v>4230</v>
      </c>
      <c r="H104" s="732">
        <v>1</v>
      </c>
      <c r="I104" s="732">
        <v>1284</v>
      </c>
      <c r="J104" s="728"/>
      <c r="K104" s="728">
        <v>1284</v>
      </c>
      <c r="L104" s="732"/>
      <c r="M104" s="732"/>
      <c r="N104" s="728"/>
      <c r="O104" s="728"/>
      <c r="P104" s="732"/>
      <c r="Q104" s="732"/>
      <c r="R104" s="746"/>
      <c r="S104" s="733"/>
    </row>
    <row r="105" spans="1:19" ht="14.4" customHeight="1" x14ac:dyDescent="0.3">
      <c r="A105" s="727" t="s">
        <v>4182</v>
      </c>
      <c r="B105" s="728" t="s">
        <v>4183</v>
      </c>
      <c r="C105" s="728" t="s">
        <v>579</v>
      </c>
      <c r="D105" s="728" t="s">
        <v>1470</v>
      </c>
      <c r="E105" s="728" t="s">
        <v>4179</v>
      </c>
      <c r="F105" s="728" t="s">
        <v>4235</v>
      </c>
      <c r="G105" s="728" t="s">
        <v>4236</v>
      </c>
      <c r="H105" s="732">
        <v>1</v>
      </c>
      <c r="I105" s="732">
        <v>157</v>
      </c>
      <c r="J105" s="728"/>
      <c r="K105" s="728">
        <v>157</v>
      </c>
      <c r="L105" s="732"/>
      <c r="M105" s="732"/>
      <c r="N105" s="728"/>
      <c r="O105" s="728"/>
      <c r="P105" s="732"/>
      <c r="Q105" s="732"/>
      <c r="R105" s="746"/>
      <c r="S105" s="733"/>
    </row>
    <row r="106" spans="1:19" ht="14.4" customHeight="1" x14ac:dyDescent="0.3">
      <c r="A106" s="727" t="s">
        <v>4182</v>
      </c>
      <c r="B106" s="728" t="s">
        <v>4183</v>
      </c>
      <c r="C106" s="728" t="s">
        <v>579</v>
      </c>
      <c r="D106" s="728" t="s">
        <v>1470</v>
      </c>
      <c r="E106" s="728" t="s">
        <v>4179</v>
      </c>
      <c r="F106" s="728" t="s">
        <v>4239</v>
      </c>
      <c r="G106" s="728" t="s">
        <v>4240</v>
      </c>
      <c r="H106" s="732"/>
      <c r="I106" s="732"/>
      <c r="J106" s="728"/>
      <c r="K106" s="728"/>
      <c r="L106" s="732">
        <v>207</v>
      </c>
      <c r="M106" s="732">
        <v>6899.98</v>
      </c>
      <c r="N106" s="728">
        <v>1</v>
      </c>
      <c r="O106" s="728">
        <v>33.333236714975847</v>
      </c>
      <c r="P106" s="732">
        <v>293</v>
      </c>
      <c r="Q106" s="732">
        <v>9766.65</v>
      </c>
      <c r="R106" s="746">
        <v>1.4154606245235495</v>
      </c>
      <c r="S106" s="733">
        <v>33.333276450511946</v>
      </c>
    </row>
    <row r="107" spans="1:19" ht="14.4" customHeight="1" x14ac:dyDescent="0.3">
      <c r="A107" s="727" t="s">
        <v>4182</v>
      </c>
      <c r="B107" s="728" t="s">
        <v>4183</v>
      </c>
      <c r="C107" s="728" t="s">
        <v>579</v>
      </c>
      <c r="D107" s="728" t="s">
        <v>1470</v>
      </c>
      <c r="E107" s="728" t="s">
        <v>4179</v>
      </c>
      <c r="F107" s="728" t="s">
        <v>4245</v>
      </c>
      <c r="G107" s="728" t="s">
        <v>4246</v>
      </c>
      <c r="H107" s="732">
        <v>2</v>
      </c>
      <c r="I107" s="732">
        <v>164</v>
      </c>
      <c r="J107" s="728">
        <v>1.9069767441860466</v>
      </c>
      <c r="K107" s="728">
        <v>82</v>
      </c>
      <c r="L107" s="732">
        <v>1</v>
      </c>
      <c r="M107" s="732">
        <v>86</v>
      </c>
      <c r="N107" s="728">
        <v>1</v>
      </c>
      <c r="O107" s="728">
        <v>86</v>
      </c>
      <c r="P107" s="732"/>
      <c r="Q107" s="732"/>
      <c r="R107" s="746"/>
      <c r="S107" s="733"/>
    </row>
    <row r="108" spans="1:19" ht="14.4" customHeight="1" x14ac:dyDescent="0.3">
      <c r="A108" s="727" t="s">
        <v>4182</v>
      </c>
      <c r="B108" s="728" t="s">
        <v>4183</v>
      </c>
      <c r="C108" s="728" t="s">
        <v>579</v>
      </c>
      <c r="D108" s="728" t="s">
        <v>1470</v>
      </c>
      <c r="E108" s="728" t="s">
        <v>4179</v>
      </c>
      <c r="F108" s="728" t="s">
        <v>4247</v>
      </c>
      <c r="G108" s="728" t="s">
        <v>4248</v>
      </c>
      <c r="H108" s="732">
        <v>1</v>
      </c>
      <c r="I108" s="732">
        <v>31</v>
      </c>
      <c r="J108" s="728">
        <v>0.96875</v>
      </c>
      <c r="K108" s="728">
        <v>31</v>
      </c>
      <c r="L108" s="732">
        <v>1</v>
      </c>
      <c r="M108" s="732">
        <v>32</v>
      </c>
      <c r="N108" s="728">
        <v>1</v>
      </c>
      <c r="O108" s="728">
        <v>32</v>
      </c>
      <c r="P108" s="732"/>
      <c r="Q108" s="732"/>
      <c r="R108" s="746"/>
      <c r="S108" s="733"/>
    </row>
    <row r="109" spans="1:19" ht="14.4" customHeight="1" x14ac:dyDescent="0.3">
      <c r="A109" s="727" t="s">
        <v>4182</v>
      </c>
      <c r="B109" s="728" t="s">
        <v>4183</v>
      </c>
      <c r="C109" s="728" t="s">
        <v>579</v>
      </c>
      <c r="D109" s="728" t="s">
        <v>1470</v>
      </c>
      <c r="E109" s="728" t="s">
        <v>4179</v>
      </c>
      <c r="F109" s="728" t="s">
        <v>4180</v>
      </c>
      <c r="G109" s="728" t="s">
        <v>4181</v>
      </c>
      <c r="H109" s="732">
        <v>3</v>
      </c>
      <c r="I109" s="732">
        <v>705</v>
      </c>
      <c r="J109" s="728">
        <v>2.808764940239044</v>
      </c>
      <c r="K109" s="728">
        <v>235</v>
      </c>
      <c r="L109" s="732">
        <v>1</v>
      </c>
      <c r="M109" s="732">
        <v>251</v>
      </c>
      <c r="N109" s="728">
        <v>1</v>
      </c>
      <c r="O109" s="728">
        <v>251</v>
      </c>
      <c r="P109" s="732">
        <v>228</v>
      </c>
      <c r="Q109" s="732">
        <v>57228</v>
      </c>
      <c r="R109" s="746">
        <v>228</v>
      </c>
      <c r="S109" s="733">
        <v>251</v>
      </c>
    </row>
    <row r="110" spans="1:19" ht="14.4" customHeight="1" x14ac:dyDescent="0.3">
      <c r="A110" s="727" t="s">
        <v>4182</v>
      </c>
      <c r="B110" s="728" t="s">
        <v>4183</v>
      </c>
      <c r="C110" s="728" t="s">
        <v>579</v>
      </c>
      <c r="D110" s="728" t="s">
        <v>1470</v>
      </c>
      <c r="E110" s="728" t="s">
        <v>4179</v>
      </c>
      <c r="F110" s="728" t="s">
        <v>4270</v>
      </c>
      <c r="G110" s="728" t="s">
        <v>4271</v>
      </c>
      <c r="H110" s="732"/>
      <c r="I110" s="732"/>
      <c r="J110" s="728"/>
      <c r="K110" s="728"/>
      <c r="L110" s="732">
        <v>1</v>
      </c>
      <c r="M110" s="732">
        <v>500</v>
      </c>
      <c r="N110" s="728">
        <v>1</v>
      </c>
      <c r="O110" s="728">
        <v>500</v>
      </c>
      <c r="P110" s="732"/>
      <c r="Q110" s="732"/>
      <c r="R110" s="746"/>
      <c r="S110" s="733"/>
    </row>
    <row r="111" spans="1:19" ht="14.4" customHeight="1" x14ac:dyDescent="0.3">
      <c r="A111" s="727" t="s">
        <v>4182</v>
      </c>
      <c r="B111" s="728" t="s">
        <v>4183</v>
      </c>
      <c r="C111" s="728" t="s">
        <v>579</v>
      </c>
      <c r="D111" s="728" t="s">
        <v>1471</v>
      </c>
      <c r="E111" s="728" t="s">
        <v>4184</v>
      </c>
      <c r="F111" s="728" t="s">
        <v>4185</v>
      </c>
      <c r="G111" s="728" t="s">
        <v>4186</v>
      </c>
      <c r="H111" s="732"/>
      <c r="I111" s="732"/>
      <c r="J111" s="728"/>
      <c r="K111" s="728"/>
      <c r="L111" s="732"/>
      <c r="M111" s="732"/>
      <c r="N111" s="728"/>
      <c r="O111" s="728"/>
      <c r="P111" s="732">
        <v>0.3</v>
      </c>
      <c r="Q111" s="732">
        <v>45.32</v>
      </c>
      <c r="R111" s="746"/>
      <c r="S111" s="733">
        <v>151.06666666666666</v>
      </c>
    </row>
    <row r="112" spans="1:19" ht="14.4" customHeight="1" x14ac:dyDescent="0.3">
      <c r="A112" s="727" t="s">
        <v>4182</v>
      </c>
      <c r="B112" s="728" t="s">
        <v>4183</v>
      </c>
      <c r="C112" s="728" t="s">
        <v>579</v>
      </c>
      <c r="D112" s="728" t="s">
        <v>1471</v>
      </c>
      <c r="E112" s="728" t="s">
        <v>4179</v>
      </c>
      <c r="F112" s="728" t="s">
        <v>4193</v>
      </c>
      <c r="G112" s="728" t="s">
        <v>4194</v>
      </c>
      <c r="H112" s="732"/>
      <c r="I112" s="732"/>
      <c r="J112" s="728"/>
      <c r="K112" s="728"/>
      <c r="L112" s="732"/>
      <c r="M112" s="732"/>
      <c r="N112" s="728"/>
      <c r="O112" s="728"/>
      <c r="P112" s="732">
        <v>5</v>
      </c>
      <c r="Q112" s="732">
        <v>415</v>
      </c>
      <c r="R112" s="746"/>
      <c r="S112" s="733">
        <v>83</v>
      </c>
    </row>
    <row r="113" spans="1:19" ht="14.4" customHeight="1" x14ac:dyDescent="0.3">
      <c r="A113" s="727" t="s">
        <v>4182</v>
      </c>
      <c r="B113" s="728" t="s">
        <v>4183</v>
      </c>
      <c r="C113" s="728" t="s">
        <v>579</v>
      </c>
      <c r="D113" s="728" t="s">
        <v>1471</v>
      </c>
      <c r="E113" s="728" t="s">
        <v>4179</v>
      </c>
      <c r="F113" s="728" t="s">
        <v>4195</v>
      </c>
      <c r="G113" s="728" t="s">
        <v>4196</v>
      </c>
      <c r="H113" s="732"/>
      <c r="I113" s="732"/>
      <c r="J113" s="728"/>
      <c r="K113" s="728"/>
      <c r="L113" s="732"/>
      <c r="M113" s="732"/>
      <c r="N113" s="728"/>
      <c r="O113" s="728"/>
      <c r="P113" s="732">
        <v>1</v>
      </c>
      <c r="Q113" s="732">
        <v>106</v>
      </c>
      <c r="R113" s="746"/>
      <c r="S113" s="733">
        <v>106</v>
      </c>
    </row>
    <row r="114" spans="1:19" ht="14.4" customHeight="1" x14ac:dyDescent="0.3">
      <c r="A114" s="727" t="s">
        <v>4182</v>
      </c>
      <c r="B114" s="728" t="s">
        <v>4183</v>
      </c>
      <c r="C114" s="728" t="s">
        <v>579</v>
      </c>
      <c r="D114" s="728" t="s">
        <v>1471</v>
      </c>
      <c r="E114" s="728" t="s">
        <v>4179</v>
      </c>
      <c r="F114" s="728" t="s">
        <v>4197</v>
      </c>
      <c r="G114" s="728" t="s">
        <v>4198</v>
      </c>
      <c r="H114" s="732"/>
      <c r="I114" s="732"/>
      <c r="J114" s="728"/>
      <c r="K114" s="728"/>
      <c r="L114" s="732"/>
      <c r="M114" s="732"/>
      <c r="N114" s="728"/>
      <c r="O114" s="728"/>
      <c r="P114" s="732">
        <v>5</v>
      </c>
      <c r="Q114" s="732">
        <v>185</v>
      </c>
      <c r="R114" s="746"/>
      <c r="S114" s="733">
        <v>37</v>
      </c>
    </row>
    <row r="115" spans="1:19" ht="14.4" customHeight="1" x14ac:dyDescent="0.3">
      <c r="A115" s="727" t="s">
        <v>4182</v>
      </c>
      <c r="B115" s="728" t="s">
        <v>4183</v>
      </c>
      <c r="C115" s="728" t="s">
        <v>579</v>
      </c>
      <c r="D115" s="728" t="s">
        <v>1471</v>
      </c>
      <c r="E115" s="728" t="s">
        <v>4179</v>
      </c>
      <c r="F115" s="728" t="s">
        <v>4215</v>
      </c>
      <c r="G115" s="728" t="s">
        <v>4216</v>
      </c>
      <c r="H115" s="732"/>
      <c r="I115" s="732"/>
      <c r="J115" s="728"/>
      <c r="K115" s="728"/>
      <c r="L115" s="732"/>
      <c r="M115" s="732"/>
      <c r="N115" s="728"/>
      <c r="O115" s="728"/>
      <c r="P115" s="732">
        <v>19</v>
      </c>
      <c r="Q115" s="732">
        <v>2394</v>
      </c>
      <c r="R115" s="746"/>
      <c r="S115" s="733">
        <v>126</v>
      </c>
    </row>
    <row r="116" spans="1:19" ht="14.4" customHeight="1" x14ac:dyDescent="0.3">
      <c r="A116" s="727" t="s">
        <v>4182</v>
      </c>
      <c r="B116" s="728" t="s">
        <v>4183</v>
      </c>
      <c r="C116" s="728" t="s">
        <v>579</v>
      </c>
      <c r="D116" s="728" t="s">
        <v>1471</v>
      </c>
      <c r="E116" s="728" t="s">
        <v>4179</v>
      </c>
      <c r="F116" s="728" t="s">
        <v>4229</v>
      </c>
      <c r="G116" s="728" t="s">
        <v>4230</v>
      </c>
      <c r="H116" s="732"/>
      <c r="I116" s="732"/>
      <c r="J116" s="728"/>
      <c r="K116" s="728"/>
      <c r="L116" s="732"/>
      <c r="M116" s="732"/>
      <c r="N116" s="728"/>
      <c r="O116" s="728"/>
      <c r="P116" s="732">
        <v>1</v>
      </c>
      <c r="Q116" s="732">
        <v>1310</v>
      </c>
      <c r="R116" s="746"/>
      <c r="S116" s="733">
        <v>1310</v>
      </c>
    </row>
    <row r="117" spans="1:19" ht="14.4" customHeight="1" x14ac:dyDescent="0.3">
      <c r="A117" s="727" t="s">
        <v>4182</v>
      </c>
      <c r="B117" s="728" t="s">
        <v>4183</v>
      </c>
      <c r="C117" s="728" t="s">
        <v>579</v>
      </c>
      <c r="D117" s="728" t="s">
        <v>1471</v>
      </c>
      <c r="E117" s="728" t="s">
        <v>4179</v>
      </c>
      <c r="F117" s="728" t="s">
        <v>4239</v>
      </c>
      <c r="G117" s="728" t="s">
        <v>4240</v>
      </c>
      <c r="H117" s="732"/>
      <c r="I117" s="732"/>
      <c r="J117" s="728"/>
      <c r="K117" s="728"/>
      <c r="L117" s="732"/>
      <c r="M117" s="732"/>
      <c r="N117" s="728"/>
      <c r="O117" s="728"/>
      <c r="P117" s="732">
        <v>17</v>
      </c>
      <c r="Q117" s="732">
        <v>566.66999999999996</v>
      </c>
      <c r="R117" s="746"/>
      <c r="S117" s="733">
        <v>33.333529411764701</v>
      </c>
    </row>
    <row r="118" spans="1:19" ht="14.4" customHeight="1" x14ac:dyDescent="0.3">
      <c r="A118" s="727" t="s">
        <v>4182</v>
      </c>
      <c r="B118" s="728" t="s">
        <v>4183</v>
      </c>
      <c r="C118" s="728" t="s">
        <v>579</v>
      </c>
      <c r="D118" s="728" t="s">
        <v>1471</v>
      </c>
      <c r="E118" s="728" t="s">
        <v>4179</v>
      </c>
      <c r="F118" s="728" t="s">
        <v>4245</v>
      </c>
      <c r="G118" s="728" t="s">
        <v>4246</v>
      </c>
      <c r="H118" s="732"/>
      <c r="I118" s="732"/>
      <c r="J118" s="728"/>
      <c r="K118" s="728"/>
      <c r="L118" s="732"/>
      <c r="M118" s="732"/>
      <c r="N118" s="728"/>
      <c r="O118" s="728"/>
      <c r="P118" s="732">
        <v>1</v>
      </c>
      <c r="Q118" s="732">
        <v>86</v>
      </c>
      <c r="R118" s="746"/>
      <c r="S118" s="733">
        <v>86</v>
      </c>
    </row>
    <row r="119" spans="1:19" ht="14.4" customHeight="1" x14ac:dyDescent="0.3">
      <c r="A119" s="727" t="s">
        <v>4182</v>
      </c>
      <c r="B119" s="728" t="s">
        <v>4183</v>
      </c>
      <c r="C119" s="728" t="s">
        <v>579</v>
      </c>
      <c r="D119" s="728" t="s">
        <v>1471</v>
      </c>
      <c r="E119" s="728" t="s">
        <v>4179</v>
      </c>
      <c r="F119" s="728" t="s">
        <v>4247</v>
      </c>
      <c r="G119" s="728" t="s">
        <v>4248</v>
      </c>
      <c r="H119" s="732"/>
      <c r="I119" s="732"/>
      <c r="J119" s="728"/>
      <c r="K119" s="728"/>
      <c r="L119" s="732"/>
      <c r="M119" s="732"/>
      <c r="N119" s="728"/>
      <c r="O119" s="728"/>
      <c r="P119" s="732">
        <v>1</v>
      </c>
      <c r="Q119" s="732">
        <v>32</v>
      </c>
      <c r="R119" s="746"/>
      <c r="S119" s="733">
        <v>32</v>
      </c>
    </row>
    <row r="120" spans="1:19" ht="14.4" customHeight="1" x14ac:dyDescent="0.3">
      <c r="A120" s="727" t="s">
        <v>4182</v>
      </c>
      <c r="B120" s="728" t="s">
        <v>4183</v>
      </c>
      <c r="C120" s="728" t="s">
        <v>579</v>
      </c>
      <c r="D120" s="728" t="s">
        <v>1471</v>
      </c>
      <c r="E120" s="728" t="s">
        <v>4179</v>
      </c>
      <c r="F120" s="728" t="s">
        <v>4180</v>
      </c>
      <c r="G120" s="728" t="s">
        <v>4181</v>
      </c>
      <c r="H120" s="732"/>
      <c r="I120" s="732"/>
      <c r="J120" s="728"/>
      <c r="K120" s="728"/>
      <c r="L120" s="732"/>
      <c r="M120" s="732"/>
      <c r="N120" s="728"/>
      <c r="O120" s="728"/>
      <c r="P120" s="732">
        <v>1</v>
      </c>
      <c r="Q120" s="732">
        <v>251</v>
      </c>
      <c r="R120" s="746"/>
      <c r="S120" s="733">
        <v>251</v>
      </c>
    </row>
    <row r="121" spans="1:19" ht="14.4" customHeight="1" x14ac:dyDescent="0.3">
      <c r="A121" s="727" t="s">
        <v>4182</v>
      </c>
      <c r="B121" s="728" t="s">
        <v>4183</v>
      </c>
      <c r="C121" s="728" t="s">
        <v>579</v>
      </c>
      <c r="D121" s="728" t="s">
        <v>1472</v>
      </c>
      <c r="E121" s="728" t="s">
        <v>4184</v>
      </c>
      <c r="F121" s="728" t="s">
        <v>4185</v>
      </c>
      <c r="G121" s="728" t="s">
        <v>4186</v>
      </c>
      <c r="H121" s="732">
        <v>3.2</v>
      </c>
      <c r="I121" s="732">
        <v>483.40000000000003</v>
      </c>
      <c r="J121" s="728">
        <v>3.5554574874963225</v>
      </c>
      <c r="K121" s="728">
        <v>151.0625</v>
      </c>
      <c r="L121" s="732">
        <v>0.89999999999999991</v>
      </c>
      <c r="M121" s="732">
        <v>135.96</v>
      </c>
      <c r="N121" s="728">
        <v>1</v>
      </c>
      <c r="O121" s="728">
        <v>151.06666666666669</v>
      </c>
      <c r="P121" s="732">
        <v>0.30000000000000004</v>
      </c>
      <c r="Q121" s="732">
        <v>45.3</v>
      </c>
      <c r="R121" s="746">
        <v>0.33318623124448365</v>
      </c>
      <c r="S121" s="733">
        <v>150.99999999999997</v>
      </c>
    </row>
    <row r="122" spans="1:19" ht="14.4" customHeight="1" x14ac:dyDescent="0.3">
      <c r="A122" s="727" t="s">
        <v>4182</v>
      </c>
      <c r="B122" s="728" t="s">
        <v>4183</v>
      </c>
      <c r="C122" s="728" t="s">
        <v>579</v>
      </c>
      <c r="D122" s="728" t="s">
        <v>1472</v>
      </c>
      <c r="E122" s="728" t="s">
        <v>4179</v>
      </c>
      <c r="F122" s="728" t="s">
        <v>4193</v>
      </c>
      <c r="G122" s="728" t="s">
        <v>4194</v>
      </c>
      <c r="H122" s="732">
        <v>4</v>
      </c>
      <c r="I122" s="732">
        <v>324</v>
      </c>
      <c r="J122" s="728">
        <v>1.9518072289156627</v>
      </c>
      <c r="K122" s="728">
        <v>81</v>
      </c>
      <c r="L122" s="732">
        <v>2</v>
      </c>
      <c r="M122" s="732">
        <v>166</v>
      </c>
      <c r="N122" s="728">
        <v>1</v>
      </c>
      <c r="O122" s="728">
        <v>83</v>
      </c>
      <c r="P122" s="732"/>
      <c r="Q122" s="732"/>
      <c r="R122" s="746"/>
      <c r="S122" s="733"/>
    </row>
    <row r="123" spans="1:19" ht="14.4" customHeight="1" x14ac:dyDescent="0.3">
      <c r="A123" s="727" t="s">
        <v>4182</v>
      </c>
      <c r="B123" s="728" t="s">
        <v>4183</v>
      </c>
      <c r="C123" s="728" t="s">
        <v>579</v>
      </c>
      <c r="D123" s="728" t="s">
        <v>1472</v>
      </c>
      <c r="E123" s="728" t="s">
        <v>4179</v>
      </c>
      <c r="F123" s="728" t="s">
        <v>4195</v>
      </c>
      <c r="G123" s="728" t="s">
        <v>4196</v>
      </c>
      <c r="H123" s="732">
        <v>101</v>
      </c>
      <c r="I123" s="732">
        <v>10504</v>
      </c>
      <c r="J123" s="728">
        <v>1.3574567071594728</v>
      </c>
      <c r="K123" s="728">
        <v>104</v>
      </c>
      <c r="L123" s="732">
        <v>73</v>
      </c>
      <c r="M123" s="732">
        <v>7738</v>
      </c>
      <c r="N123" s="728">
        <v>1</v>
      </c>
      <c r="O123" s="728">
        <v>106</v>
      </c>
      <c r="P123" s="732">
        <v>61</v>
      </c>
      <c r="Q123" s="732">
        <v>6466</v>
      </c>
      <c r="R123" s="746">
        <v>0.83561643835616439</v>
      </c>
      <c r="S123" s="733">
        <v>106</v>
      </c>
    </row>
    <row r="124" spans="1:19" ht="14.4" customHeight="1" x14ac:dyDescent="0.3">
      <c r="A124" s="727" t="s">
        <v>4182</v>
      </c>
      <c r="B124" s="728" t="s">
        <v>4183</v>
      </c>
      <c r="C124" s="728" t="s">
        <v>579</v>
      </c>
      <c r="D124" s="728" t="s">
        <v>1472</v>
      </c>
      <c r="E124" s="728" t="s">
        <v>4179</v>
      </c>
      <c r="F124" s="728" t="s">
        <v>4197</v>
      </c>
      <c r="G124" s="728" t="s">
        <v>4198</v>
      </c>
      <c r="H124" s="732"/>
      <c r="I124" s="732"/>
      <c r="J124" s="728"/>
      <c r="K124" s="728"/>
      <c r="L124" s="732">
        <v>1</v>
      </c>
      <c r="M124" s="732">
        <v>37</v>
      </c>
      <c r="N124" s="728">
        <v>1</v>
      </c>
      <c r="O124" s="728">
        <v>37</v>
      </c>
      <c r="P124" s="732"/>
      <c r="Q124" s="732"/>
      <c r="R124" s="746"/>
      <c r="S124" s="733"/>
    </row>
    <row r="125" spans="1:19" ht="14.4" customHeight="1" x14ac:dyDescent="0.3">
      <c r="A125" s="727" t="s">
        <v>4182</v>
      </c>
      <c r="B125" s="728" t="s">
        <v>4183</v>
      </c>
      <c r="C125" s="728" t="s">
        <v>579</v>
      </c>
      <c r="D125" s="728" t="s">
        <v>1472</v>
      </c>
      <c r="E125" s="728" t="s">
        <v>4179</v>
      </c>
      <c r="F125" s="728" t="s">
        <v>4205</v>
      </c>
      <c r="G125" s="728" t="s">
        <v>4206</v>
      </c>
      <c r="H125" s="732">
        <v>11</v>
      </c>
      <c r="I125" s="732">
        <v>2211</v>
      </c>
      <c r="J125" s="728">
        <v>2.6702898550724639</v>
      </c>
      <c r="K125" s="728">
        <v>201</v>
      </c>
      <c r="L125" s="732">
        <v>4</v>
      </c>
      <c r="M125" s="732">
        <v>828</v>
      </c>
      <c r="N125" s="728">
        <v>1</v>
      </c>
      <c r="O125" s="728">
        <v>207</v>
      </c>
      <c r="P125" s="732">
        <v>10</v>
      </c>
      <c r="Q125" s="732">
        <v>2070</v>
      </c>
      <c r="R125" s="746">
        <v>2.5</v>
      </c>
      <c r="S125" s="733">
        <v>207</v>
      </c>
    </row>
    <row r="126" spans="1:19" ht="14.4" customHeight="1" x14ac:dyDescent="0.3">
      <c r="A126" s="727" t="s">
        <v>4182</v>
      </c>
      <c r="B126" s="728" t="s">
        <v>4183</v>
      </c>
      <c r="C126" s="728" t="s">
        <v>579</v>
      </c>
      <c r="D126" s="728" t="s">
        <v>1472</v>
      </c>
      <c r="E126" s="728" t="s">
        <v>4179</v>
      </c>
      <c r="F126" s="728" t="s">
        <v>4207</v>
      </c>
      <c r="G126" s="728" t="s">
        <v>4208</v>
      </c>
      <c r="H126" s="732">
        <v>3</v>
      </c>
      <c r="I126" s="732">
        <v>903</v>
      </c>
      <c r="J126" s="728"/>
      <c r="K126" s="728">
        <v>301</v>
      </c>
      <c r="L126" s="732"/>
      <c r="M126" s="732"/>
      <c r="N126" s="728"/>
      <c r="O126" s="728"/>
      <c r="P126" s="732">
        <v>4</v>
      </c>
      <c r="Q126" s="732">
        <v>1236</v>
      </c>
      <c r="R126" s="746"/>
      <c r="S126" s="733">
        <v>309</v>
      </c>
    </row>
    <row r="127" spans="1:19" ht="14.4" customHeight="1" x14ac:dyDescent="0.3">
      <c r="A127" s="727" t="s">
        <v>4182</v>
      </c>
      <c r="B127" s="728" t="s">
        <v>4183</v>
      </c>
      <c r="C127" s="728" t="s">
        <v>579</v>
      </c>
      <c r="D127" s="728" t="s">
        <v>1472</v>
      </c>
      <c r="E127" s="728" t="s">
        <v>4179</v>
      </c>
      <c r="F127" s="728" t="s">
        <v>4209</v>
      </c>
      <c r="G127" s="728" t="s">
        <v>4210</v>
      </c>
      <c r="H127" s="732">
        <v>1</v>
      </c>
      <c r="I127" s="732">
        <v>476</v>
      </c>
      <c r="J127" s="728"/>
      <c r="K127" s="728">
        <v>476</v>
      </c>
      <c r="L127" s="732"/>
      <c r="M127" s="732"/>
      <c r="N127" s="728"/>
      <c r="O127" s="728"/>
      <c r="P127" s="732"/>
      <c r="Q127" s="732"/>
      <c r="R127" s="746"/>
      <c r="S127" s="733"/>
    </row>
    <row r="128" spans="1:19" ht="14.4" customHeight="1" x14ac:dyDescent="0.3">
      <c r="A128" s="727" t="s">
        <v>4182</v>
      </c>
      <c r="B128" s="728" t="s">
        <v>4183</v>
      </c>
      <c r="C128" s="728" t="s">
        <v>579</v>
      </c>
      <c r="D128" s="728" t="s">
        <v>1472</v>
      </c>
      <c r="E128" s="728" t="s">
        <v>4179</v>
      </c>
      <c r="F128" s="728" t="s">
        <v>4211</v>
      </c>
      <c r="G128" s="728" t="s">
        <v>4212</v>
      </c>
      <c r="H128" s="732">
        <v>96</v>
      </c>
      <c r="I128" s="732">
        <v>9120</v>
      </c>
      <c r="J128" s="728">
        <v>0.96969696969696972</v>
      </c>
      <c r="K128" s="728">
        <v>95</v>
      </c>
      <c r="L128" s="732">
        <v>95</v>
      </c>
      <c r="M128" s="732">
        <v>9405</v>
      </c>
      <c r="N128" s="728">
        <v>1</v>
      </c>
      <c r="O128" s="728">
        <v>99</v>
      </c>
      <c r="P128" s="732">
        <v>112</v>
      </c>
      <c r="Q128" s="732">
        <v>11088</v>
      </c>
      <c r="R128" s="746">
        <v>1.1789473684210525</v>
      </c>
      <c r="S128" s="733">
        <v>99</v>
      </c>
    </row>
    <row r="129" spans="1:19" ht="14.4" customHeight="1" x14ac:dyDescent="0.3">
      <c r="A129" s="727" t="s">
        <v>4182</v>
      </c>
      <c r="B129" s="728" t="s">
        <v>4183</v>
      </c>
      <c r="C129" s="728" t="s">
        <v>579</v>
      </c>
      <c r="D129" s="728" t="s">
        <v>1472</v>
      </c>
      <c r="E129" s="728" t="s">
        <v>4179</v>
      </c>
      <c r="F129" s="728" t="s">
        <v>4213</v>
      </c>
      <c r="G129" s="728" t="s">
        <v>4214</v>
      </c>
      <c r="H129" s="732">
        <v>13</v>
      </c>
      <c r="I129" s="732">
        <v>1209</v>
      </c>
      <c r="J129" s="728">
        <v>0.6231958762886598</v>
      </c>
      <c r="K129" s="728">
        <v>93</v>
      </c>
      <c r="L129" s="732">
        <v>20</v>
      </c>
      <c r="M129" s="732">
        <v>1940</v>
      </c>
      <c r="N129" s="728">
        <v>1</v>
      </c>
      <c r="O129" s="728">
        <v>97</v>
      </c>
      <c r="P129" s="732">
        <v>8</v>
      </c>
      <c r="Q129" s="732">
        <v>776</v>
      </c>
      <c r="R129" s="746">
        <v>0.4</v>
      </c>
      <c r="S129" s="733">
        <v>97</v>
      </c>
    </row>
    <row r="130" spans="1:19" ht="14.4" customHeight="1" x14ac:dyDescent="0.3">
      <c r="A130" s="727" t="s">
        <v>4182</v>
      </c>
      <c r="B130" s="728" t="s">
        <v>4183</v>
      </c>
      <c r="C130" s="728" t="s">
        <v>579</v>
      </c>
      <c r="D130" s="728" t="s">
        <v>1472</v>
      </c>
      <c r="E130" s="728" t="s">
        <v>4179</v>
      </c>
      <c r="F130" s="728" t="s">
        <v>4215</v>
      </c>
      <c r="G130" s="728" t="s">
        <v>4216</v>
      </c>
      <c r="H130" s="732">
        <v>402</v>
      </c>
      <c r="I130" s="732">
        <v>47436</v>
      </c>
      <c r="J130" s="728">
        <v>0.92500292500292502</v>
      </c>
      <c r="K130" s="728">
        <v>118</v>
      </c>
      <c r="L130" s="732">
        <v>407</v>
      </c>
      <c r="M130" s="732">
        <v>51282</v>
      </c>
      <c r="N130" s="728">
        <v>1</v>
      </c>
      <c r="O130" s="728">
        <v>126</v>
      </c>
      <c r="P130" s="732">
        <v>384</v>
      </c>
      <c r="Q130" s="732">
        <v>48384</v>
      </c>
      <c r="R130" s="746">
        <v>0.94348894348894352</v>
      </c>
      <c r="S130" s="733">
        <v>126</v>
      </c>
    </row>
    <row r="131" spans="1:19" ht="14.4" customHeight="1" x14ac:dyDescent="0.3">
      <c r="A131" s="727" t="s">
        <v>4182</v>
      </c>
      <c r="B131" s="728" t="s">
        <v>4183</v>
      </c>
      <c r="C131" s="728" t="s">
        <v>579</v>
      </c>
      <c r="D131" s="728" t="s">
        <v>1472</v>
      </c>
      <c r="E131" s="728" t="s">
        <v>4179</v>
      </c>
      <c r="F131" s="728" t="s">
        <v>4229</v>
      </c>
      <c r="G131" s="728" t="s">
        <v>4230</v>
      </c>
      <c r="H131" s="732">
        <v>9</v>
      </c>
      <c r="I131" s="732">
        <v>11556</v>
      </c>
      <c r="J131" s="728">
        <v>2.9427043544690603</v>
      </c>
      <c r="K131" s="728">
        <v>1284</v>
      </c>
      <c r="L131" s="732">
        <v>3</v>
      </c>
      <c r="M131" s="732">
        <v>3927</v>
      </c>
      <c r="N131" s="728">
        <v>1</v>
      </c>
      <c r="O131" s="728">
        <v>1309</v>
      </c>
      <c r="P131" s="732">
        <v>1</v>
      </c>
      <c r="Q131" s="732">
        <v>1310</v>
      </c>
      <c r="R131" s="746">
        <v>0.33358798064680417</v>
      </c>
      <c r="S131" s="733">
        <v>1310</v>
      </c>
    </row>
    <row r="132" spans="1:19" ht="14.4" customHeight="1" x14ac:dyDescent="0.3">
      <c r="A132" s="727" t="s">
        <v>4182</v>
      </c>
      <c r="B132" s="728" t="s">
        <v>4183</v>
      </c>
      <c r="C132" s="728" t="s">
        <v>579</v>
      </c>
      <c r="D132" s="728" t="s">
        <v>1472</v>
      </c>
      <c r="E132" s="728" t="s">
        <v>4179</v>
      </c>
      <c r="F132" s="728" t="s">
        <v>4231</v>
      </c>
      <c r="G132" s="728" t="s">
        <v>4232</v>
      </c>
      <c r="H132" s="732">
        <v>1</v>
      </c>
      <c r="I132" s="732">
        <v>946</v>
      </c>
      <c r="J132" s="728"/>
      <c r="K132" s="728">
        <v>946</v>
      </c>
      <c r="L132" s="732"/>
      <c r="M132" s="732"/>
      <c r="N132" s="728"/>
      <c r="O132" s="728"/>
      <c r="P132" s="732"/>
      <c r="Q132" s="732"/>
      <c r="R132" s="746"/>
      <c r="S132" s="733"/>
    </row>
    <row r="133" spans="1:19" ht="14.4" customHeight="1" x14ac:dyDescent="0.3">
      <c r="A133" s="727" t="s">
        <v>4182</v>
      </c>
      <c r="B133" s="728" t="s">
        <v>4183</v>
      </c>
      <c r="C133" s="728" t="s">
        <v>579</v>
      </c>
      <c r="D133" s="728" t="s">
        <v>1472</v>
      </c>
      <c r="E133" s="728" t="s">
        <v>4179</v>
      </c>
      <c r="F133" s="728" t="s">
        <v>4235</v>
      </c>
      <c r="G133" s="728" t="s">
        <v>4236</v>
      </c>
      <c r="H133" s="732">
        <v>4</v>
      </c>
      <c r="I133" s="732">
        <v>628</v>
      </c>
      <c r="J133" s="728">
        <v>0.96319018404907975</v>
      </c>
      <c r="K133" s="728">
        <v>157</v>
      </c>
      <c r="L133" s="732">
        <v>4</v>
      </c>
      <c r="M133" s="732">
        <v>652</v>
      </c>
      <c r="N133" s="728">
        <v>1</v>
      </c>
      <c r="O133" s="728">
        <v>163</v>
      </c>
      <c r="P133" s="732">
        <v>1</v>
      </c>
      <c r="Q133" s="732">
        <v>163</v>
      </c>
      <c r="R133" s="746">
        <v>0.25</v>
      </c>
      <c r="S133" s="733">
        <v>163</v>
      </c>
    </row>
    <row r="134" spans="1:19" ht="14.4" customHeight="1" x14ac:dyDescent="0.3">
      <c r="A134" s="727" t="s">
        <v>4182</v>
      </c>
      <c r="B134" s="728" t="s">
        <v>4183</v>
      </c>
      <c r="C134" s="728" t="s">
        <v>579</v>
      </c>
      <c r="D134" s="728" t="s">
        <v>1472</v>
      </c>
      <c r="E134" s="728" t="s">
        <v>4179</v>
      </c>
      <c r="F134" s="728" t="s">
        <v>4239</v>
      </c>
      <c r="G134" s="728" t="s">
        <v>4240</v>
      </c>
      <c r="H134" s="732"/>
      <c r="I134" s="732"/>
      <c r="J134" s="728"/>
      <c r="K134" s="728"/>
      <c r="L134" s="732">
        <v>134</v>
      </c>
      <c r="M134" s="732">
        <v>4466.66</v>
      </c>
      <c r="N134" s="728">
        <v>1</v>
      </c>
      <c r="O134" s="728">
        <v>33.33328358208955</v>
      </c>
      <c r="P134" s="732">
        <v>280</v>
      </c>
      <c r="Q134" s="732">
        <v>9333.31</v>
      </c>
      <c r="R134" s="746">
        <v>2.0895501336569158</v>
      </c>
      <c r="S134" s="733">
        <v>33.33325</v>
      </c>
    </row>
    <row r="135" spans="1:19" ht="14.4" customHeight="1" x14ac:dyDescent="0.3">
      <c r="A135" s="727" t="s">
        <v>4182</v>
      </c>
      <c r="B135" s="728" t="s">
        <v>4183</v>
      </c>
      <c r="C135" s="728" t="s">
        <v>579</v>
      </c>
      <c r="D135" s="728" t="s">
        <v>1472</v>
      </c>
      <c r="E135" s="728" t="s">
        <v>4179</v>
      </c>
      <c r="F135" s="728" t="s">
        <v>4241</v>
      </c>
      <c r="G135" s="728" t="s">
        <v>4242</v>
      </c>
      <c r="H135" s="732">
        <v>4</v>
      </c>
      <c r="I135" s="732">
        <v>432</v>
      </c>
      <c r="J135" s="728">
        <v>1.8620689655172413</v>
      </c>
      <c r="K135" s="728">
        <v>108</v>
      </c>
      <c r="L135" s="732">
        <v>2</v>
      </c>
      <c r="M135" s="732">
        <v>232</v>
      </c>
      <c r="N135" s="728">
        <v>1</v>
      </c>
      <c r="O135" s="728">
        <v>116</v>
      </c>
      <c r="P135" s="732"/>
      <c r="Q135" s="732"/>
      <c r="R135" s="746"/>
      <c r="S135" s="733"/>
    </row>
    <row r="136" spans="1:19" ht="14.4" customHeight="1" x14ac:dyDescent="0.3">
      <c r="A136" s="727" t="s">
        <v>4182</v>
      </c>
      <c r="B136" s="728" t="s">
        <v>4183</v>
      </c>
      <c r="C136" s="728" t="s">
        <v>579</v>
      </c>
      <c r="D136" s="728" t="s">
        <v>1472</v>
      </c>
      <c r="E136" s="728" t="s">
        <v>4179</v>
      </c>
      <c r="F136" s="728" t="s">
        <v>4243</v>
      </c>
      <c r="G136" s="728" t="s">
        <v>4244</v>
      </c>
      <c r="H136" s="732">
        <v>1</v>
      </c>
      <c r="I136" s="732">
        <v>36</v>
      </c>
      <c r="J136" s="728">
        <v>0.97297297297297303</v>
      </c>
      <c r="K136" s="728">
        <v>36</v>
      </c>
      <c r="L136" s="732">
        <v>1</v>
      </c>
      <c r="M136" s="732">
        <v>37</v>
      </c>
      <c r="N136" s="728">
        <v>1</v>
      </c>
      <c r="O136" s="728">
        <v>37</v>
      </c>
      <c r="P136" s="732"/>
      <c r="Q136" s="732"/>
      <c r="R136" s="746"/>
      <c r="S136" s="733"/>
    </row>
    <row r="137" spans="1:19" ht="14.4" customHeight="1" x14ac:dyDescent="0.3">
      <c r="A137" s="727" t="s">
        <v>4182</v>
      </c>
      <c r="B137" s="728" t="s">
        <v>4183</v>
      </c>
      <c r="C137" s="728" t="s">
        <v>579</v>
      </c>
      <c r="D137" s="728" t="s">
        <v>1472</v>
      </c>
      <c r="E137" s="728" t="s">
        <v>4179</v>
      </c>
      <c r="F137" s="728" t="s">
        <v>4245</v>
      </c>
      <c r="G137" s="728" t="s">
        <v>4246</v>
      </c>
      <c r="H137" s="732">
        <v>12</v>
      </c>
      <c r="I137" s="732">
        <v>984</v>
      </c>
      <c r="J137" s="728">
        <v>3.8139534883720931</v>
      </c>
      <c r="K137" s="728">
        <v>82</v>
      </c>
      <c r="L137" s="732">
        <v>3</v>
      </c>
      <c r="M137" s="732">
        <v>258</v>
      </c>
      <c r="N137" s="728">
        <v>1</v>
      </c>
      <c r="O137" s="728">
        <v>86</v>
      </c>
      <c r="P137" s="732">
        <v>3</v>
      </c>
      <c r="Q137" s="732">
        <v>258</v>
      </c>
      <c r="R137" s="746">
        <v>1</v>
      </c>
      <c r="S137" s="733">
        <v>86</v>
      </c>
    </row>
    <row r="138" spans="1:19" ht="14.4" customHeight="1" x14ac:dyDescent="0.3">
      <c r="A138" s="727" t="s">
        <v>4182</v>
      </c>
      <c r="B138" s="728" t="s">
        <v>4183</v>
      </c>
      <c r="C138" s="728" t="s">
        <v>579</v>
      </c>
      <c r="D138" s="728" t="s">
        <v>1472</v>
      </c>
      <c r="E138" s="728" t="s">
        <v>4179</v>
      </c>
      <c r="F138" s="728" t="s">
        <v>4247</v>
      </c>
      <c r="G138" s="728" t="s">
        <v>4248</v>
      </c>
      <c r="H138" s="732">
        <v>11</v>
      </c>
      <c r="I138" s="732">
        <v>341</v>
      </c>
      <c r="J138" s="728">
        <v>3.5520833333333335</v>
      </c>
      <c r="K138" s="728">
        <v>31</v>
      </c>
      <c r="L138" s="732">
        <v>3</v>
      </c>
      <c r="M138" s="732">
        <v>96</v>
      </c>
      <c r="N138" s="728">
        <v>1</v>
      </c>
      <c r="O138" s="728">
        <v>32</v>
      </c>
      <c r="P138" s="732">
        <v>1</v>
      </c>
      <c r="Q138" s="732">
        <v>32</v>
      </c>
      <c r="R138" s="746">
        <v>0.33333333333333331</v>
      </c>
      <c r="S138" s="733">
        <v>32</v>
      </c>
    </row>
    <row r="139" spans="1:19" ht="14.4" customHeight="1" x14ac:dyDescent="0.3">
      <c r="A139" s="727" t="s">
        <v>4182</v>
      </c>
      <c r="B139" s="728" t="s">
        <v>4183</v>
      </c>
      <c r="C139" s="728" t="s">
        <v>579</v>
      </c>
      <c r="D139" s="728" t="s">
        <v>1472</v>
      </c>
      <c r="E139" s="728" t="s">
        <v>4179</v>
      </c>
      <c r="F139" s="728" t="s">
        <v>4249</v>
      </c>
      <c r="G139" s="728" t="s">
        <v>4250</v>
      </c>
      <c r="H139" s="732">
        <v>4</v>
      </c>
      <c r="I139" s="732">
        <v>1536</v>
      </c>
      <c r="J139" s="728">
        <v>0.55692530819434372</v>
      </c>
      <c r="K139" s="728">
        <v>384</v>
      </c>
      <c r="L139" s="732">
        <v>7</v>
      </c>
      <c r="M139" s="732">
        <v>2758</v>
      </c>
      <c r="N139" s="728">
        <v>1</v>
      </c>
      <c r="O139" s="728">
        <v>394</v>
      </c>
      <c r="P139" s="732">
        <v>18</v>
      </c>
      <c r="Q139" s="732">
        <v>7110</v>
      </c>
      <c r="R139" s="746">
        <v>2.5779550398839737</v>
      </c>
      <c r="S139" s="733">
        <v>395</v>
      </c>
    </row>
    <row r="140" spans="1:19" ht="14.4" customHeight="1" x14ac:dyDescent="0.3">
      <c r="A140" s="727" t="s">
        <v>4182</v>
      </c>
      <c r="B140" s="728" t="s">
        <v>4183</v>
      </c>
      <c r="C140" s="728" t="s">
        <v>579</v>
      </c>
      <c r="D140" s="728" t="s">
        <v>1472</v>
      </c>
      <c r="E140" s="728" t="s">
        <v>4179</v>
      </c>
      <c r="F140" s="728" t="s">
        <v>4252</v>
      </c>
      <c r="G140" s="728" t="s">
        <v>4253</v>
      </c>
      <c r="H140" s="732">
        <v>1</v>
      </c>
      <c r="I140" s="732">
        <v>158</v>
      </c>
      <c r="J140" s="728">
        <v>0.16255144032921812</v>
      </c>
      <c r="K140" s="728">
        <v>158</v>
      </c>
      <c r="L140" s="732">
        <v>6</v>
      </c>
      <c r="M140" s="732">
        <v>972</v>
      </c>
      <c r="N140" s="728">
        <v>1</v>
      </c>
      <c r="O140" s="728">
        <v>162</v>
      </c>
      <c r="P140" s="732">
        <v>4</v>
      </c>
      <c r="Q140" s="732">
        <v>648</v>
      </c>
      <c r="R140" s="746">
        <v>0.66666666666666663</v>
      </c>
      <c r="S140" s="733">
        <v>162</v>
      </c>
    </row>
    <row r="141" spans="1:19" ht="14.4" customHeight="1" x14ac:dyDescent="0.3">
      <c r="A141" s="727" t="s">
        <v>4182</v>
      </c>
      <c r="B141" s="728" t="s">
        <v>4183</v>
      </c>
      <c r="C141" s="728" t="s">
        <v>579</v>
      </c>
      <c r="D141" s="728" t="s">
        <v>1472</v>
      </c>
      <c r="E141" s="728" t="s">
        <v>4179</v>
      </c>
      <c r="F141" s="728" t="s">
        <v>4180</v>
      </c>
      <c r="G141" s="728" t="s">
        <v>4181</v>
      </c>
      <c r="H141" s="732">
        <v>18</v>
      </c>
      <c r="I141" s="732">
        <v>4230</v>
      </c>
      <c r="J141" s="728">
        <v>1.5320536037667511</v>
      </c>
      <c r="K141" s="728">
        <v>235</v>
      </c>
      <c r="L141" s="732">
        <v>11</v>
      </c>
      <c r="M141" s="732">
        <v>2761</v>
      </c>
      <c r="N141" s="728">
        <v>1</v>
      </c>
      <c r="O141" s="728">
        <v>251</v>
      </c>
      <c r="P141" s="732">
        <v>8</v>
      </c>
      <c r="Q141" s="732">
        <v>2008</v>
      </c>
      <c r="R141" s="746">
        <v>0.72727272727272729</v>
      </c>
      <c r="S141" s="733">
        <v>251</v>
      </c>
    </row>
    <row r="142" spans="1:19" ht="14.4" customHeight="1" x14ac:dyDescent="0.3">
      <c r="A142" s="727" t="s">
        <v>4182</v>
      </c>
      <c r="B142" s="728" t="s">
        <v>4183</v>
      </c>
      <c r="C142" s="728" t="s">
        <v>579</v>
      </c>
      <c r="D142" s="728" t="s">
        <v>1472</v>
      </c>
      <c r="E142" s="728" t="s">
        <v>4179</v>
      </c>
      <c r="F142" s="728" t="s">
        <v>4256</v>
      </c>
      <c r="G142" s="728" t="s">
        <v>4257</v>
      </c>
      <c r="H142" s="732"/>
      <c r="I142" s="732"/>
      <c r="J142" s="728"/>
      <c r="K142" s="728"/>
      <c r="L142" s="732"/>
      <c r="M142" s="732"/>
      <c r="N142" s="728"/>
      <c r="O142" s="728"/>
      <c r="P142" s="732">
        <v>1</v>
      </c>
      <c r="Q142" s="732">
        <v>120</v>
      </c>
      <c r="R142" s="746"/>
      <c r="S142" s="733">
        <v>120</v>
      </c>
    </row>
    <row r="143" spans="1:19" ht="14.4" customHeight="1" x14ac:dyDescent="0.3">
      <c r="A143" s="727" t="s">
        <v>4182</v>
      </c>
      <c r="B143" s="728" t="s">
        <v>4183</v>
      </c>
      <c r="C143" s="728" t="s">
        <v>579</v>
      </c>
      <c r="D143" s="728" t="s">
        <v>1472</v>
      </c>
      <c r="E143" s="728" t="s">
        <v>4179</v>
      </c>
      <c r="F143" s="728" t="s">
        <v>4268</v>
      </c>
      <c r="G143" s="728" t="s">
        <v>4269</v>
      </c>
      <c r="H143" s="732">
        <v>2</v>
      </c>
      <c r="I143" s="732">
        <v>622</v>
      </c>
      <c r="J143" s="728"/>
      <c r="K143" s="728">
        <v>311</v>
      </c>
      <c r="L143" s="732"/>
      <c r="M143" s="732"/>
      <c r="N143" s="728"/>
      <c r="O143" s="728"/>
      <c r="P143" s="732"/>
      <c r="Q143" s="732"/>
      <c r="R143" s="746"/>
      <c r="S143" s="733"/>
    </row>
    <row r="144" spans="1:19" ht="14.4" customHeight="1" x14ac:dyDescent="0.3">
      <c r="A144" s="727" t="s">
        <v>4182</v>
      </c>
      <c r="B144" s="728" t="s">
        <v>4183</v>
      </c>
      <c r="C144" s="728" t="s">
        <v>579</v>
      </c>
      <c r="D144" s="728" t="s">
        <v>1472</v>
      </c>
      <c r="E144" s="728" t="s">
        <v>4179</v>
      </c>
      <c r="F144" s="728" t="s">
        <v>4272</v>
      </c>
      <c r="G144" s="728" t="s">
        <v>4273</v>
      </c>
      <c r="H144" s="732">
        <v>1</v>
      </c>
      <c r="I144" s="732">
        <v>126</v>
      </c>
      <c r="J144" s="728"/>
      <c r="K144" s="728">
        <v>126</v>
      </c>
      <c r="L144" s="732"/>
      <c r="M144" s="732"/>
      <c r="N144" s="728"/>
      <c r="O144" s="728"/>
      <c r="P144" s="732"/>
      <c r="Q144" s="732"/>
      <c r="R144" s="746"/>
      <c r="S144" s="733"/>
    </row>
    <row r="145" spans="1:19" ht="14.4" customHeight="1" x14ac:dyDescent="0.3">
      <c r="A145" s="727" t="s">
        <v>4182</v>
      </c>
      <c r="B145" s="728" t="s">
        <v>4183</v>
      </c>
      <c r="C145" s="728" t="s">
        <v>579</v>
      </c>
      <c r="D145" s="728" t="s">
        <v>1472</v>
      </c>
      <c r="E145" s="728" t="s">
        <v>4179</v>
      </c>
      <c r="F145" s="728" t="s">
        <v>4274</v>
      </c>
      <c r="G145" s="728" t="s">
        <v>4275</v>
      </c>
      <c r="H145" s="732">
        <v>24</v>
      </c>
      <c r="I145" s="732">
        <v>2664</v>
      </c>
      <c r="J145" s="728">
        <v>0.79880059970014994</v>
      </c>
      <c r="K145" s="728">
        <v>111</v>
      </c>
      <c r="L145" s="732">
        <v>29</v>
      </c>
      <c r="M145" s="732">
        <v>3335</v>
      </c>
      <c r="N145" s="728">
        <v>1</v>
      </c>
      <c r="O145" s="728">
        <v>115</v>
      </c>
      <c r="P145" s="732">
        <v>27</v>
      </c>
      <c r="Q145" s="732">
        <v>3105</v>
      </c>
      <c r="R145" s="746">
        <v>0.93103448275862066</v>
      </c>
      <c r="S145" s="733">
        <v>115</v>
      </c>
    </row>
    <row r="146" spans="1:19" ht="14.4" customHeight="1" x14ac:dyDescent="0.3">
      <c r="A146" s="727" t="s">
        <v>4182</v>
      </c>
      <c r="B146" s="728" t="s">
        <v>4183</v>
      </c>
      <c r="C146" s="728" t="s">
        <v>579</v>
      </c>
      <c r="D146" s="728" t="s">
        <v>1472</v>
      </c>
      <c r="E146" s="728" t="s">
        <v>4179</v>
      </c>
      <c r="F146" s="728" t="s">
        <v>4284</v>
      </c>
      <c r="G146" s="728" t="s">
        <v>4285</v>
      </c>
      <c r="H146" s="732">
        <v>11</v>
      </c>
      <c r="I146" s="732">
        <v>2453</v>
      </c>
      <c r="J146" s="728">
        <v>0.72041116005873718</v>
      </c>
      <c r="K146" s="728">
        <v>223</v>
      </c>
      <c r="L146" s="732">
        <v>15</v>
      </c>
      <c r="M146" s="732">
        <v>3405</v>
      </c>
      <c r="N146" s="728">
        <v>1</v>
      </c>
      <c r="O146" s="728">
        <v>227</v>
      </c>
      <c r="P146" s="732">
        <v>23</v>
      </c>
      <c r="Q146" s="732">
        <v>5221</v>
      </c>
      <c r="R146" s="746">
        <v>1.5333333333333334</v>
      </c>
      <c r="S146" s="733">
        <v>227</v>
      </c>
    </row>
    <row r="147" spans="1:19" ht="14.4" customHeight="1" x14ac:dyDescent="0.3">
      <c r="A147" s="727" t="s">
        <v>4182</v>
      </c>
      <c r="B147" s="728" t="s">
        <v>4183</v>
      </c>
      <c r="C147" s="728" t="s">
        <v>579</v>
      </c>
      <c r="D147" s="728" t="s">
        <v>1472</v>
      </c>
      <c r="E147" s="728" t="s">
        <v>4179</v>
      </c>
      <c r="F147" s="728" t="s">
        <v>4300</v>
      </c>
      <c r="G147" s="728" t="s">
        <v>4301</v>
      </c>
      <c r="H147" s="732"/>
      <c r="I147" s="732"/>
      <c r="J147" s="728"/>
      <c r="K147" s="728"/>
      <c r="L147" s="732"/>
      <c r="M147" s="732"/>
      <c r="N147" s="728"/>
      <c r="O147" s="728"/>
      <c r="P147" s="732">
        <v>1</v>
      </c>
      <c r="Q147" s="732">
        <v>179</v>
      </c>
      <c r="R147" s="746"/>
      <c r="S147" s="733">
        <v>179</v>
      </c>
    </row>
    <row r="148" spans="1:19" ht="14.4" customHeight="1" x14ac:dyDescent="0.3">
      <c r="A148" s="727" t="s">
        <v>4182</v>
      </c>
      <c r="B148" s="728" t="s">
        <v>4183</v>
      </c>
      <c r="C148" s="728" t="s">
        <v>579</v>
      </c>
      <c r="D148" s="728" t="s">
        <v>1473</v>
      </c>
      <c r="E148" s="728" t="s">
        <v>4184</v>
      </c>
      <c r="F148" s="728" t="s">
        <v>4185</v>
      </c>
      <c r="G148" s="728" t="s">
        <v>4186</v>
      </c>
      <c r="H148" s="732">
        <v>2.7</v>
      </c>
      <c r="I148" s="732">
        <v>407.82</v>
      </c>
      <c r="J148" s="728">
        <v>1.3501738122827345</v>
      </c>
      <c r="K148" s="728">
        <v>151.04444444444442</v>
      </c>
      <c r="L148" s="732">
        <v>2</v>
      </c>
      <c r="M148" s="732">
        <v>302.05</v>
      </c>
      <c r="N148" s="728">
        <v>1</v>
      </c>
      <c r="O148" s="728">
        <v>151.02500000000001</v>
      </c>
      <c r="P148" s="732">
        <v>2.8</v>
      </c>
      <c r="Q148" s="732">
        <v>422.95</v>
      </c>
      <c r="R148" s="746">
        <v>1.4002648568117861</v>
      </c>
      <c r="S148" s="733">
        <v>151.05357142857144</v>
      </c>
    </row>
    <row r="149" spans="1:19" ht="14.4" customHeight="1" x14ac:dyDescent="0.3">
      <c r="A149" s="727" t="s">
        <v>4182</v>
      </c>
      <c r="B149" s="728" t="s">
        <v>4183</v>
      </c>
      <c r="C149" s="728" t="s">
        <v>579</v>
      </c>
      <c r="D149" s="728" t="s">
        <v>1473</v>
      </c>
      <c r="E149" s="728" t="s">
        <v>4184</v>
      </c>
      <c r="F149" s="728" t="s">
        <v>4187</v>
      </c>
      <c r="G149" s="728" t="s">
        <v>1341</v>
      </c>
      <c r="H149" s="732"/>
      <c r="I149" s="732"/>
      <c r="J149" s="728"/>
      <c r="K149" s="728"/>
      <c r="L149" s="732">
        <v>0.2</v>
      </c>
      <c r="M149" s="732">
        <v>15.37</v>
      </c>
      <c r="N149" s="728">
        <v>1</v>
      </c>
      <c r="O149" s="728">
        <v>76.849999999999994</v>
      </c>
      <c r="P149" s="732">
        <v>0.2</v>
      </c>
      <c r="Q149" s="732">
        <v>15.37</v>
      </c>
      <c r="R149" s="746">
        <v>1</v>
      </c>
      <c r="S149" s="733">
        <v>76.849999999999994</v>
      </c>
    </row>
    <row r="150" spans="1:19" ht="14.4" customHeight="1" x14ac:dyDescent="0.3">
      <c r="A150" s="727" t="s">
        <v>4182</v>
      </c>
      <c r="B150" s="728" t="s">
        <v>4183</v>
      </c>
      <c r="C150" s="728" t="s">
        <v>579</v>
      </c>
      <c r="D150" s="728" t="s">
        <v>1473</v>
      </c>
      <c r="E150" s="728" t="s">
        <v>4184</v>
      </c>
      <c r="F150" s="728" t="s">
        <v>4188</v>
      </c>
      <c r="G150" s="728" t="s">
        <v>601</v>
      </c>
      <c r="H150" s="732"/>
      <c r="I150" s="732"/>
      <c r="J150" s="728"/>
      <c r="K150" s="728"/>
      <c r="L150" s="732">
        <v>0.1</v>
      </c>
      <c r="M150" s="732">
        <v>7.8</v>
      </c>
      <c r="N150" s="728">
        <v>1</v>
      </c>
      <c r="O150" s="728">
        <v>78</v>
      </c>
      <c r="P150" s="732"/>
      <c r="Q150" s="732"/>
      <c r="R150" s="746"/>
      <c r="S150" s="733"/>
    </row>
    <row r="151" spans="1:19" ht="14.4" customHeight="1" x14ac:dyDescent="0.3">
      <c r="A151" s="727" t="s">
        <v>4182</v>
      </c>
      <c r="B151" s="728" t="s">
        <v>4183</v>
      </c>
      <c r="C151" s="728" t="s">
        <v>579</v>
      </c>
      <c r="D151" s="728" t="s">
        <v>1473</v>
      </c>
      <c r="E151" s="728" t="s">
        <v>4184</v>
      </c>
      <c r="F151" s="728" t="s">
        <v>4189</v>
      </c>
      <c r="G151" s="728" t="s">
        <v>965</v>
      </c>
      <c r="H151" s="732">
        <v>0.2</v>
      </c>
      <c r="I151" s="732">
        <v>52.81</v>
      </c>
      <c r="J151" s="728"/>
      <c r="K151" s="728">
        <v>264.05</v>
      </c>
      <c r="L151" s="732"/>
      <c r="M151" s="732"/>
      <c r="N151" s="728"/>
      <c r="O151" s="728"/>
      <c r="P151" s="732"/>
      <c r="Q151" s="732"/>
      <c r="R151" s="746"/>
      <c r="S151" s="733"/>
    </row>
    <row r="152" spans="1:19" ht="14.4" customHeight="1" x14ac:dyDescent="0.3">
      <c r="A152" s="727" t="s">
        <v>4182</v>
      </c>
      <c r="B152" s="728" t="s">
        <v>4183</v>
      </c>
      <c r="C152" s="728" t="s">
        <v>579</v>
      </c>
      <c r="D152" s="728" t="s">
        <v>1473</v>
      </c>
      <c r="E152" s="728" t="s">
        <v>4184</v>
      </c>
      <c r="F152" s="728" t="s">
        <v>4190</v>
      </c>
      <c r="G152" s="728" t="s">
        <v>965</v>
      </c>
      <c r="H152" s="732">
        <v>0.4</v>
      </c>
      <c r="I152" s="732">
        <v>105.62</v>
      </c>
      <c r="J152" s="728">
        <v>0.5</v>
      </c>
      <c r="K152" s="728">
        <v>264.05</v>
      </c>
      <c r="L152" s="732">
        <v>0.8</v>
      </c>
      <c r="M152" s="732">
        <v>211.24</v>
      </c>
      <c r="N152" s="728">
        <v>1</v>
      </c>
      <c r="O152" s="728">
        <v>264.05</v>
      </c>
      <c r="P152" s="732">
        <v>0.14000000000000001</v>
      </c>
      <c r="Q152" s="732">
        <v>30.04</v>
      </c>
      <c r="R152" s="746">
        <v>0.14220791516758188</v>
      </c>
      <c r="S152" s="733">
        <v>214.57142857142856</v>
      </c>
    </row>
    <row r="153" spans="1:19" ht="14.4" customHeight="1" x14ac:dyDescent="0.3">
      <c r="A153" s="727" t="s">
        <v>4182</v>
      </c>
      <c r="B153" s="728" t="s">
        <v>4183</v>
      </c>
      <c r="C153" s="728" t="s">
        <v>579</v>
      </c>
      <c r="D153" s="728" t="s">
        <v>1473</v>
      </c>
      <c r="E153" s="728" t="s">
        <v>4179</v>
      </c>
      <c r="F153" s="728" t="s">
        <v>4193</v>
      </c>
      <c r="G153" s="728" t="s">
        <v>4194</v>
      </c>
      <c r="H153" s="732">
        <v>47</v>
      </c>
      <c r="I153" s="732">
        <v>3807</v>
      </c>
      <c r="J153" s="728">
        <v>1.4333584337349397</v>
      </c>
      <c r="K153" s="728">
        <v>81</v>
      </c>
      <c r="L153" s="732">
        <v>32</v>
      </c>
      <c r="M153" s="732">
        <v>2656</v>
      </c>
      <c r="N153" s="728">
        <v>1</v>
      </c>
      <c r="O153" s="728">
        <v>83</v>
      </c>
      <c r="P153" s="732">
        <v>26</v>
      </c>
      <c r="Q153" s="732">
        <v>2158</v>
      </c>
      <c r="R153" s="746">
        <v>0.8125</v>
      </c>
      <c r="S153" s="733">
        <v>83</v>
      </c>
    </row>
    <row r="154" spans="1:19" ht="14.4" customHeight="1" x14ac:dyDescent="0.3">
      <c r="A154" s="727" t="s">
        <v>4182</v>
      </c>
      <c r="B154" s="728" t="s">
        <v>4183</v>
      </c>
      <c r="C154" s="728" t="s">
        <v>579</v>
      </c>
      <c r="D154" s="728" t="s">
        <v>1473</v>
      </c>
      <c r="E154" s="728" t="s">
        <v>4179</v>
      </c>
      <c r="F154" s="728" t="s">
        <v>4195</v>
      </c>
      <c r="G154" s="728" t="s">
        <v>4196</v>
      </c>
      <c r="H154" s="732"/>
      <c r="I154" s="732"/>
      <c r="J154" s="728"/>
      <c r="K154" s="728"/>
      <c r="L154" s="732">
        <v>1</v>
      </c>
      <c r="M154" s="732">
        <v>106</v>
      </c>
      <c r="N154" s="728">
        <v>1</v>
      </c>
      <c r="O154" s="728">
        <v>106</v>
      </c>
      <c r="P154" s="732"/>
      <c r="Q154" s="732"/>
      <c r="R154" s="746"/>
      <c r="S154" s="733"/>
    </row>
    <row r="155" spans="1:19" ht="14.4" customHeight="1" x14ac:dyDescent="0.3">
      <c r="A155" s="727" t="s">
        <v>4182</v>
      </c>
      <c r="B155" s="728" t="s">
        <v>4183</v>
      </c>
      <c r="C155" s="728" t="s">
        <v>579</v>
      </c>
      <c r="D155" s="728" t="s">
        <v>1473</v>
      </c>
      <c r="E155" s="728" t="s">
        <v>4179</v>
      </c>
      <c r="F155" s="728" t="s">
        <v>4205</v>
      </c>
      <c r="G155" s="728" t="s">
        <v>4206</v>
      </c>
      <c r="H155" s="732">
        <v>2</v>
      </c>
      <c r="I155" s="732">
        <v>402</v>
      </c>
      <c r="J155" s="728">
        <v>1.9420289855072463</v>
      </c>
      <c r="K155" s="728">
        <v>201</v>
      </c>
      <c r="L155" s="732">
        <v>1</v>
      </c>
      <c r="M155" s="732">
        <v>207</v>
      </c>
      <c r="N155" s="728">
        <v>1</v>
      </c>
      <c r="O155" s="728">
        <v>207</v>
      </c>
      <c r="P155" s="732"/>
      <c r="Q155" s="732"/>
      <c r="R155" s="746"/>
      <c r="S155" s="733"/>
    </row>
    <row r="156" spans="1:19" ht="14.4" customHeight="1" x14ac:dyDescent="0.3">
      <c r="A156" s="727" t="s">
        <v>4182</v>
      </c>
      <c r="B156" s="728" t="s">
        <v>4183</v>
      </c>
      <c r="C156" s="728" t="s">
        <v>579</v>
      </c>
      <c r="D156" s="728" t="s">
        <v>1473</v>
      </c>
      <c r="E156" s="728" t="s">
        <v>4179</v>
      </c>
      <c r="F156" s="728" t="s">
        <v>4207</v>
      </c>
      <c r="G156" s="728" t="s">
        <v>4208</v>
      </c>
      <c r="H156" s="732">
        <v>1</v>
      </c>
      <c r="I156" s="732">
        <v>301</v>
      </c>
      <c r="J156" s="728">
        <v>0.97411003236245952</v>
      </c>
      <c r="K156" s="728">
        <v>301</v>
      </c>
      <c r="L156" s="732">
        <v>1</v>
      </c>
      <c r="M156" s="732">
        <v>309</v>
      </c>
      <c r="N156" s="728">
        <v>1</v>
      </c>
      <c r="O156" s="728">
        <v>309</v>
      </c>
      <c r="P156" s="732"/>
      <c r="Q156" s="732"/>
      <c r="R156" s="746"/>
      <c r="S156" s="733"/>
    </row>
    <row r="157" spans="1:19" ht="14.4" customHeight="1" x14ac:dyDescent="0.3">
      <c r="A157" s="727" t="s">
        <v>4182</v>
      </c>
      <c r="B157" s="728" t="s">
        <v>4183</v>
      </c>
      <c r="C157" s="728" t="s">
        <v>579</v>
      </c>
      <c r="D157" s="728" t="s">
        <v>1473</v>
      </c>
      <c r="E157" s="728" t="s">
        <v>4179</v>
      </c>
      <c r="F157" s="728" t="s">
        <v>4211</v>
      </c>
      <c r="G157" s="728" t="s">
        <v>4212</v>
      </c>
      <c r="H157" s="732">
        <v>15</v>
      </c>
      <c r="I157" s="732">
        <v>1425</v>
      </c>
      <c r="J157" s="728">
        <v>0.95959595959595956</v>
      </c>
      <c r="K157" s="728">
        <v>95</v>
      </c>
      <c r="L157" s="732">
        <v>15</v>
      </c>
      <c r="M157" s="732">
        <v>1485</v>
      </c>
      <c r="N157" s="728">
        <v>1</v>
      </c>
      <c r="O157" s="728">
        <v>99</v>
      </c>
      <c r="P157" s="732">
        <v>12</v>
      </c>
      <c r="Q157" s="732">
        <v>1188</v>
      </c>
      <c r="R157" s="746">
        <v>0.8</v>
      </c>
      <c r="S157" s="733">
        <v>99</v>
      </c>
    </row>
    <row r="158" spans="1:19" ht="14.4" customHeight="1" x14ac:dyDescent="0.3">
      <c r="A158" s="727" t="s">
        <v>4182</v>
      </c>
      <c r="B158" s="728" t="s">
        <v>4183</v>
      </c>
      <c r="C158" s="728" t="s">
        <v>579</v>
      </c>
      <c r="D158" s="728" t="s">
        <v>1473</v>
      </c>
      <c r="E158" s="728" t="s">
        <v>4179</v>
      </c>
      <c r="F158" s="728" t="s">
        <v>4213</v>
      </c>
      <c r="G158" s="728" t="s">
        <v>4214</v>
      </c>
      <c r="H158" s="732">
        <v>6</v>
      </c>
      <c r="I158" s="732">
        <v>558</v>
      </c>
      <c r="J158" s="728">
        <v>0.8217967599410898</v>
      </c>
      <c r="K158" s="728">
        <v>93</v>
      </c>
      <c r="L158" s="732">
        <v>7</v>
      </c>
      <c r="M158" s="732">
        <v>679</v>
      </c>
      <c r="N158" s="728">
        <v>1</v>
      </c>
      <c r="O158" s="728">
        <v>97</v>
      </c>
      <c r="P158" s="732">
        <v>6</v>
      </c>
      <c r="Q158" s="732">
        <v>582</v>
      </c>
      <c r="R158" s="746">
        <v>0.8571428571428571</v>
      </c>
      <c r="S158" s="733">
        <v>97</v>
      </c>
    </row>
    <row r="159" spans="1:19" ht="14.4" customHeight="1" x14ac:dyDescent="0.3">
      <c r="A159" s="727" t="s">
        <v>4182</v>
      </c>
      <c r="B159" s="728" t="s">
        <v>4183</v>
      </c>
      <c r="C159" s="728" t="s">
        <v>579</v>
      </c>
      <c r="D159" s="728" t="s">
        <v>1473</v>
      </c>
      <c r="E159" s="728" t="s">
        <v>4179</v>
      </c>
      <c r="F159" s="728" t="s">
        <v>4215</v>
      </c>
      <c r="G159" s="728" t="s">
        <v>4216</v>
      </c>
      <c r="H159" s="732">
        <v>393</v>
      </c>
      <c r="I159" s="732">
        <v>46374</v>
      </c>
      <c r="J159" s="728">
        <v>0.79491926360176901</v>
      </c>
      <c r="K159" s="728">
        <v>118</v>
      </c>
      <c r="L159" s="732">
        <v>463</v>
      </c>
      <c r="M159" s="732">
        <v>58338</v>
      </c>
      <c r="N159" s="728">
        <v>1</v>
      </c>
      <c r="O159" s="728">
        <v>126</v>
      </c>
      <c r="P159" s="732">
        <v>381</v>
      </c>
      <c r="Q159" s="732">
        <v>48006</v>
      </c>
      <c r="R159" s="746">
        <v>0.82289416846652264</v>
      </c>
      <c r="S159" s="733">
        <v>126</v>
      </c>
    </row>
    <row r="160" spans="1:19" ht="14.4" customHeight="1" x14ac:dyDescent="0.3">
      <c r="A160" s="727" t="s">
        <v>4182</v>
      </c>
      <c r="B160" s="728" t="s">
        <v>4183</v>
      </c>
      <c r="C160" s="728" t="s">
        <v>579</v>
      </c>
      <c r="D160" s="728" t="s">
        <v>1473</v>
      </c>
      <c r="E160" s="728" t="s">
        <v>4179</v>
      </c>
      <c r="F160" s="728" t="s">
        <v>4217</v>
      </c>
      <c r="G160" s="728" t="s">
        <v>4218</v>
      </c>
      <c r="H160" s="732"/>
      <c r="I160" s="732"/>
      <c r="J160" s="728"/>
      <c r="K160" s="728"/>
      <c r="L160" s="732">
        <v>1</v>
      </c>
      <c r="M160" s="732">
        <v>427</v>
      </c>
      <c r="N160" s="728">
        <v>1</v>
      </c>
      <c r="O160" s="728">
        <v>427</v>
      </c>
      <c r="P160" s="732"/>
      <c r="Q160" s="732"/>
      <c r="R160" s="746"/>
      <c r="S160" s="733"/>
    </row>
    <row r="161" spans="1:19" ht="14.4" customHeight="1" x14ac:dyDescent="0.3">
      <c r="A161" s="727" t="s">
        <v>4182</v>
      </c>
      <c r="B161" s="728" t="s">
        <v>4183</v>
      </c>
      <c r="C161" s="728" t="s">
        <v>579</v>
      </c>
      <c r="D161" s="728" t="s">
        <v>1473</v>
      </c>
      <c r="E161" s="728" t="s">
        <v>4179</v>
      </c>
      <c r="F161" s="728" t="s">
        <v>4227</v>
      </c>
      <c r="G161" s="728" t="s">
        <v>4228</v>
      </c>
      <c r="H161" s="732">
        <v>4</v>
      </c>
      <c r="I161" s="732">
        <v>6548</v>
      </c>
      <c r="J161" s="728">
        <v>0.9761478831246273</v>
      </c>
      <c r="K161" s="728">
        <v>1637</v>
      </c>
      <c r="L161" s="732">
        <v>4</v>
      </c>
      <c r="M161" s="732">
        <v>6708</v>
      </c>
      <c r="N161" s="728">
        <v>1</v>
      </c>
      <c r="O161" s="728">
        <v>1677</v>
      </c>
      <c r="P161" s="732">
        <v>1</v>
      </c>
      <c r="Q161" s="732">
        <v>1678</v>
      </c>
      <c r="R161" s="746">
        <v>0.25014907573047107</v>
      </c>
      <c r="S161" s="733">
        <v>1678</v>
      </c>
    </row>
    <row r="162" spans="1:19" ht="14.4" customHeight="1" x14ac:dyDescent="0.3">
      <c r="A162" s="727" t="s">
        <v>4182</v>
      </c>
      <c r="B162" s="728" t="s">
        <v>4183</v>
      </c>
      <c r="C162" s="728" t="s">
        <v>579</v>
      </c>
      <c r="D162" s="728" t="s">
        <v>1473</v>
      </c>
      <c r="E162" s="728" t="s">
        <v>4179</v>
      </c>
      <c r="F162" s="728" t="s">
        <v>4229</v>
      </c>
      <c r="G162" s="728" t="s">
        <v>4230</v>
      </c>
      <c r="H162" s="732">
        <v>7</v>
      </c>
      <c r="I162" s="732">
        <v>8988</v>
      </c>
      <c r="J162" s="728">
        <v>3.4331550802139037</v>
      </c>
      <c r="K162" s="728">
        <v>1284</v>
      </c>
      <c r="L162" s="732">
        <v>2</v>
      </c>
      <c r="M162" s="732">
        <v>2618</v>
      </c>
      <c r="N162" s="728">
        <v>1</v>
      </c>
      <c r="O162" s="728">
        <v>1309</v>
      </c>
      <c r="P162" s="732">
        <v>5</v>
      </c>
      <c r="Q162" s="732">
        <v>6550</v>
      </c>
      <c r="R162" s="746">
        <v>2.5019098548510312</v>
      </c>
      <c r="S162" s="733">
        <v>1310</v>
      </c>
    </row>
    <row r="163" spans="1:19" ht="14.4" customHeight="1" x14ac:dyDescent="0.3">
      <c r="A163" s="727" t="s">
        <v>4182</v>
      </c>
      <c r="B163" s="728" t="s">
        <v>4183</v>
      </c>
      <c r="C163" s="728" t="s">
        <v>579</v>
      </c>
      <c r="D163" s="728" t="s">
        <v>1473</v>
      </c>
      <c r="E163" s="728" t="s">
        <v>4179</v>
      </c>
      <c r="F163" s="728" t="s">
        <v>4231</v>
      </c>
      <c r="G163" s="728" t="s">
        <v>4232</v>
      </c>
      <c r="H163" s="732">
        <v>1</v>
      </c>
      <c r="I163" s="732">
        <v>946</v>
      </c>
      <c r="J163" s="728">
        <v>0.97425334706488154</v>
      </c>
      <c r="K163" s="728">
        <v>946</v>
      </c>
      <c r="L163" s="732">
        <v>1</v>
      </c>
      <c r="M163" s="732">
        <v>971</v>
      </c>
      <c r="N163" s="728">
        <v>1</v>
      </c>
      <c r="O163" s="728">
        <v>971</v>
      </c>
      <c r="P163" s="732">
        <v>1</v>
      </c>
      <c r="Q163" s="732">
        <v>972</v>
      </c>
      <c r="R163" s="746">
        <v>1.0010298661174046</v>
      </c>
      <c r="S163" s="733">
        <v>972</v>
      </c>
    </row>
    <row r="164" spans="1:19" ht="14.4" customHeight="1" x14ac:dyDescent="0.3">
      <c r="A164" s="727" t="s">
        <v>4182</v>
      </c>
      <c r="B164" s="728" t="s">
        <v>4183</v>
      </c>
      <c r="C164" s="728" t="s">
        <v>579</v>
      </c>
      <c r="D164" s="728" t="s">
        <v>1473</v>
      </c>
      <c r="E164" s="728" t="s">
        <v>4179</v>
      </c>
      <c r="F164" s="728" t="s">
        <v>4233</v>
      </c>
      <c r="G164" s="728" t="s">
        <v>4234</v>
      </c>
      <c r="H164" s="732">
        <v>2</v>
      </c>
      <c r="I164" s="732">
        <v>1920</v>
      </c>
      <c r="J164" s="728"/>
      <c r="K164" s="728">
        <v>960</v>
      </c>
      <c r="L164" s="732"/>
      <c r="M164" s="732"/>
      <c r="N164" s="728"/>
      <c r="O164" s="728"/>
      <c r="P164" s="732">
        <v>2</v>
      </c>
      <c r="Q164" s="732">
        <v>1972</v>
      </c>
      <c r="R164" s="746"/>
      <c r="S164" s="733">
        <v>986</v>
      </c>
    </row>
    <row r="165" spans="1:19" ht="14.4" customHeight="1" x14ac:dyDescent="0.3">
      <c r="A165" s="727" t="s">
        <v>4182</v>
      </c>
      <c r="B165" s="728" t="s">
        <v>4183</v>
      </c>
      <c r="C165" s="728" t="s">
        <v>579</v>
      </c>
      <c r="D165" s="728" t="s">
        <v>1473</v>
      </c>
      <c r="E165" s="728" t="s">
        <v>4179</v>
      </c>
      <c r="F165" s="728" t="s">
        <v>4235</v>
      </c>
      <c r="G165" s="728" t="s">
        <v>4236</v>
      </c>
      <c r="H165" s="732">
        <v>6</v>
      </c>
      <c r="I165" s="732">
        <v>942</v>
      </c>
      <c r="J165" s="728">
        <v>1.4447852760736197</v>
      </c>
      <c r="K165" s="728">
        <v>157</v>
      </c>
      <c r="L165" s="732">
        <v>4</v>
      </c>
      <c r="M165" s="732">
        <v>652</v>
      </c>
      <c r="N165" s="728">
        <v>1</v>
      </c>
      <c r="O165" s="728">
        <v>163</v>
      </c>
      <c r="P165" s="732">
        <v>2</v>
      </c>
      <c r="Q165" s="732">
        <v>326</v>
      </c>
      <c r="R165" s="746">
        <v>0.5</v>
      </c>
      <c r="S165" s="733">
        <v>163</v>
      </c>
    </row>
    <row r="166" spans="1:19" ht="14.4" customHeight="1" x14ac:dyDescent="0.3">
      <c r="A166" s="727" t="s">
        <v>4182</v>
      </c>
      <c r="B166" s="728" t="s">
        <v>4183</v>
      </c>
      <c r="C166" s="728" t="s">
        <v>579</v>
      </c>
      <c r="D166" s="728" t="s">
        <v>1473</v>
      </c>
      <c r="E166" s="728" t="s">
        <v>4179</v>
      </c>
      <c r="F166" s="728" t="s">
        <v>4239</v>
      </c>
      <c r="G166" s="728" t="s">
        <v>4240</v>
      </c>
      <c r="H166" s="732"/>
      <c r="I166" s="732"/>
      <c r="J166" s="728"/>
      <c r="K166" s="728"/>
      <c r="L166" s="732">
        <v>231</v>
      </c>
      <c r="M166" s="732">
        <v>7699.98</v>
      </c>
      <c r="N166" s="728">
        <v>1</v>
      </c>
      <c r="O166" s="728">
        <v>33.333246753246755</v>
      </c>
      <c r="P166" s="732">
        <v>337</v>
      </c>
      <c r="Q166" s="732">
        <v>11233.33</v>
      </c>
      <c r="R166" s="746">
        <v>1.4588778152670527</v>
      </c>
      <c r="S166" s="733">
        <v>33.333323442136496</v>
      </c>
    </row>
    <row r="167" spans="1:19" ht="14.4" customHeight="1" x14ac:dyDescent="0.3">
      <c r="A167" s="727" t="s">
        <v>4182</v>
      </c>
      <c r="B167" s="728" t="s">
        <v>4183</v>
      </c>
      <c r="C167" s="728" t="s">
        <v>579</v>
      </c>
      <c r="D167" s="728" t="s">
        <v>1473</v>
      </c>
      <c r="E167" s="728" t="s">
        <v>4179</v>
      </c>
      <c r="F167" s="728" t="s">
        <v>4243</v>
      </c>
      <c r="G167" s="728" t="s">
        <v>4244</v>
      </c>
      <c r="H167" s="732">
        <v>1</v>
      </c>
      <c r="I167" s="732">
        <v>36</v>
      </c>
      <c r="J167" s="728">
        <v>0.32432432432432434</v>
      </c>
      <c r="K167" s="728">
        <v>36</v>
      </c>
      <c r="L167" s="732">
        <v>3</v>
      </c>
      <c r="M167" s="732">
        <v>111</v>
      </c>
      <c r="N167" s="728">
        <v>1</v>
      </c>
      <c r="O167" s="728">
        <v>37</v>
      </c>
      <c r="P167" s="732"/>
      <c r="Q167" s="732"/>
      <c r="R167" s="746"/>
      <c r="S167" s="733"/>
    </row>
    <row r="168" spans="1:19" ht="14.4" customHeight="1" x14ac:dyDescent="0.3">
      <c r="A168" s="727" t="s">
        <v>4182</v>
      </c>
      <c r="B168" s="728" t="s">
        <v>4183</v>
      </c>
      <c r="C168" s="728" t="s">
        <v>579</v>
      </c>
      <c r="D168" s="728" t="s">
        <v>1473</v>
      </c>
      <c r="E168" s="728" t="s">
        <v>4179</v>
      </c>
      <c r="F168" s="728" t="s">
        <v>4245</v>
      </c>
      <c r="G168" s="728" t="s">
        <v>4246</v>
      </c>
      <c r="H168" s="732">
        <v>11</v>
      </c>
      <c r="I168" s="732">
        <v>902</v>
      </c>
      <c r="J168" s="728">
        <v>0.95348837209302328</v>
      </c>
      <c r="K168" s="728">
        <v>82</v>
      </c>
      <c r="L168" s="732">
        <v>11</v>
      </c>
      <c r="M168" s="732">
        <v>946</v>
      </c>
      <c r="N168" s="728">
        <v>1</v>
      </c>
      <c r="O168" s="728">
        <v>86</v>
      </c>
      <c r="P168" s="732">
        <v>11</v>
      </c>
      <c r="Q168" s="732">
        <v>946</v>
      </c>
      <c r="R168" s="746">
        <v>1</v>
      </c>
      <c r="S168" s="733">
        <v>86</v>
      </c>
    </row>
    <row r="169" spans="1:19" ht="14.4" customHeight="1" x14ac:dyDescent="0.3">
      <c r="A169" s="727" t="s">
        <v>4182</v>
      </c>
      <c r="B169" s="728" t="s">
        <v>4183</v>
      </c>
      <c r="C169" s="728" t="s">
        <v>579</v>
      </c>
      <c r="D169" s="728" t="s">
        <v>1473</v>
      </c>
      <c r="E169" s="728" t="s">
        <v>4179</v>
      </c>
      <c r="F169" s="728" t="s">
        <v>4247</v>
      </c>
      <c r="G169" s="728" t="s">
        <v>4248</v>
      </c>
      <c r="H169" s="732">
        <v>9</v>
      </c>
      <c r="I169" s="732">
        <v>279</v>
      </c>
      <c r="J169" s="728">
        <v>0.87187499999999996</v>
      </c>
      <c r="K169" s="728">
        <v>31</v>
      </c>
      <c r="L169" s="732">
        <v>10</v>
      </c>
      <c r="M169" s="732">
        <v>320</v>
      </c>
      <c r="N169" s="728">
        <v>1</v>
      </c>
      <c r="O169" s="728">
        <v>32</v>
      </c>
      <c r="P169" s="732">
        <v>13</v>
      </c>
      <c r="Q169" s="732">
        <v>416</v>
      </c>
      <c r="R169" s="746">
        <v>1.3</v>
      </c>
      <c r="S169" s="733">
        <v>32</v>
      </c>
    </row>
    <row r="170" spans="1:19" ht="14.4" customHeight="1" x14ac:dyDescent="0.3">
      <c r="A170" s="727" t="s">
        <v>4182</v>
      </c>
      <c r="B170" s="728" t="s">
        <v>4183</v>
      </c>
      <c r="C170" s="728" t="s">
        <v>579</v>
      </c>
      <c r="D170" s="728" t="s">
        <v>1473</v>
      </c>
      <c r="E170" s="728" t="s">
        <v>4179</v>
      </c>
      <c r="F170" s="728" t="s">
        <v>4249</v>
      </c>
      <c r="G170" s="728" t="s">
        <v>4250</v>
      </c>
      <c r="H170" s="732">
        <v>2</v>
      </c>
      <c r="I170" s="732">
        <v>768</v>
      </c>
      <c r="J170" s="728"/>
      <c r="K170" s="728">
        <v>384</v>
      </c>
      <c r="L170" s="732"/>
      <c r="M170" s="732"/>
      <c r="N170" s="728"/>
      <c r="O170" s="728"/>
      <c r="P170" s="732">
        <v>2</v>
      </c>
      <c r="Q170" s="732">
        <v>790</v>
      </c>
      <c r="R170" s="746"/>
      <c r="S170" s="733">
        <v>395</v>
      </c>
    </row>
    <row r="171" spans="1:19" ht="14.4" customHeight="1" x14ac:dyDescent="0.3">
      <c r="A171" s="727" t="s">
        <v>4182</v>
      </c>
      <c r="B171" s="728" t="s">
        <v>4183</v>
      </c>
      <c r="C171" s="728" t="s">
        <v>579</v>
      </c>
      <c r="D171" s="728" t="s">
        <v>1473</v>
      </c>
      <c r="E171" s="728" t="s">
        <v>4179</v>
      </c>
      <c r="F171" s="728" t="s">
        <v>4252</v>
      </c>
      <c r="G171" s="728" t="s">
        <v>4253</v>
      </c>
      <c r="H171" s="732">
        <v>1</v>
      </c>
      <c r="I171" s="732">
        <v>158</v>
      </c>
      <c r="J171" s="728">
        <v>0.32510288065843623</v>
      </c>
      <c r="K171" s="728">
        <v>158</v>
      </c>
      <c r="L171" s="732">
        <v>3</v>
      </c>
      <c r="M171" s="732">
        <v>486</v>
      </c>
      <c r="N171" s="728">
        <v>1</v>
      </c>
      <c r="O171" s="728">
        <v>162</v>
      </c>
      <c r="P171" s="732">
        <v>3</v>
      </c>
      <c r="Q171" s="732">
        <v>486</v>
      </c>
      <c r="R171" s="746">
        <v>1</v>
      </c>
      <c r="S171" s="733">
        <v>162</v>
      </c>
    </row>
    <row r="172" spans="1:19" ht="14.4" customHeight="1" x14ac:dyDescent="0.3">
      <c r="A172" s="727" t="s">
        <v>4182</v>
      </c>
      <c r="B172" s="728" t="s">
        <v>4183</v>
      </c>
      <c r="C172" s="728" t="s">
        <v>579</v>
      </c>
      <c r="D172" s="728" t="s">
        <v>1473</v>
      </c>
      <c r="E172" s="728" t="s">
        <v>4179</v>
      </c>
      <c r="F172" s="728" t="s">
        <v>4254</v>
      </c>
      <c r="G172" s="728" t="s">
        <v>4255</v>
      </c>
      <c r="H172" s="732"/>
      <c r="I172" s="732"/>
      <c r="J172" s="728"/>
      <c r="K172" s="728"/>
      <c r="L172" s="732">
        <v>2</v>
      </c>
      <c r="M172" s="732">
        <v>118</v>
      </c>
      <c r="N172" s="728">
        <v>1</v>
      </c>
      <c r="O172" s="728">
        <v>59</v>
      </c>
      <c r="P172" s="732"/>
      <c r="Q172" s="732"/>
      <c r="R172" s="746"/>
      <c r="S172" s="733"/>
    </row>
    <row r="173" spans="1:19" ht="14.4" customHeight="1" x14ac:dyDescent="0.3">
      <c r="A173" s="727" t="s">
        <v>4182</v>
      </c>
      <c r="B173" s="728" t="s">
        <v>4183</v>
      </c>
      <c r="C173" s="728" t="s">
        <v>579</v>
      </c>
      <c r="D173" s="728" t="s">
        <v>1473</v>
      </c>
      <c r="E173" s="728" t="s">
        <v>4179</v>
      </c>
      <c r="F173" s="728" t="s">
        <v>4180</v>
      </c>
      <c r="G173" s="728" t="s">
        <v>4181</v>
      </c>
      <c r="H173" s="732">
        <v>13</v>
      </c>
      <c r="I173" s="732">
        <v>3055</v>
      </c>
      <c r="J173" s="728">
        <v>0.60856573705179284</v>
      </c>
      <c r="K173" s="728">
        <v>235</v>
      </c>
      <c r="L173" s="732">
        <v>20</v>
      </c>
      <c r="M173" s="732">
        <v>5020</v>
      </c>
      <c r="N173" s="728">
        <v>1</v>
      </c>
      <c r="O173" s="728">
        <v>251</v>
      </c>
      <c r="P173" s="732">
        <v>14</v>
      </c>
      <c r="Q173" s="732">
        <v>3514</v>
      </c>
      <c r="R173" s="746">
        <v>0.7</v>
      </c>
      <c r="S173" s="733">
        <v>251</v>
      </c>
    </row>
    <row r="174" spans="1:19" ht="14.4" customHeight="1" x14ac:dyDescent="0.3">
      <c r="A174" s="727" t="s">
        <v>4182</v>
      </c>
      <c r="B174" s="728" t="s">
        <v>4183</v>
      </c>
      <c r="C174" s="728" t="s">
        <v>579</v>
      </c>
      <c r="D174" s="728" t="s">
        <v>1473</v>
      </c>
      <c r="E174" s="728" t="s">
        <v>4179</v>
      </c>
      <c r="F174" s="728" t="s">
        <v>4256</v>
      </c>
      <c r="G174" s="728" t="s">
        <v>4257</v>
      </c>
      <c r="H174" s="732">
        <v>1</v>
      </c>
      <c r="I174" s="732">
        <v>114</v>
      </c>
      <c r="J174" s="728"/>
      <c r="K174" s="728">
        <v>114</v>
      </c>
      <c r="L174" s="732"/>
      <c r="M174" s="732"/>
      <c r="N174" s="728"/>
      <c r="O174" s="728"/>
      <c r="P174" s="732"/>
      <c r="Q174" s="732"/>
      <c r="R174" s="746"/>
      <c r="S174" s="733"/>
    </row>
    <row r="175" spans="1:19" ht="14.4" customHeight="1" x14ac:dyDescent="0.3">
      <c r="A175" s="727" t="s">
        <v>4182</v>
      </c>
      <c r="B175" s="728" t="s">
        <v>4183</v>
      </c>
      <c r="C175" s="728" t="s">
        <v>579</v>
      </c>
      <c r="D175" s="728" t="s">
        <v>1473</v>
      </c>
      <c r="E175" s="728" t="s">
        <v>4179</v>
      </c>
      <c r="F175" s="728" t="s">
        <v>4262</v>
      </c>
      <c r="G175" s="728" t="s">
        <v>4263</v>
      </c>
      <c r="H175" s="732"/>
      <c r="I175" s="732"/>
      <c r="J175" s="728"/>
      <c r="K175" s="728"/>
      <c r="L175" s="732">
        <v>1</v>
      </c>
      <c r="M175" s="732">
        <v>59</v>
      </c>
      <c r="N175" s="728">
        <v>1</v>
      </c>
      <c r="O175" s="728">
        <v>59</v>
      </c>
      <c r="P175" s="732"/>
      <c r="Q175" s="732"/>
      <c r="R175" s="746"/>
      <c r="S175" s="733"/>
    </row>
    <row r="176" spans="1:19" ht="14.4" customHeight="1" x14ac:dyDescent="0.3">
      <c r="A176" s="727" t="s">
        <v>4182</v>
      </c>
      <c r="B176" s="728" t="s">
        <v>4183</v>
      </c>
      <c r="C176" s="728" t="s">
        <v>579</v>
      </c>
      <c r="D176" s="728" t="s">
        <v>1473</v>
      </c>
      <c r="E176" s="728" t="s">
        <v>4179</v>
      </c>
      <c r="F176" s="728" t="s">
        <v>4264</v>
      </c>
      <c r="G176" s="728" t="s">
        <v>4265</v>
      </c>
      <c r="H176" s="732">
        <v>1</v>
      </c>
      <c r="I176" s="732">
        <v>179</v>
      </c>
      <c r="J176" s="728">
        <v>0.48907103825136611</v>
      </c>
      <c r="K176" s="728">
        <v>179</v>
      </c>
      <c r="L176" s="732">
        <v>2</v>
      </c>
      <c r="M176" s="732">
        <v>366</v>
      </c>
      <c r="N176" s="728">
        <v>1</v>
      </c>
      <c r="O176" s="728">
        <v>183</v>
      </c>
      <c r="P176" s="732"/>
      <c r="Q176" s="732"/>
      <c r="R176" s="746"/>
      <c r="S176" s="733"/>
    </row>
    <row r="177" spans="1:19" ht="14.4" customHeight="1" x14ac:dyDescent="0.3">
      <c r="A177" s="727" t="s">
        <v>4182</v>
      </c>
      <c r="B177" s="728" t="s">
        <v>4183</v>
      </c>
      <c r="C177" s="728" t="s">
        <v>579</v>
      </c>
      <c r="D177" s="728" t="s">
        <v>1473</v>
      </c>
      <c r="E177" s="728" t="s">
        <v>4179</v>
      </c>
      <c r="F177" s="728" t="s">
        <v>4270</v>
      </c>
      <c r="G177" s="728" t="s">
        <v>4271</v>
      </c>
      <c r="H177" s="732"/>
      <c r="I177" s="732"/>
      <c r="J177" s="728"/>
      <c r="K177" s="728"/>
      <c r="L177" s="732"/>
      <c r="M177" s="732"/>
      <c r="N177" s="728"/>
      <c r="O177" s="728"/>
      <c r="P177" s="732">
        <v>2</v>
      </c>
      <c r="Q177" s="732">
        <v>1000</v>
      </c>
      <c r="R177" s="746"/>
      <c r="S177" s="733">
        <v>500</v>
      </c>
    </row>
    <row r="178" spans="1:19" ht="14.4" customHeight="1" x14ac:dyDescent="0.3">
      <c r="A178" s="727" t="s">
        <v>4182</v>
      </c>
      <c r="B178" s="728" t="s">
        <v>4183</v>
      </c>
      <c r="C178" s="728" t="s">
        <v>579</v>
      </c>
      <c r="D178" s="728" t="s">
        <v>1473</v>
      </c>
      <c r="E178" s="728" t="s">
        <v>4179</v>
      </c>
      <c r="F178" s="728" t="s">
        <v>4272</v>
      </c>
      <c r="G178" s="728" t="s">
        <v>4273</v>
      </c>
      <c r="H178" s="732">
        <v>1</v>
      </c>
      <c r="I178" s="732">
        <v>126</v>
      </c>
      <c r="J178" s="728"/>
      <c r="K178" s="728">
        <v>126</v>
      </c>
      <c r="L178" s="732"/>
      <c r="M178" s="732"/>
      <c r="N178" s="728"/>
      <c r="O178" s="728"/>
      <c r="P178" s="732"/>
      <c r="Q178" s="732"/>
      <c r="R178" s="746"/>
      <c r="S178" s="733"/>
    </row>
    <row r="179" spans="1:19" ht="14.4" customHeight="1" x14ac:dyDescent="0.3">
      <c r="A179" s="727" t="s">
        <v>4182</v>
      </c>
      <c r="B179" s="728" t="s">
        <v>4183</v>
      </c>
      <c r="C179" s="728" t="s">
        <v>579</v>
      </c>
      <c r="D179" s="728" t="s">
        <v>1473</v>
      </c>
      <c r="E179" s="728" t="s">
        <v>4179</v>
      </c>
      <c r="F179" s="728" t="s">
        <v>4274</v>
      </c>
      <c r="G179" s="728" t="s">
        <v>4275</v>
      </c>
      <c r="H179" s="732">
        <v>20</v>
      </c>
      <c r="I179" s="732">
        <v>2220</v>
      </c>
      <c r="J179" s="728">
        <v>1.0724637681159421</v>
      </c>
      <c r="K179" s="728">
        <v>111</v>
      </c>
      <c r="L179" s="732">
        <v>18</v>
      </c>
      <c r="M179" s="732">
        <v>2070</v>
      </c>
      <c r="N179" s="728">
        <v>1</v>
      </c>
      <c r="O179" s="728">
        <v>115</v>
      </c>
      <c r="P179" s="732">
        <v>13</v>
      </c>
      <c r="Q179" s="732">
        <v>1495</v>
      </c>
      <c r="R179" s="746">
        <v>0.72222222222222221</v>
      </c>
      <c r="S179" s="733">
        <v>115</v>
      </c>
    </row>
    <row r="180" spans="1:19" ht="14.4" customHeight="1" x14ac:dyDescent="0.3">
      <c r="A180" s="727" t="s">
        <v>4182</v>
      </c>
      <c r="B180" s="728" t="s">
        <v>4183</v>
      </c>
      <c r="C180" s="728" t="s">
        <v>579</v>
      </c>
      <c r="D180" s="728" t="s">
        <v>1473</v>
      </c>
      <c r="E180" s="728" t="s">
        <v>4179</v>
      </c>
      <c r="F180" s="728" t="s">
        <v>4278</v>
      </c>
      <c r="G180" s="728" t="s">
        <v>4279</v>
      </c>
      <c r="H180" s="732"/>
      <c r="I180" s="732"/>
      <c r="J180" s="728"/>
      <c r="K180" s="728"/>
      <c r="L180" s="732">
        <v>1</v>
      </c>
      <c r="M180" s="732">
        <v>120</v>
      </c>
      <c r="N180" s="728">
        <v>1</v>
      </c>
      <c r="O180" s="728">
        <v>120</v>
      </c>
      <c r="P180" s="732"/>
      <c r="Q180" s="732"/>
      <c r="R180" s="746"/>
      <c r="S180" s="733"/>
    </row>
    <row r="181" spans="1:19" ht="14.4" customHeight="1" x14ac:dyDescent="0.3">
      <c r="A181" s="727" t="s">
        <v>4182</v>
      </c>
      <c r="B181" s="728" t="s">
        <v>4183</v>
      </c>
      <c r="C181" s="728" t="s">
        <v>579</v>
      </c>
      <c r="D181" s="728" t="s">
        <v>1473</v>
      </c>
      <c r="E181" s="728" t="s">
        <v>4179</v>
      </c>
      <c r="F181" s="728" t="s">
        <v>4280</v>
      </c>
      <c r="G181" s="728" t="s">
        <v>4281</v>
      </c>
      <c r="H181" s="732"/>
      <c r="I181" s="732"/>
      <c r="J181" s="728"/>
      <c r="K181" s="728"/>
      <c r="L181" s="732">
        <v>2</v>
      </c>
      <c r="M181" s="732">
        <v>1220</v>
      </c>
      <c r="N181" s="728">
        <v>1</v>
      </c>
      <c r="O181" s="728">
        <v>610</v>
      </c>
      <c r="P181" s="732"/>
      <c r="Q181" s="732"/>
      <c r="R181" s="746"/>
      <c r="S181" s="733"/>
    </row>
    <row r="182" spans="1:19" ht="14.4" customHeight="1" x14ac:dyDescent="0.3">
      <c r="A182" s="727" t="s">
        <v>4182</v>
      </c>
      <c r="B182" s="728" t="s">
        <v>4183</v>
      </c>
      <c r="C182" s="728" t="s">
        <v>579</v>
      </c>
      <c r="D182" s="728" t="s">
        <v>1473</v>
      </c>
      <c r="E182" s="728" t="s">
        <v>4179</v>
      </c>
      <c r="F182" s="728" t="s">
        <v>4282</v>
      </c>
      <c r="G182" s="728" t="s">
        <v>4283</v>
      </c>
      <c r="H182" s="732"/>
      <c r="I182" s="732"/>
      <c r="J182" s="728"/>
      <c r="K182" s="728"/>
      <c r="L182" s="732"/>
      <c r="M182" s="732"/>
      <c r="N182" s="728"/>
      <c r="O182" s="728"/>
      <c r="P182" s="732">
        <v>1</v>
      </c>
      <c r="Q182" s="732">
        <v>948</v>
      </c>
      <c r="R182" s="746"/>
      <c r="S182" s="733">
        <v>948</v>
      </c>
    </row>
    <row r="183" spans="1:19" ht="14.4" customHeight="1" x14ac:dyDescent="0.3">
      <c r="A183" s="727" t="s">
        <v>4182</v>
      </c>
      <c r="B183" s="728" t="s">
        <v>4183</v>
      </c>
      <c r="C183" s="728" t="s">
        <v>579</v>
      </c>
      <c r="D183" s="728" t="s">
        <v>1473</v>
      </c>
      <c r="E183" s="728" t="s">
        <v>4179</v>
      </c>
      <c r="F183" s="728" t="s">
        <v>4284</v>
      </c>
      <c r="G183" s="728" t="s">
        <v>4285</v>
      </c>
      <c r="H183" s="732">
        <v>6</v>
      </c>
      <c r="I183" s="732">
        <v>1338</v>
      </c>
      <c r="J183" s="728">
        <v>1.1788546255506609</v>
      </c>
      <c r="K183" s="728">
        <v>223</v>
      </c>
      <c r="L183" s="732">
        <v>5</v>
      </c>
      <c r="M183" s="732">
        <v>1135</v>
      </c>
      <c r="N183" s="728">
        <v>1</v>
      </c>
      <c r="O183" s="728">
        <v>227</v>
      </c>
      <c r="P183" s="732">
        <v>4</v>
      </c>
      <c r="Q183" s="732">
        <v>908</v>
      </c>
      <c r="R183" s="746">
        <v>0.8</v>
      </c>
      <c r="S183" s="733">
        <v>227</v>
      </c>
    </row>
    <row r="184" spans="1:19" ht="14.4" customHeight="1" x14ac:dyDescent="0.3">
      <c r="A184" s="727" t="s">
        <v>4182</v>
      </c>
      <c r="B184" s="728" t="s">
        <v>4183</v>
      </c>
      <c r="C184" s="728" t="s">
        <v>579</v>
      </c>
      <c r="D184" s="728" t="s">
        <v>1473</v>
      </c>
      <c r="E184" s="728" t="s">
        <v>4179</v>
      </c>
      <c r="F184" s="728" t="s">
        <v>4288</v>
      </c>
      <c r="G184" s="728" t="s">
        <v>4289</v>
      </c>
      <c r="H184" s="732">
        <v>3</v>
      </c>
      <c r="I184" s="732">
        <v>246</v>
      </c>
      <c r="J184" s="728">
        <v>0.71511627906976749</v>
      </c>
      <c r="K184" s="728">
        <v>82</v>
      </c>
      <c r="L184" s="732">
        <v>4</v>
      </c>
      <c r="M184" s="732">
        <v>344</v>
      </c>
      <c r="N184" s="728">
        <v>1</v>
      </c>
      <c r="O184" s="728">
        <v>86</v>
      </c>
      <c r="P184" s="732"/>
      <c r="Q184" s="732"/>
      <c r="R184" s="746"/>
      <c r="S184" s="733"/>
    </row>
    <row r="185" spans="1:19" ht="14.4" customHeight="1" x14ac:dyDescent="0.3">
      <c r="A185" s="727" t="s">
        <v>4182</v>
      </c>
      <c r="B185" s="728" t="s">
        <v>4183</v>
      </c>
      <c r="C185" s="728" t="s">
        <v>579</v>
      </c>
      <c r="D185" s="728" t="s">
        <v>1473</v>
      </c>
      <c r="E185" s="728" t="s">
        <v>4179</v>
      </c>
      <c r="F185" s="728" t="s">
        <v>4298</v>
      </c>
      <c r="G185" s="728" t="s">
        <v>4299</v>
      </c>
      <c r="H185" s="732"/>
      <c r="I185" s="732"/>
      <c r="J185" s="728"/>
      <c r="K185" s="728"/>
      <c r="L185" s="732">
        <v>1</v>
      </c>
      <c r="M185" s="732">
        <v>1369</v>
      </c>
      <c r="N185" s="728">
        <v>1</v>
      </c>
      <c r="O185" s="728">
        <v>1369</v>
      </c>
      <c r="P185" s="732"/>
      <c r="Q185" s="732"/>
      <c r="R185" s="746"/>
      <c r="S185" s="733"/>
    </row>
    <row r="186" spans="1:19" ht="14.4" customHeight="1" x14ac:dyDescent="0.3">
      <c r="A186" s="727" t="s">
        <v>4182</v>
      </c>
      <c r="B186" s="728" t="s">
        <v>4183</v>
      </c>
      <c r="C186" s="728" t="s">
        <v>579</v>
      </c>
      <c r="D186" s="728" t="s">
        <v>1473</v>
      </c>
      <c r="E186" s="728" t="s">
        <v>4179</v>
      </c>
      <c r="F186" s="728" t="s">
        <v>4302</v>
      </c>
      <c r="G186" s="728" t="s">
        <v>4303</v>
      </c>
      <c r="H186" s="732"/>
      <c r="I186" s="732"/>
      <c r="J186" s="728"/>
      <c r="K186" s="728"/>
      <c r="L186" s="732">
        <v>1</v>
      </c>
      <c r="M186" s="732">
        <v>80</v>
      </c>
      <c r="N186" s="728">
        <v>1</v>
      </c>
      <c r="O186" s="728">
        <v>80</v>
      </c>
      <c r="P186" s="732"/>
      <c r="Q186" s="732"/>
      <c r="R186" s="746"/>
      <c r="S186" s="733"/>
    </row>
    <row r="187" spans="1:19" ht="14.4" customHeight="1" x14ac:dyDescent="0.3">
      <c r="A187" s="727" t="s">
        <v>4182</v>
      </c>
      <c r="B187" s="728" t="s">
        <v>4183</v>
      </c>
      <c r="C187" s="728" t="s">
        <v>579</v>
      </c>
      <c r="D187" s="728" t="s">
        <v>1474</v>
      </c>
      <c r="E187" s="728" t="s">
        <v>4184</v>
      </c>
      <c r="F187" s="728" t="s">
        <v>4185</v>
      </c>
      <c r="G187" s="728" t="s">
        <v>4186</v>
      </c>
      <c r="H187" s="732">
        <v>3.2</v>
      </c>
      <c r="I187" s="732">
        <v>483.40999999999997</v>
      </c>
      <c r="J187" s="728"/>
      <c r="K187" s="728">
        <v>151.06562499999998</v>
      </c>
      <c r="L187" s="732"/>
      <c r="M187" s="732"/>
      <c r="N187" s="728"/>
      <c r="O187" s="728"/>
      <c r="P187" s="732"/>
      <c r="Q187" s="732"/>
      <c r="R187" s="746"/>
      <c r="S187" s="733"/>
    </row>
    <row r="188" spans="1:19" ht="14.4" customHeight="1" x14ac:dyDescent="0.3">
      <c r="A188" s="727" t="s">
        <v>4182</v>
      </c>
      <c r="B188" s="728" t="s">
        <v>4183</v>
      </c>
      <c r="C188" s="728" t="s">
        <v>579</v>
      </c>
      <c r="D188" s="728" t="s">
        <v>1474</v>
      </c>
      <c r="E188" s="728" t="s">
        <v>4179</v>
      </c>
      <c r="F188" s="728" t="s">
        <v>4193</v>
      </c>
      <c r="G188" s="728" t="s">
        <v>4194</v>
      </c>
      <c r="H188" s="732">
        <v>10</v>
      </c>
      <c r="I188" s="732">
        <v>810</v>
      </c>
      <c r="J188" s="728"/>
      <c r="K188" s="728">
        <v>81</v>
      </c>
      <c r="L188" s="732"/>
      <c r="M188" s="732"/>
      <c r="N188" s="728"/>
      <c r="O188" s="728"/>
      <c r="P188" s="732"/>
      <c r="Q188" s="732"/>
      <c r="R188" s="746"/>
      <c r="S188" s="733"/>
    </row>
    <row r="189" spans="1:19" ht="14.4" customHeight="1" x14ac:dyDescent="0.3">
      <c r="A189" s="727" t="s">
        <v>4182</v>
      </c>
      <c r="B189" s="728" t="s">
        <v>4183</v>
      </c>
      <c r="C189" s="728" t="s">
        <v>579</v>
      </c>
      <c r="D189" s="728" t="s">
        <v>1474</v>
      </c>
      <c r="E189" s="728" t="s">
        <v>4179</v>
      </c>
      <c r="F189" s="728" t="s">
        <v>4211</v>
      </c>
      <c r="G189" s="728" t="s">
        <v>4212</v>
      </c>
      <c r="H189" s="732">
        <v>1</v>
      </c>
      <c r="I189" s="732">
        <v>95</v>
      </c>
      <c r="J189" s="728"/>
      <c r="K189" s="728">
        <v>95</v>
      </c>
      <c r="L189" s="732"/>
      <c r="M189" s="732"/>
      <c r="N189" s="728"/>
      <c r="O189" s="728"/>
      <c r="P189" s="732"/>
      <c r="Q189" s="732"/>
      <c r="R189" s="746"/>
      <c r="S189" s="733"/>
    </row>
    <row r="190" spans="1:19" ht="14.4" customHeight="1" x14ac:dyDescent="0.3">
      <c r="A190" s="727" t="s">
        <v>4182</v>
      </c>
      <c r="B190" s="728" t="s">
        <v>4183</v>
      </c>
      <c r="C190" s="728" t="s">
        <v>579</v>
      </c>
      <c r="D190" s="728" t="s">
        <v>1474</v>
      </c>
      <c r="E190" s="728" t="s">
        <v>4179</v>
      </c>
      <c r="F190" s="728" t="s">
        <v>4215</v>
      </c>
      <c r="G190" s="728" t="s">
        <v>4216</v>
      </c>
      <c r="H190" s="732">
        <v>312</v>
      </c>
      <c r="I190" s="732">
        <v>36816</v>
      </c>
      <c r="J190" s="728">
        <v>1.9350362661620939</v>
      </c>
      <c r="K190" s="728">
        <v>118</v>
      </c>
      <c r="L190" s="732">
        <v>151</v>
      </c>
      <c r="M190" s="732">
        <v>19026</v>
      </c>
      <c r="N190" s="728">
        <v>1</v>
      </c>
      <c r="O190" s="728">
        <v>126</v>
      </c>
      <c r="P190" s="732">
        <v>269</v>
      </c>
      <c r="Q190" s="732">
        <v>33894</v>
      </c>
      <c r="R190" s="746">
        <v>1.7814569536423841</v>
      </c>
      <c r="S190" s="733">
        <v>126</v>
      </c>
    </row>
    <row r="191" spans="1:19" ht="14.4" customHeight="1" x14ac:dyDescent="0.3">
      <c r="A191" s="727" t="s">
        <v>4182</v>
      </c>
      <c r="B191" s="728" t="s">
        <v>4183</v>
      </c>
      <c r="C191" s="728" t="s">
        <v>579</v>
      </c>
      <c r="D191" s="728" t="s">
        <v>1474</v>
      </c>
      <c r="E191" s="728" t="s">
        <v>4179</v>
      </c>
      <c r="F191" s="728" t="s">
        <v>4225</v>
      </c>
      <c r="G191" s="728" t="s">
        <v>4226</v>
      </c>
      <c r="H191" s="732">
        <v>1</v>
      </c>
      <c r="I191" s="732">
        <v>946</v>
      </c>
      <c r="J191" s="728"/>
      <c r="K191" s="728">
        <v>946</v>
      </c>
      <c r="L191" s="732"/>
      <c r="M191" s="732"/>
      <c r="N191" s="728"/>
      <c r="O191" s="728"/>
      <c r="P191" s="732"/>
      <c r="Q191" s="732"/>
      <c r="R191" s="746"/>
      <c r="S191" s="733"/>
    </row>
    <row r="192" spans="1:19" ht="14.4" customHeight="1" x14ac:dyDescent="0.3">
      <c r="A192" s="727" t="s">
        <v>4182</v>
      </c>
      <c r="B192" s="728" t="s">
        <v>4183</v>
      </c>
      <c r="C192" s="728" t="s">
        <v>579</v>
      </c>
      <c r="D192" s="728" t="s">
        <v>1474</v>
      </c>
      <c r="E192" s="728" t="s">
        <v>4179</v>
      </c>
      <c r="F192" s="728" t="s">
        <v>4229</v>
      </c>
      <c r="G192" s="728" t="s">
        <v>4230</v>
      </c>
      <c r="H192" s="732">
        <v>10</v>
      </c>
      <c r="I192" s="732">
        <v>12840</v>
      </c>
      <c r="J192" s="728"/>
      <c r="K192" s="728">
        <v>1284</v>
      </c>
      <c r="L192" s="732"/>
      <c r="M192" s="732"/>
      <c r="N192" s="728"/>
      <c r="O192" s="728"/>
      <c r="P192" s="732"/>
      <c r="Q192" s="732"/>
      <c r="R192" s="746"/>
      <c r="S192" s="733"/>
    </row>
    <row r="193" spans="1:19" ht="14.4" customHeight="1" x14ac:dyDescent="0.3">
      <c r="A193" s="727" t="s">
        <v>4182</v>
      </c>
      <c r="B193" s="728" t="s">
        <v>4183</v>
      </c>
      <c r="C193" s="728" t="s">
        <v>579</v>
      </c>
      <c r="D193" s="728" t="s">
        <v>1474</v>
      </c>
      <c r="E193" s="728" t="s">
        <v>4179</v>
      </c>
      <c r="F193" s="728" t="s">
        <v>4239</v>
      </c>
      <c r="G193" s="728" t="s">
        <v>4240</v>
      </c>
      <c r="H193" s="732"/>
      <c r="I193" s="732"/>
      <c r="J193" s="728"/>
      <c r="K193" s="728"/>
      <c r="L193" s="732">
        <v>105</v>
      </c>
      <c r="M193" s="732">
        <v>3499.98</v>
      </c>
      <c r="N193" s="728">
        <v>1</v>
      </c>
      <c r="O193" s="728">
        <v>33.33314285714286</v>
      </c>
      <c r="P193" s="732">
        <v>221</v>
      </c>
      <c r="Q193" s="732">
        <v>7366.6399999999994</v>
      </c>
      <c r="R193" s="746">
        <v>2.1047663129503595</v>
      </c>
      <c r="S193" s="733">
        <v>33.333212669683256</v>
      </c>
    </row>
    <row r="194" spans="1:19" ht="14.4" customHeight="1" x14ac:dyDescent="0.3">
      <c r="A194" s="727" t="s">
        <v>4182</v>
      </c>
      <c r="B194" s="728" t="s">
        <v>4183</v>
      </c>
      <c r="C194" s="728" t="s">
        <v>579</v>
      </c>
      <c r="D194" s="728" t="s">
        <v>1474</v>
      </c>
      <c r="E194" s="728" t="s">
        <v>4179</v>
      </c>
      <c r="F194" s="728" t="s">
        <v>4241</v>
      </c>
      <c r="G194" s="728" t="s">
        <v>4242</v>
      </c>
      <c r="H194" s="732"/>
      <c r="I194" s="732"/>
      <c r="J194" s="728"/>
      <c r="K194" s="728"/>
      <c r="L194" s="732">
        <v>1</v>
      </c>
      <c r="M194" s="732">
        <v>116</v>
      </c>
      <c r="N194" s="728">
        <v>1</v>
      </c>
      <c r="O194" s="728">
        <v>116</v>
      </c>
      <c r="P194" s="732"/>
      <c r="Q194" s="732"/>
      <c r="R194" s="746"/>
      <c r="S194" s="733"/>
    </row>
    <row r="195" spans="1:19" ht="14.4" customHeight="1" x14ac:dyDescent="0.3">
      <c r="A195" s="727" t="s">
        <v>4182</v>
      </c>
      <c r="B195" s="728" t="s">
        <v>4183</v>
      </c>
      <c r="C195" s="728" t="s">
        <v>579</v>
      </c>
      <c r="D195" s="728" t="s">
        <v>1474</v>
      </c>
      <c r="E195" s="728" t="s">
        <v>4179</v>
      </c>
      <c r="F195" s="728" t="s">
        <v>4245</v>
      </c>
      <c r="G195" s="728" t="s">
        <v>4246</v>
      </c>
      <c r="H195" s="732">
        <v>11</v>
      </c>
      <c r="I195" s="732">
        <v>902</v>
      </c>
      <c r="J195" s="728"/>
      <c r="K195" s="728">
        <v>82</v>
      </c>
      <c r="L195" s="732"/>
      <c r="M195" s="732"/>
      <c r="N195" s="728"/>
      <c r="O195" s="728"/>
      <c r="P195" s="732"/>
      <c r="Q195" s="732"/>
      <c r="R195" s="746"/>
      <c r="S195" s="733"/>
    </row>
    <row r="196" spans="1:19" ht="14.4" customHeight="1" x14ac:dyDescent="0.3">
      <c r="A196" s="727" t="s">
        <v>4182</v>
      </c>
      <c r="B196" s="728" t="s">
        <v>4183</v>
      </c>
      <c r="C196" s="728" t="s">
        <v>579</v>
      </c>
      <c r="D196" s="728" t="s">
        <v>1474</v>
      </c>
      <c r="E196" s="728" t="s">
        <v>4179</v>
      </c>
      <c r="F196" s="728" t="s">
        <v>4247</v>
      </c>
      <c r="G196" s="728" t="s">
        <v>4248</v>
      </c>
      <c r="H196" s="732">
        <v>10</v>
      </c>
      <c r="I196" s="732">
        <v>310</v>
      </c>
      <c r="J196" s="728"/>
      <c r="K196" s="728">
        <v>31</v>
      </c>
      <c r="L196" s="732"/>
      <c r="M196" s="732"/>
      <c r="N196" s="728"/>
      <c r="O196" s="728"/>
      <c r="P196" s="732"/>
      <c r="Q196" s="732"/>
      <c r="R196" s="746"/>
      <c r="S196" s="733"/>
    </row>
    <row r="197" spans="1:19" ht="14.4" customHeight="1" x14ac:dyDescent="0.3">
      <c r="A197" s="727" t="s">
        <v>4182</v>
      </c>
      <c r="B197" s="728" t="s">
        <v>4183</v>
      </c>
      <c r="C197" s="728" t="s">
        <v>579</v>
      </c>
      <c r="D197" s="728" t="s">
        <v>1474</v>
      </c>
      <c r="E197" s="728" t="s">
        <v>4179</v>
      </c>
      <c r="F197" s="728" t="s">
        <v>4180</v>
      </c>
      <c r="G197" s="728" t="s">
        <v>4181</v>
      </c>
      <c r="H197" s="732">
        <v>16</v>
      </c>
      <c r="I197" s="732">
        <v>3760</v>
      </c>
      <c r="J197" s="728"/>
      <c r="K197" s="728">
        <v>235</v>
      </c>
      <c r="L197" s="732"/>
      <c r="M197" s="732"/>
      <c r="N197" s="728"/>
      <c r="O197" s="728"/>
      <c r="P197" s="732"/>
      <c r="Q197" s="732"/>
      <c r="R197" s="746"/>
      <c r="S197" s="733"/>
    </row>
    <row r="198" spans="1:19" ht="14.4" customHeight="1" x14ac:dyDescent="0.3">
      <c r="A198" s="727" t="s">
        <v>4182</v>
      </c>
      <c r="B198" s="728" t="s">
        <v>4183</v>
      </c>
      <c r="C198" s="728" t="s">
        <v>579</v>
      </c>
      <c r="D198" s="728" t="s">
        <v>1474</v>
      </c>
      <c r="E198" s="728" t="s">
        <v>4179</v>
      </c>
      <c r="F198" s="728" t="s">
        <v>4260</v>
      </c>
      <c r="G198" s="728" t="s">
        <v>4261</v>
      </c>
      <c r="H198" s="732">
        <v>1</v>
      </c>
      <c r="I198" s="732">
        <v>120</v>
      </c>
      <c r="J198" s="728"/>
      <c r="K198" s="728">
        <v>120</v>
      </c>
      <c r="L198" s="732"/>
      <c r="M198" s="732"/>
      <c r="N198" s="728"/>
      <c r="O198" s="728"/>
      <c r="P198" s="732"/>
      <c r="Q198" s="732"/>
      <c r="R198" s="746"/>
      <c r="S198" s="733"/>
    </row>
    <row r="199" spans="1:19" ht="14.4" customHeight="1" x14ac:dyDescent="0.3">
      <c r="A199" s="727" t="s">
        <v>4182</v>
      </c>
      <c r="B199" s="728" t="s">
        <v>4183</v>
      </c>
      <c r="C199" s="728" t="s">
        <v>579</v>
      </c>
      <c r="D199" s="728" t="s">
        <v>1475</v>
      </c>
      <c r="E199" s="728" t="s">
        <v>4184</v>
      </c>
      <c r="F199" s="728" t="s">
        <v>4185</v>
      </c>
      <c r="G199" s="728" t="s">
        <v>4186</v>
      </c>
      <c r="H199" s="732">
        <v>4.5</v>
      </c>
      <c r="I199" s="732">
        <v>679.7600000000001</v>
      </c>
      <c r="J199" s="728">
        <v>2.5002206855965872</v>
      </c>
      <c r="K199" s="728">
        <v>151.0577777777778</v>
      </c>
      <c r="L199" s="732">
        <v>1.7999999999999998</v>
      </c>
      <c r="M199" s="732">
        <v>271.88</v>
      </c>
      <c r="N199" s="728">
        <v>1</v>
      </c>
      <c r="O199" s="728">
        <v>151.04444444444445</v>
      </c>
      <c r="P199" s="732">
        <v>4.8999999999999995</v>
      </c>
      <c r="Q199" s="732">
        <v>740.14</v>
      </c>
      <c r="R199" s="746">
        <v>2.7223039576283656</v>
      </c>
      <c r="S199" s="733">
        <v>151.04897959183674</v>
      </c>
    </row>
    <row r="200" spans="1:19" ht="14.4" customHeight="1" x14ac:dyDescent="0.3">
      <c r="A200" s="727" t="s">
        <v>4182</v>
      </c>
      <c r="B200" s="728" t="s">
        <v>4183</v>
      </c>
      <c r="C200" s="728" t="s">
        <v>579</v>
      </c>
      <c r="D200" s="728" t="s">
        <v>1475</v>
      </c>
      <c r="E200" s="728" t="s">
        <v>4184</v>
      </c>
      <c r="F200" s="728" t="s">
        <v>4190</v>
      </c>
      <c r="G200" s="728" t="s">
        <v>965</v>
      </c>
      <c r="H200" s="732"/>
      <c r="I200" s="732"/>
      <c r="J200" s="728"/>
      <c r="K200" s="728"/>
      <c r="L200" s="732">
        <v>1</v>
      </c>
      <c r="M200" s="732">
        <v>264.05</v>
      </c>
      <c r="N200" s="728">
        <v>1</v>
      </c>
      <c r="O200" s="728">
        <v>264.05</v>
      </c>
      <c r="P200" s="732">
        <v>1.3399999999999999</v>
      </c>
      <c r="Q200" s="732">
        <v>282.10000000000002</v>
      </c>
      <c r="R200" s="746">
        <v>1.0683582654800228</v>
      </c>
      <c r="S200" s="733">
        <v>210.52238805970154</v>
      </c>
    </row>
    <row r="201" spans="1:19" ht="14.4" customHeight="1" x14ac:dyDescent="0.3">
      <c r="A201" s="727" t="s">
        <v>4182</v>
      </c>
      <c r="B201" s="728" t="s">
        <v>4183</v>
      </c>
      <c r="C201" s="728" t="s">
        <v>579</v>
      </c>
      <c r="D201" s="728" t="s">
        <v>1475</v>
      </c>
      <c r="E201" s="728" t="s">
        <v>4179</v>
      </c>
      <c r="F201" s="728" t="s">
        <v>4193</v>
      </c>
      <c r="G201" s="728" t="s">
        <v>4194</v>
      </c>
      <c r="H201" s="732">
        <v>66</v>
      </c>
      <c r="I201" s="732">
        <v>5346</v>
      </c>
      <c r="J201" s="728">
        <v>0.92013769363166953</v>
      </c>
      <c r="K201" s="728">
        <v>81</v>
      </c>
      <c r="L201" s="732">
        <v>70</v>
      </c>
      <c r="M201" s="732">
        <v>5810</v>
      </c>
      <c r="N201" s="728">
        <v>1</v>
      </c>
      <c r="O201" s="728">
        <v>83</v>
      </c>
      <c r="P201" s="732">
        <v>74</v>
      </c>
      <c r="Q201" s="732">
        <v>6142</v>
      </c>
      <c r="R201" s="746">
        <v>1.0571428571428572</v>
      </c>
      <c r="S201" s="733">
        <v>83</v>
      </c>
    </row>
    <row r="202" spans="1:19" ht="14.4" customHeight="1" x14ac:dyDescent="0.3">
      <c r="A202" s="727" t="s">
        <v>4182</v>
      </c>
      <c r="B202" s="728" t="s">
        <v>4183</v>
      </c>
      <c r="C202" s="728" t="s">
        <v>579</v>
      </c>
      <c r="D202" s="728" t="s">
        <v>1475</v>
      </c>
      <c r="E202" s="728" t="s">
        <v>4179</v>
      </c>
      <c r="F202" s="728" t="s">
        <v>4197</v>
      </c>
      <c r="G202" s="728" t="s">
        <v>4198</v>
      </c>
      <c r="H202" s="732">
        <v>3</v>
      </c>
      <c r="I202" s="732">
        <v>105</v>
      </c>
      <c r="J202" s="728">
        <v>0.94594594594594594</v>
      </c>
      <c r="K202" s="728">
        <v>35</v>
      </c>
      <c r="L202" s="732">
        <v>3</v>
      </c>
      <c r="M202" s="732">
        <v>111</v>
      </c>
      <c r="N202" s="728">
        <v>1</v>
      </c>
      <c r="O202" s="728">
        <v>37</v>
      </c>
      <c r="P202" s="732">
        <v>1</v>
      </c>
      <c r="Q202" s="732">
        <v>37</v>
      </c>
      <c r="R202" s="746">
        <v>0.33333333333333331</v>
      </c>
      <c r="S202" s="733">
        <v>37</v>
      </c>
    </row>
    <row r="203" spans="1:19" ht="14.4" customHeight="1" x14ac:dyDescent="0.3">
      <c r="A203" s="727" t="s">
        <v>4182</v>
      </c>
      <c r="B203" s="728" t="s">
        <v>4183</v>
      </c>
      <c r="C203" s="728" t="s">
        <v>579</v>
      </c>
      <c r="D203" s="728" t="s">
        <v>1475</v>
      </c>
      <c r="E203" s="728" t="s">
        <v>4179</v>
      </c>
      <c r="F203" s="728" t="s">
        <v>4205</v>
      </c>
      <c r="G203" s="728" t="s">
        <v>4206</v>
      </c>
      <c r="H203" s="732">
        <v>2</v>
      </c>
      <c r="I203" s="732">
        <v>402</v>
      </c>
      <c r="J203" s="728">
        <v>0.17654808959156784</v>
      </c>
      <c r="K203" s="728">
        <v>201</v>
      </c>
      <c r="L203" s="732">
        <v>11</v>
      </c>
      <c r="M203" s="732">
        <v>2277</v>
      </c>
      <c r="N203" s="728">
        <v>1</v>
      </c>
      <c r="O203" s="728">
        <v>207</v>
      </c>
      <c r="P203" s="732">
        <v>10</v>
      </c>
      <c r="Q203" s="732">
        <v>2070</v>
      </c>
      <c r="R203" s="746">
        <v>0.90909090909090906</v>
      </c>
      <c r="S203" s="733">
        <v>207</v>
      </c>
    </row>
    <row r="204" spans="1:19" ht="14.4" customHeight="1" x14ac:dyDescent="0.3">
      <c r="A204" s="727" t="s">
        <v>4182</v>
      </c>
      <c r="B204" s="728" t="s">
        <v>4183</v>
      </c>
      <c r="C204" s="728" t="s">
        <v>579</v>
      </c>
      <c r="D204" s="728" t="s">
        <v>1475</v>
      </c>
      <c r="E204" s="728" t="s">
        <v>4179</v>
      </c>
      <c r="F204" s="728" t="s">
        <v>4207</v>
      </c>
      <c r="G204" s="728" t="s">
        <v>4208</v>
      </c>
      <c r="H204" s="732">
        <v>1</v>
      </c>
      <c r="I204" s="732">
        <v>301</v>
      </c>
      <c r="J204" s="728">
        <v>0.32470334412081986</v>
      </c>
      <c r="K204" s="728">
        <v>301</v>
      </c>
      <c r="L204" s="732">
        <v>3</v>
      </c>
      <c r="M204" s="732">
        <v>927</v>
      </c>
      <c r="N204" s="728">
        <v>1</v>
      </c>
      <c r="O204" s="728">
        <v>309</v>
      </c>
      <c r="P204" s="732">
        <v>1</v>
      </c>
      <c r="Q204" s="732">
        <v>309</v>
      </c>
      <c r="R204" s="746">
        <v>0.33333333333333331</v>
      </c>
      <c r="S204" s="733">
        <v>309</v>
      </c>
    </row>
    <row r="205" spans="1:19" ht="14.4" customHeight="1" x14ac:dyDescent="0.3">
      <c r="A205" s="727" t="s">
        <v>4182</v>
      </c>
      <c r="B205" s="728" t="s">
        <v>4183</v>
      </c>
      <c r="C205" s="728" t="s">
        <v>579</v>
      </c>
      <c r="D205" s="728" t="s">
        <v>1475</v>
      </c>
      <c r="E205" s="728" t="s">
        <v>4179</v>
      </c>
      <c r="F205" s="728" t="s">
        <v>4211</v>
      </c>
      <c r="G205" s="728" t="s">
        <v>4212</v>
      </c>
      <c r="H205" s="732">
        <v>19</v>
      </c>
      <c r="I205" s="732">
        <v>1805</v>
      </c>
      <c r="J205" s="728">
        <v>0.792709705753184</v>
      </c>
      <c r="K205" s="728">
        <v>95</v>
      </c>
      <c r="L205" s="732">
        <v>23</v>
      </c>
      <c r="M205" s="732">
        <v>2277</v>
      </c>
      <c r="N205" s="728">
        <v>1</v>
      </c>
      <c r="O205" s="728">
        <v>99</v>
      </c>
      <c r="P205" s="732">
        <v>29</v>
      </c>
      <c r="Q205" s="732">
        <v>2871</v>
      </c>
      <c r="R205" s="746">
        <v>1.2608695652173914</v>
      </c>
      <c r="S205" s="733">
        <v>99</v>
      </c>
    </row>
    <row r="206" spans="1:19" ht="14.4" customHeight="1" x14ac:dyDescent="0.3">
      <c r="A206" s="727" t="s">
        <v>4182</v>
      </c>
      <c r="B206" s="728" t="s">
        <v>4183</v>
      </c>
      <c r="C206" s="728" t="s">
        <v>579</v>
      </c>
      <c r="D206" s="728" t="s">
        <v>1475</v>
      </c>
      <c r="E206" s="728" t="s">
        <v>4179</v>
      </c>
      <c r="F206" s="728" t="s">
        <v>4213</v>
      </c>
      <c r="G206" s="728" t="s">
        <v>4214</v>
      </c>
      <c r="H206" s="732">
        <v>8</v>
      </c>
      <c r="I206" s="732">
        <v>744</v>
      </c>
      <c r="J206" s="728">
        <v>0.85223367697594499</v>
      </c>
      <c r="K206" s="728">
        <v>93</v>
      </c>
      <c r="L206" s="732">
        <v>9</v>
      </c>
      <c r="M206" s="732">
        <v>873</v>
      </c>
      <c r="N206" s="728">
        <v>1</v>
      </c>
      <c r="O206" s="728">
        <v>97</v>
      </c>
      <c r="P206" s="732">
        <v>24</v>
      </c>
      <c r="Q206" s="732">
        <v>2328</v>
      </c>
      <c r="R206" s="746">
        <v>2.6666666666666665</v>
      </c>
      <c r="S206" s="733">
        <v>97</v>
      </c>
    </row>
    <row r="207" spans="1:19" ht="14.4" customHeight="1" x14ac:dyDescent="0.3">
      <c r="A207" s="727" t="s">
        <v>4182</v>
      </c>
      <c r="B207" s="728" t="s">
        <v>4183</v>
      </c>
      <c r="C207" s="728" t="s">
        <v>579</v>
      </c>
      <c r="D207" s="728" t="s">
        <v>1475</v>
      </c>
      <c r="E207" s="728" t="s">
        <v>4179</v>
      </c>
      <c r="F207" s="728" t="s">
        <v>4215</v>
      </c>
      <c r="G207" s="728" t="s">
        <v>4216</v>
      </c>
      <c r="H207" s="732">
        <v>265</v>
      </c>
      <c r="I207" s="732">
        <v>31270</v>
      </c>
      <c r="J207" s="728">
        <v>0.60976560976560978</v>
      </c>
      <c r="K207" s="728">
        <v>118</v>
      </c>
      <c r="L207" s="732">
        <v>407</v>
      </c>
      <c r="M207" s="732">
        <v>51282</v>
      </c>
      <c r="N207" s="728">
        <v>1</v>
      </c>
      <c r="O207" s="728">
        <v>126</v>
      </c>
      <c r="P207" s="732">
        <v>445</v>
      </c>
      <c r="Q207" s="732">
        <v>56070</v>
      </c>
      <c r="R207" s="746">
        <v>1.0933660933660934</v>
      </c>
      <c r="S207" s="733">
        <v>126</v>
      </c>
    </row>
    <row r="208" spans="1:19" ht="14.4" customHeight="1" x14ac:dyDescent="0.3">
      <c r="A208" s="727" t="s">
        <v>4182</v>
      </c>
      <c r="B208" s="728" t="s">
        <v>4183</v>
      </c>
      <c r="C208" s="728" t="s">
        <v>579</v>
      </c>
      <c r="D208" s="728" t="s">
        <v>1475</v>
      </c>
      <c r="E208" s="728" t="s">
        <v>4179</v>
      </c>
      <c r="F208" s="728" t="s">
        <v>4227</v>
      </c>
      <c r="G208" s="728" t="s">
        <v>4228</v>
      </c>
      <c r="H208" s="732">
        <v>3</v>
      </c>
      <c r="I208" s="732">
        <v>4911</v>
      </c>
      <c r="J208" s="728"/>
      <c r="K208" s="728">
        <v>1637</v>
      </c>
      <c r="L208" s="732"/>
      <c r="M208" s="732"/>
      <c r="N208" s="728"/>
      <c r="O208" s="728"/>
      <c r="P208" s="732">
        <v>2</v>
      </c>
      <c r="Q208" s="732">
        <v>3356</v>
      </c>
      <c r="R208" s="746"/>
      <c r="S208" s="733">
        <v>1678</v>
      </c>
    </row>
    <row r="209" spans="1:19" ht="14.4" customHeight="1" x14ac:dyDescent="0.3">
      <c r="A209" s="727" t="s">
        <v>4182</v>
      </c>
      <c r="B209" s="728" t="s">
        <v>4183</v>
      </c>
      <c r="C209" s="728" t="s">
        <v>579</v>
      </c>
      <c r="D209" s="728" t="s">
        <v>1475</v>
      </c>
      <c r="E209" s="728" t="s">
        <v>4179</v>
      </c>
      <c r="F209" s="728" t="s">
        <v>4229</v>
      </c>
      <c r="G209" s="728" t="s">
        <v>4230</v>
      </c>
      <c r="H209" s="732">
        <v>11</v>
      </c>
      <c r="I209" s="732">
        <v>14124</v>
      </c>
      <c r="J209" s="728">
        <v>2.6974789915966388</v>
      </c>
      <c r="K209" s="728">
        <v>1284</v>
      </c>
      <c r="L209" s="732">
        <v>4</v>
      </c>
      <c r="M209" s="732">
        <v>5236</v>
      </c>
      <c r="N209" s="728">
        <v>1</v>
      </c>
      <c r="O209" s="728">
        <v>1309</v>
      </c>
      <c r="P209" s="732">
        <v>11</v>
      </c>
      <c r="Q209" s="732">
        <v>14410</v>
      </c>
      <c r="R209" s="746">
        <v>2.7521008403361344</v>
      </c>
      <c r="S209" s="733">
        <v>1310</v>
      </c>
    </row>
    <row r="210" spans="1:19" ht="14.4" customHeight="1" x14ac:dyDescent="0.3">
      <c r="A210" s="727" t="s">
        <v>4182</v>
      </c>
      <c r="B210" s="728" t="s">
        <v>4183</v>
      </c>
      <c r="C210" s="728" t="s">
        <v>579</v>
      </c>
      <c r="D210" s="728" t="s">
        <v>1475</v>
      </c>
      <c r="E210" s="728" t="s">
        <v>4179</v>
      </c>
      <c r="F210" s="728" t="s">
        <v>4231</v>
      </c>
      <c r="G210" s="728" t="s">
        <v>4232</v>
      </c>
      <c r="H210" s="732"/>
      <c r="I210" s="732"/>
      <c r="J210" s="728"/>
      <c r="K210" s="728"/>
      <c r="L210" s="732">
        <v>2</v>
      </c>
      <c r="M210" s="732">
        <v>1942</v>
      </c>
      <c r="N210" s="728">
        <v>1</v>
      </c>
      <c r="O210" s="728">
        <v>971</v>
      </c>
      <c r="P210" s="732">
        <v>1</v>
      </c>
      <c r="Q210" s="732">
        <v>972</v>
      </c>
      <c r="R210" s="746">
        <v>0.50051493305870232</v>
      </c>
      <c r="S210" s="733">
        <v>972</v>
      </c>
    </row>
    <row r="211" spans="1:19" ht="14.4" customHeight="1" x14ac:dyDescent="0.3">
      <c r="A211" s="727" t="s">
        <v>4182</v>
      </c>
      <c r="B211" s="728" t="s">
        <v>4183</v>
      </c>
      <c r="C211" s="728" t="s">
        <v>579</v>
      </c>
      <c r="D211" s="728" t="s">
        <v>1475</v>
      </c>
      <c r="E211" s="728" t="s">
        <v>4179</v>
      </c>
      <c r="F211" s="728" t="s">
        <v>4233</v>
      </c>
      <c r="G211" s="728" t="s">
        <v>4234</v>
      </c>
      <c r="H211" s="732"/>
      <c r="I211" s="732"/>
      <c r="J211" s="728"/>
      <c r="K211" s="728"/>
      <c r="L211" s="732">
        <v>1</v>
      </c>
      <c r="M211" s="732">
        <v>985</v>
      </c>
      <c r="N211" s="728">
        <v>1</v>
      </c>
      <c r="O211" s="728">
        <v>985</v>
      </c>
      <c r="P211" s="732">
        <v>2</v>
      </c>
      <c r="Q211" s="732">
        <v>1972</v>
      </c>
      <c r="R211" s="746">
        <v>2.002030456852792</v>
      </c>
      <c r="S211" s="733">
        <v>986</v>
      </c>
    </row>
    <row r="212" spans="1:19" ht="14.4" customHeight="1" x14ac:dyDescent="0.3">
      <c r="A212" s="727" t="s">
        <v>4182</v>
      </c>
      <c r="B212" s="728" t="s">
        <v>4183</v>
      </c>
      <c r="C212" s="728" t="s">
        <v>579</v>
      </c>
      <c r="D212" s="728" t="s">
        <v>1475</v>
      </c>
      <c r="E212" s="728" t="s">
        <v>4179</v>
      </c>
      <c r="F212" s="728" t="s">
        <v>4235</v>
      </c>
      <c r="G212" s="728" t="s">
        <v>4236</v>
      </c>
      <c r="H212" s="732">
        <v>4</v>
      </c>
      <c r="I212" s="732">
        <v>628</v>
      </c>
      <c r="J212" s="728">
        <v>0.29636621047663991</v>
      </c>
      <c r="K212" s="728">
        <v>157</v>
      </c>
      <c r="L212" s="732">
        <v>13</v>
      </c>
      <c r="M212" s="732">
        <v>2119</v>
      </c>
      <c r="N212" s="728">
        <v>1</v>
      </c>
      <c r="O212" s="728">
        <v>163</v>
      </c>
      <c r="P212" s="732">
        <v>13</v>
      </c>
      <c r="Q212" s="732">
        <v>2119</v>
      </c>
      <c r="R212" s="746">
        <v>1</v>
      </c>
      <c r="S212" s="733">
        <v>163</v>
      </c>
    </row>
    <row r="213" spans="1:19" ht="14.4" customHeight="1" x14ac:dyDescent="0.3">
      <c r="A213" s="727" t="s">
        <v>4182</v>
      </c>
      <c r="B213" s="728" t="s">
        <v>4183</v>
      </c>
      <c r="C213" s="728" t="s">
        <v>579</v>
      </c>
      <c r="D213" s="728" t="s">
        <v>1475</v>
      </c>
      <c r="E213" s="728" t="s">
        <v>4179</v>
      </c>
      <c r="F213" s="728" t="s">
        <v>4239</v>
      </c>
      <c r="G213" s="728" t="s">
        <v>4240</v>
      </c>
      <c r="H213" s="732"/>
      <c r="I213" s="732"/>
      <c r="J213" s="728"/>
      <c r="K213" s="728"/>
      <c r="L213" s="732">
        <v>216</v>
      </c>
      <c r="M213" s="732">
        <v>7200.01</v>
      </c>
      <c r="N213" s="728">
        <v>1</v>
      </c>
      <c r="O213" s="728">
        <v>33.333379629629633</v>
      </c>
      <c r="P213" s="732">
        <v>419</v>
      </c>
      <c r="Q213" s="732">
        <v>13966.65</v>
      </c>
      <c r="R213" s="746">
        <v>1.939809805819714</v>
      </c>
      <c r="S213" s="733">
        <v>33.33329355608592</v>
      </c>
    </row>
    <row r="214" spans="1:19" ht="14.4" customHeight="1" x14ac:dyDescent="0.3">
      <c r="A214" s="727" t="s">
        <v>4182</v>
      </c>
      <c r="B214" s="728" t="s">
        <v>4183</v>
      </c>
      <c r="C214" s="728" t="s">
        <v>579</v>
      </c>
      <c r="D214" s="728" t="s">
        <v>1475</v>
      </c>
      <c r="E214" s="728" t="s">
        <v>4179</v>
      </c>
      <c r="F214" s="728" t="s">
        <v>4241</v>
      </c>
      <c r="G214" s="728" t="s">
        <v>4242</v>
      </c>
      <c r="H214" s="732"/>
      <c r="I214" s="732"/>
      <c r="J214" s="728"/>
      <c r="K214" s="728"/>
      <c r="L214" s="732">
        <v>5</v>
      </c>
      <c r="M214" s="732">
        <v>580</v>
      </c>
      <c r="N214" s="728">
        <v>1</v>
      </c>
      <c r="O214" s="728">
        <v>116</v>
      </c>
      <c r="P214" s="732">
        <v>1</v>
      </c>
      <c r="Q214" s="732">
        <v>116</v>
      </c>
      <c r="R214" s="746">
        <v>0.2</v>
      </c>
      <c r="S214" s="733">
        <v>116</v>
      </c>
    </row>
    <row r="215" spans="1:19" ht="14.4" customHeight="1" x14ac:dyDescent="0.3">
      <c r="A215" s="727" t="s">
        <v>4182</v>
      </c>
      <c r="B215" s="728" t="s">
        <v>4183</v>
      </c>
      <c r="C215" s="728" t="s">
        <v>579</v>
      </c>
      <c r="D215" s="728" t="s">
        <v>1475</v>
      </c>
      <c r="E215" s="728" t="s">
        <v>4179</v>
      </c>
      <c r="F215" s="728" t="s">
        <v>4245</v>
      </c>
      <c r="G215" s="728" t="s">
        <v>4246</v>
      </c>
      <c r="H215" s="732">
        <v>19</v>
      </c>
      <c r="I215" s="732">
        <v>1558</v>
      </c>
      <c r="J215" s="728">
        <v>3.6232558139534885</v>
      </c>
      <c r="K215" s="728">
        <v>82</v>
      </c>
      <c r="L215" s="732">
        <v>5</v>
      </c>
      <c r="M215" s="732">
        <v>430</v>
      </c>
      <c r="N215" s="728">
        <v>1</v>
      </c>
      <c r="O215" s="728">
        <v>86</v>
      </c>
      <c r="P215" s="732">
        <v>19</v>
      </c>
      <c r="Q215" s="732">
        <v>1634</v>
      </c>
      <c r="R215" s="746">
        <v>3.8</v>
      </c>
      <c r="S215" s="733">
        <v>86</v>
      </c>
    </row>
    <row r="216" spans="1:19" ht="14.4" customHeight="1" x14ac:dyDescent="0.3">
      <c r="A216" s="727" t="s">
        <v>4182</v>
      </c>
      <c r="B216" s="728" t="s">
        <v>4183</v>
      </c>
      <c r="C216" s="728" t="s">
        <v>579</v>
      </c>
      <c r="D216" s="728" t="s">
        <v>1475</v>
      </c>
      <c r="E216" s="728" t="s">
        <v>4179</v>
      </c>
      <c r="F216" s="728" t="s">
        <v>4247</v>
      </c>
      <c r="G216" s="728" t="s">
        <v>4248</v>
      </c>
      <c r="H216" s="732">
        <v>15</v>
      </c>
      <c r="I216" s="732">
        <v>465</v>
      </c>
      <c r="J216" s="728">
        <v>3.6328125</v>
      </c>
      <c r="K216" s="728">
        <v>31</v>
      </c>
      <c r="L216" s="732">
        <v>4</v>
      </c>
      <c r="M216" s="732">
        <v>128</v>
      </c>
      <c r="N216" s="728">
        <v>1</v>
      </c>
      <c r="O216" s="728">
        <v>32</v>
      </c>
      <c r="P216" s="732">
        <v>13</v>
      </c>
      <c r="Q216" s="732">
        <v>416</v>
      </c>
      <c r="R216" s="746">
        <v>3.25</v>
      </c>
      <c r="S216" s="733">
        <v>32</v>
      </c>
    </row>
    <row r="217" spans="1:19" ht="14.4" customHeight="1" x14ac:dyDescent="0.3">
      <c r="A217" s="727" t="s">
        <v>4182</v>
      </c>
      <c r="B217" s="728" t="s">
        <v>4183</v>
      </c>
      <c r="C217" s="728" t="s">
        <v>579</v>
      </c>
      <c r="D217" s="728" t="s">
        <v>1475</v>
      </c>
      <c r="E217" s="728" t="s">
        <v>4179</v>
      </c>
      <c r="F217" s="728" t="s">
        <v>4249</v>
      </c>
      <c r="G217" s="728" t="s">
        <v>4250</v>
      </c>
      <c r="H217" s="732">
        <v>2</v>
      </c>
      <c r="I217" s="732">
        <v>768</v>
      </c>
      <c r="J217" s="728">
        <v>0.97461928934010156</v>
      </c>
      <c r="K217" s="728">
        <v>384</v>
      </c>
      <c r="L217" s="732">
        <v>2</v>
      </c>
      <c r="M217" s="732">
        <v>788</v>
      </c>
      <c r="N217" s="728">
        <v>1</v>
      </c>
      <c r="O217" s="728">
        <v>394</v>
      </c>
      <c r="P217" s="732">
        <v>1</v>
      </c>
      <c r="Q217" s="732">
        <v>395</v>
      </c>
      <c r="R217" s="746">
        <v>0.50126903553299496</v>
      </c>
      <c r="S217" s="733">
        <v>395</v>
      </c>
    </row>
    <row r="218" spans="1:19" ht="14.4" customHeight="1" x14ac:dyDescent="0.3">
      <c r="A218" s="727" t="s">
        <v>4182</v>
      </c>
      <c r="B218" s="728" t="s">
        <v>4183</v>
      </c>
      <c r="C218" s="728" t="s">
        <v>579</v>
      </c>
      <c r="D218" s="728" t="s">
        <v>1475</v>
      </c>
      <c r="E218" s="728" t="s">
        <v>4179</v>
      </c>
      <c r="F218" s="728" t="s">
        <v>4252</v>
      </c>
      <c r="G218" s="728" t="s">
        <v>4253</v>
      </c>
      <c r="H218" s="732"/>
      <c r="I218" s="732"/>
      <c r="J218" s="728"/>
      <c r="K218" s="728"/>
      <c r="L218" s="732">
        <v>3</v>
      </c>
      <c r="M218" s="732">
        <v>486</v>
      </c>
      <c r="N218" s="728">
        <v>1</v>
      </c>
      <c r="O218" s="728">
        <v>162</v>
      </c>
      <c r="P218" s="732">
        <v>3</v>
      </c>
      <c r="Q218" s="732">
        <v>486</v>
      </c>
      <c r="R218" s="746">
        <v>1</v>
      </c>
      <c r="S218" s="733">
        <v>162</v>
      </c>
    </row>
    <row r="219" spans="1:19" ht="14.4" customHeight="1" x14ac:dyDescent="0.3">
      <c r="A219" s="727" t="s">
        <v>4182</v>
      </c>
      <c r="B219" s="728" t="s">
        <v>4183</v>
      </c>
      <c r="C219" s="728" t="s">
        <v>579</v>
      </c>
      <c r="D219" s="728" t="s">
        <v>1475</v>
      </c>
      <c r="E219" s="728" t="s">
        <v>4179</v>
      </c>
      <c r="F219" s="728" t="s">
        <v>4180</v>
      </c>
      <c r="G219" s="728" t="s">
        <v>4181</v>
      </c>
      <c r="H219" s="732">
        <v>31</v>
      </c>
      <c r="I219" s="732">
        <v>7285</v>
      </c>
      <c r="J219" s="728">
        <v>2.638536762042738</v>
      </c>
      <c r="K219" s="728">
        <v>235</v>
      </c>
      <c r="L219" s="732">
        <v>11</v>
      </c>
      <c r="M219" s="732">
        <v>2761</v>
      </c>
      <c r="N219" s="728">
        <v>1</v>
      </c>
      <c r="O219" s="728">
        <v>251</v>
      </c>
      <c r="P219" s="732">
        <v>34</v>
      </c>
      <c r="Q219" s="732">
        <v>8534</v>
      </c>
      <c r="R219" s="746">
        <v>3.0909090909090908</v>
      </c>
      <c r="S219" s="733">
        <v>251</v>
      </c>
    </row>
    <row r="220" spans="1:19" ht="14.4" customHeight="1" x14ac:dyDescent="0.3">
      <c r="A220" s="727" t="s">
        <v>4182</v>
      </c>
      <c r="B220" s="728" t="s">
        <v>4183</v>
      </c>
      <c r="C220" s="728" t="s">
        <v>579</v>
      </c>
      <c r="D220" s="728" t="s">
        <v>1475</v>
      </c>
      <c r="E220" s="728" t="s">
        <v>4179</v>
      </c>
      <c r="F220" s="728" t="s">
        <v>4258</v>
      </c>
      <c r="G220" s="728" t="s">
        <v>4259</v>
      </c>
      <c r="H220" s="732">
        <v>2</v>
      </c>
      <c r="I220" s="732">
        <v>1408</v>
      </c>
      <c r="J220" s="728"/>
      <c r="K220" s="728">
        <v>704</v>
      </c>
      <c r="L220" s="732"/>
      <c r="M220" s="732"/>
      <c r="N220" s="728"/>
      <c r="O220" s="728"/>
      <c r="P220" s="732"/>
      <c r="Q220" s="732"/>
      <c r="R220" s="746"/>
      <c r="S220" s="733"/>
    </row>
    <row r="221" spans="1:19" ht="14.4" customHeight="1" x14ac:dyDescent="0.3">
      <c r="A221" s="727" t="s">
        <v>4182</v>
      </c>
      <c r="B221" s="728" t="s">
        <v>4183</v>
      </c>
      <c r="C221" s="728" t="s">
        <v>579</v>
      </c>
      <c r="D221" s="728" t="s">
        <v>1475</v>
      </c>
      <c r="E221" s="728" t="s">
        <v>4179</v>
      </c>
      <c r="F221" s="728" t="s">
        <v>4260</v>
      </c>
      <c r="G221" s="728" t="s">
        <v>4261</v>
      </c>
      <c r="H221" s="732"/>
      <c r="I221" s="732"/>
      <c r="J221" s="728"/>
      <c r="K221" s="728"/>
      <c r="L221" s="732"/>
      <c r="M221" s="732"/>
      <c r="N221" s="728"/>
      <c r="O221" s="728"/>
      <c r="P221" s="732">
        <v>1</v>
      </c>
      <c r="Q221" s="732">
        <v>123</v>
      </c>
      <c r="R221" s="746"/>
      <c r="S221" s="733">
        <v>123</v>
      </c>
    </row>
    <row r="222" spans="1:19" ht="14.4" customHeight="1" x14ac:dyDescent="0.3">
      <c r="A222" s="727" t="s">
        <v>4182</v>
      </c>
      <c r="B222" s="728" t="s">
        <v>4183</v>
      </c>
      <c r="C222" s="728" t="s">
        <v>579</v>
      </c>
      <c r="D222" s="728" t="s">
        <v>1475</v>
      </c>
      <c r="E222" s="728" t="s">
        <v>4179</v>
      </c>
      <c r="F222" s="728" t="s">
        <v>4264</v>
      </c>
      <c r="G222" s="728" t="s">
        <v>4265</v>
      </c>
      <c r="H222" s="732"/>
      <c r="I222" s="732"/>
      <c r="J222" s="728"/>
      <c r="K222" s="728"/>
      <c r="L222" s="732">
        <v>1</v>
      </c>
      <c r="M222" s="732">
        <v>183</v>
      </c>
      <c r="N222" s="728">
        <v>1</v>
      </c>
      <c r="O222" s="728">
        <v>183</v>
      </c>
      <c r="P222" s="732">
        <v>1</v>
      </c>
      <c r="Q222" s="732">
        <v>183</v>
      </c>
      <c r="R222" s="746">
        <v>1</v>
      </c>
      <c r="S222" s="733">
        <v>183</v>
      </c>
    </row>
    <row r="223" spans="1:19" ht="14.4" customHeight="1" x14ac:dyDescent="0.3">
      <c r="A223" s="727" t="s">
        <v>4182</v>
      </c>
      <c r="B223" s="728" t="s">
        <v>4183</v>
      </c>
      <c r="C223" s="728" t="s">
        <v>579</v>
      </c>
      <c r="D223" s="728" t="s">
        <v>1475</v>
      </c>
      <c r="E223" s="728" t="s">
        <v>4179</v>
      </c>
      <c r="F223" s="728" t="s">
        <v>4266</v>
      </c>
      <c r="G223" s="728" t="s">
        <v>4267</v>
      </c>
      <c r="H223" s="732"/>
      <c r="I223" s="732"/>
      <c r="J223" s="728"/>
      <c r="K223" s="728"/>
      <c r="L223" s="732"/>
      <c r="M223" s="732"/>
      <c r="N223" s="728"/>
      <c r="O223" s="728"/>
      <c r="P223" s="732">
        <v>1</v>
      </c>
      <c r="Q223" s="732">
        <v>648</v>
      </c>
      <c r="R223" s="746"/>
      <c r="S223" s="733">
        <v>648</v>
      </c>
    </row>
    <row r="224" spans="1:19" ht="14.4" customHeight="1" x14ac:dyDescent="0.3">
      <c r="A224" s="727" t="s">
        <v>4182</v>
      </c>
      <c r="B224" s="728" t="s">
        <v>4183</v>
      </c>
      <c r="C224" s="728" t="s">
        <v>579</v>
      </c>
      <c r="D224" s="728" t="s">
        <v>1475</v>
      </c>
      <c r="E224" s="728" t="s">
        <v>4179</v>
      </c>
      <c r="F224" s="728" t="s">
        <v>4268</v>
      </c>
      <c r="G224" s="728" t="s">
        <v>4269</v>
      </c>
      <c r="H224" s="732"/>
      <c r="I224" s="732"/>
      <c r="J224" s="728"/>
      <c r="K224" s="728"/>
      <c r="L224" s="732">
        <v>2</v>
      </c>
      <c r="M224" s="732">
        <v>638</v>
      </c>
      <c r="N224" s="728">
        <v>1</v>
      </c>
      <c r="O224" s="728">
        <v>319</v>
      </c>
      <c r="P224" s="732"/>
      <c r="Q224" s="732"/>
      <c r="R224" s="746"/>
      <c r="S224" s="733"/>
    </row>
    <row r="225" spans="1:19" ht="14.4" customHeight="1" x14ac:dyDescent="0.3">
      <c r="A225" s="727" t="s">
        <v>4182</v>
      </c>
      <c r="B225" s="728" t="s">
        <v>4183</v>
      </c>
      <c r="C225" s="728" t="s">
        <v>579</v>
      </c>
      <c r="D225" s="728" t="s">
        <v>1475</v>
      </c>
      <c r="E225" s="728" t="s">
        <v>4179</v>
      </c>
      <c r="F225" s="728" t="s">
        <v>4270</v>
      </c>
      <c r="G225" s="728" t="s">
        <v>4271</v>
      </c>
      <c r="H225" s="732">
        <v>1</v>
      </c>
      <c r="I225" s="732">
        <v>487</v>
      </c>
      <c r="J225" s="728"/>
      <c r="K225" s="728">
        <v>487</v>
      </c>
      <c r="L225" s="732"/>
      <c r="M225" s="732"/>
      <c r="N225" s="728"/>
      <c r="O225" s="728"/>
      <c r="P225" s="732"/>
      <c r="Q225" s="732"/>
      <c r="R225" s="746"/>
      <c r="S225" s="733"/>
    </row>
    <row r="226" spans="1:19" ht="14.4" customHeight="1" x14ac:dyDescent="0.3">
      <c r="A226" s="727" t="s">
        <v>4182</v>
      </c>
      <c r="B226" s="728" t="s">
        <v>4183</v>
      </c>
      <c r="C226" s="728" t="s">
        <v>579</v>
      </c>
      <c r="D226" s="728" t="s">
        <v>1475</v>
      </c>
      <c r="E226" s="728" t="s">
        <v>4179</v>
      </c>
      <c r="F226" s="728" t="s">
        <v>4274</v>
      </c>
      <c r="G226" s="728" t="s">
        <v>4275</v>
      </c>
      <c r="H226" s="732">
        <v>10</v>
      </c>
      <c r="I226" s="732">
        <v>1110</v>
      </c>
      <c r="J226" s="728">
        <v>1.6086956521739131</v>
      </c>
      <c r="K226" s="728">
        <v>111</v>
      </c>
      <c r="L226" s="732">
        <v>6</v>
      </c>
      <c r="M226" s="732">
        <v>690</v>
      </c>
      <c r="N226" s="728">
        <v>1</v>
      </c>
      <c r="O226" s="728">
        <v>115</v>
      </c>
      <c r="P226" s="732">
        <v>21</v>
      </c>
      <c r="Q226" s="732">
        <v>2415</v>
      </c>
      <c r="R226" s="746">
        <v>3.5</v>
      </c>
      <c r="S226" s="733">
        <v>115</v>
      </c>
    </row>
    <row r="227" spans="1:19" ht="14.4" customHeight="1" x14ac:dyDescent="0.3">
      <c r="A227" s="727" t="s">
        <v>4182</v>
      </c>
      <c r="B227" s="728" t="s">
        <v>4183</v>
      </c>
      <c r="C227" s="728" t="s">
        <v>579</v>
      </c>
      <c r="D227" s="728" t="s">
        <v>1475</v>
      </c>
      <c r="E227" s="728" t="s">
        <v>4179</v>
      </c>
      <c r="F227" s="728" t="s">
        <v>4282</v>
      </c>
      <c r="G227" s="728" t="s">
        <v>4283</v>
      </c>
      <c r="H227" s="732">
        <v>3</v>
      </c>
      <c r="I227" s="732">
        <v>2805</v>
      </c>
      <c r="J227" s="728"/>
      <c r="K227" s="728">
        <v>935</v>
      </c>
      <c r="L227" s="732"/>
      <c r="M227" s="732"/>
      <c r="N227" s="728"/>
      <c r="O227" s="728"/>
      <c r="P227" s="732"/>
      <c r="Q227" s="732"/>
      <c r="R227" s="746"/>
      <c r="S227" s="733"/>
    </row>
    <row r="228" spans="1:19" ht="14.4" customHeight="1" x14ac:dyDescent="0.3">
      <c r="A228" s="727" t="s">
        <v>4182</v>
      </c>
      <c r="B228" s="728" t="s">
        <v>4183</v>
      </c>
      <c r="C228" s="728" t="s">
        <v>579</v>
      </c>
      <c r="D228" s="728" t="s">
        <v>1475</v>
      </c>
      <c r="E228" s="728" t="s">
        <v>4179</v>
      </c>
      <c r="F228" s="728" t="s">
        <v>4284</v>
      </c>
      <c r="G228" s="728" t="s">
        <v>4285</v>
      </c>
      <c r="H228" s="732">
        <v>2</v>
      </c>
      <c r="I228" s="732">
        <v>446</v>
      </c>
      <c r="J228" s="728">
        <v>0.98237885462555063</v>
      </c>
      <c r="K228" s="728">
        <v>223</v>
      </c>
      <c r="L228" s="732">
        <v>2</v>
      </c>
      <c r="M228" s="732">
        <v>454</v>
      </c>
      <c r="N228" s="728">
        <v>1</v>
      </c>
      <c r="O228" s="728">
        <v>227</v>
      </c>
      <c r="P228" s="732">
        <v>6</v>
      </c>
      <c r="Q228" s="732">
        <v>1362</v>
      </c>
      <c r="R228" s="746">
        <v>3</v>
      </c>
      <c r="S228" s="733">
        <v>227</v>
      </c>
    </row>
    <row r="229" spans="1:19" ht="14.4" customHeight="1" x14ac:dyDescent="0.3">
      <c r="A229" s="727" t="s">
        <v>4182</v>
      </c>
      <c r="B229" s="728" t="s">
        <v>4183</v>
      </c>
      <c r="C229" s="728" t="s">
        <v>579</v>
      </c>
      <c r="D229" s="728" t="s">
        <v>1475</v>
      </c>
      <c r="E229" s="728" t="s">
        <v>4179</v>
      </c>
      <c r="F229" s="728" t="s">
        <v>4290</v>
      </c>
      <c r="G229" s="728" t="s">
        <v>4291</v>
      </c>
      <c r="H229" s="732"/>
      <c r="I229" s="732"/>
      <c r="J229" s="728"/>
      <c r="K229" s="728"/>
      <c r="L229" s="732">
        <v>2</v>
      </c>
      <c r="M229" s="732">
        <v>798</v>
      </c>
      <c r="N229" s="728">
        <v>1</v>
      </c>
      <c r="O229" s="728">
        <v>399</v>
      </c>
      <c r="P229" s="732">
        <v>1</v>
      </c>
      <c r="Q229" s="732">
        <v>400</v>
      </c>
      <c r="R229" s="746">
        <v>0.50125313283208017</v>
      </c>
      <c r="S229" s="733">
        <v>400</v>
      </c>
    </row>
    <row r="230" spans="1:19" ht="14.4" customHeight="1" x14ac:dyDescent="0.3">
      <c r="A230" s="727" t="s">
        <v>4182</v>
      </c>
      <c r="B230" s="728" t="s">
        <v>4183</v>
      </c>
      <c r="C230" s="728" t="s">
        <v>579</v>
      </c>
      <c r="D230" s="728" t="s">
        <v>1475</v>
      </c>
      <c r="E230" s="728" t="s">
        <v>4179</v>
      </c>
      <c r="F230" s="728" t="s">
        <v>4294</v>
      </c>
      <c r="G230" s="728" t="s">
        <v>4295</v>
      </c>
      <c r="H230" s="732"/>
      <c r="I230" s="732"/>
      <c r="J230" s="728"/>
      <c r="K230" s="728"/>
      <c r="L230" s="732"/>
      <c r="M230" s="732"/>
      <c r="N230" s="728"/>
      <c r="O230" s="728"/>
      <c r="P230" s="732">
        <v>1</v>
      </c>
      <c r="Q230" s="732">
        <v>120</v>
      </c>
      <c r="R230" s="746"/>
      <c r="S230" s="733">
        <v>120</v>
      </c>
    </row>
    <row r="231" spans="1:19" ht="14.4" customHeight="1" x14ac:dyDescent="0.3">
      <c r="A231" s="727" t="s">
        <v>4182</v>
      </c>
      <c r="B231" s="728" t="s">
        <v>4183</v>
      </c>
      <c r="C231" s="728" t="s">
        <v>579</v>
      </c>
      <c r="D231" s="728" t="s">
        <v>1476</v>
      </c>
      <c r="E231" s="728" t="s">
        <v>4184</v>
      </c>
      <c r="F231" s="728" t="s">
        <v>4185</v>
      </c>
      <c r="G231" s="728" t="s">
        <v>4186</v>
      </c>
      <c r="H231" s="732">
        <v>1.0999999999999999</v>
      </c>
      <c r="I231" s="732">
        <v>166.11999999999998</v>
      </c>
      <c r="J231" s="728">
        <v>0.34367048017046975</v>
      </c>
      <c r="K231" s="728">
        <v>151.0181818181818</v>
      </c>
      <c r="L231" s="732">
        <v>3.2</v>
      </c>
      <c r="M231" s="732">
        <v>483.37</v>
      </c>
      <c r="N231" s="728">
        <v>1</v>
      </c>
      <c r="O231" s="728">
        <v>151.05312499999999</v>
      </c>
      <c r="P231" s="732">
        <v>1.8</v>
      </c>
      <c r="Q231" s="732">
        <v>271.92</v>
      </c>
      <c r="R231" s="746">
        <v>0.56255042720897042</v>
      </c>
      <c r="S231" s="733">
        <v>151.06666666666666</v>
      </c>
    </row>
    <row r="232" spans="1:19" ht="14.4" customHeight="1" x14ac:dyDescent="0.3">
      <c r="A232" s="727" t="s">
        <v>4182</v>
      </c>
      <c r="B232" s="728" t="s">
        <v>4183</v>
      </c>
      <c r="C232" s="728" t="s">
        <v>579</v>
      </c>
      <c r="D232" s="728" t="s">
        <v>1476</v>
      </c>
      <c r="E232" s="728" t="s">
        <v>4179</v>
      </c>
      <c r="F232" s="728" t="s">
        <v>4193</v>
      </c>
      <c r="G232" s="728" t="s">
        <v>4194</v>
      </c>
      <c r="H232" s="732">
        <v>4</v>
      </c>
      <c r="I232" s="732">
        <v>324</v>
      </c>
      <c r="J232" s="728">
        <v>1.9518072289156627</v>
      </c>
      <c r="K232" s="728">
        <v>81</v>
      </c>
      <c r="L232" s="732">
        <v>2</v>
      </c>
      <c r="M232" s="732">
        <v>166</v>
      </c>
      <c r="N232" s="728">
        <v>1</v>
      </c>
      <c r="O232" s="728">
        <v>83</v>
      </c>
      <c r="P232" s="732">
        <v>1</v>
      </c>
      <c r="Q232" s="732">
        <v>83</v>
      </c>
      <c r="R232" s="746">
        <v>0.5</v>
      </c>
      <c r="S232" s="733">
        <v>83</v>
      </c>
    </row>
    <row r="233" spans="1:19" ht="14.4" customHeight="1" x14ac:dyDescent="0.3">
      <c r="A233" s="727" t="s">
        <v>4182</v>
      </c>
      <c r="B233" s="728" t="s">
        <v>4183</v>
      </c>
      <c r="C233" s="728" t="s">
        <v>579</v>
      </c>
      <c r="D233" s="728" t="s">
        <v>1476</v>
      </c>
      <c r="E233" s="728" t="s">
        <v>4179</v>
      </c>
      <c r="F233" s="728" t="s">
        <v>4205</v>
      </c>
      <c r="G233" s="728" t="s">
        <v>4206</v>
      </c>
      <c r="H233" s="732">
        <v>3</v>
      </c>
      <c r="I233" s="732">
        <v>603</v>
      </c>
      <c r="J233" s="728"/>
      <c r="K233" s="728">
        <v>201</v>
      </c>
      <c r="L233" s="732"/>
      <c r="M233" s="732"/>
      <c r="N233" s="728"/>
      <c r="O233" s="728"/>
      <c r="P233" s="732"/>
      <c r="Q233" s="732"/>
      <c r="R233" s="746"/>
      <c r="S233" s="733"/>
    </row>
    <row r="234" spans="1:19" ht="14.4" customHeight="1" x14ac:dyDescent="0.3">
      <c r="A234" s="727" t="s">
        <v>4182</v>
      </c>
      <c r="B234" s="728" t="s">
        <v>4183</v>
      </c>
      <c r="C234" s="728" t="s">
        <v>579</v>
      </c>
      <c r="D234" s="728" t="s">
        <v>1476</v>
      </c>
      <c r="E234" s="728" t="s">
        <v>4179</v>
      </c>
      <c r="F234" s="728" t="s">
        <v>4207</v>
      </c>
      <c r="G234" s="728" t="s">
        <v>4208</v>
      </c>
      <c r="H234" s="732">
        <v>4</v>
      </c>
      <c r="I234" s="732">
        <v>1204</v>
      </c>
      <c r="J234" s="728">
        <v>0.97411003236245952</v>
      </c>
      <c r="K234" s="728">
        <v>301</v>
      </c>
      <c r="L234" s="732">
        <v>4</v>
      </c>
      <c r="M234" s="732">
        <v>1236</v>
      </c>
      <c r="N234" s="728">
        <v>1</v>
      </c>
      <c r="O234" s="728">
        <v>309</v>
      </c>
      <c r="P234" s="732">
        <v>4</v>
      </c>
      <c r="Q234" s="732">
        <v>1236</v>
      </c>
      <c r="R234" s="746">
        <v>1</v>
      </c>
      <c r="S234" s="733">
        <v>309</v>
      </c>
    </row>
    <row r="235" spans="1:19" ht="14.4" customHeight="1" x14ac:dyDescent="0.3">
      <c r="A235" s="727" t="s">
        <v>4182</v>
      </c>
      <c r="B235" s="728" t="s">
        <v>4183</v>
      </c>
      <c r="C235" s="728" t="s">
        <v>579</v>
      </c>
      <c r="D235" s="728" t="s">
        <v>1476</v>
      </c>
      <c r="E235" s="728" t="s">
        <v>4179</v>
      </c>
      <c r="F235" s="728" t="s">
        <v>4209</v>
      </c>
      <c r="G235" s="728" t="s">
        <v>4210</v>
      </c>
      <c r="H235" s="732"/>
      <c r="I235" s="732"/>
      <c r="J235" s="728"/>
      <c r="K235" s="728"/>
      <c r="L235" s="732">
        <v>1</v>
      </c>
      <c r="M235" s="732">
        <v>488</v>
      </c>
      <c r="N235" s="728">
        <v>1</v>
      </c>
      <c r="O235" s="728">
        <v>488</v>
      </c>
      <c r="P235" s="732"/>
      <c r="Q235" s="732"/>
      <c r="R235" s="746"/>
      <c r="S235" s="733"/>
    </row>
    <row r="236" spans="1:19" ht="14.4" customHeight="1" x14ac:dyDescent="0.3">
      <c r="A236" s="727" t="s">
        <v>4182</v>
      </c>
      <c r="B236" s="728" t="s">
        <v>4183</v>
      </c>
      <c r="C236" s="728" t="s">
        <v>579</v>
      </c>
      <c r="D236" s="728" t="s">
        <v>1476</v>
      </c>
      <c r="E236" s="728" t="s">
        <v>4179</v>
      </c>
      <c r="F236" s="728" t="s">
        <v>4211</v>
      </c>
      <c r="G236" s="728" t="s">
        <v>4212</v>
      </c>
      <c r="H236" s="732">
        <v>7</v>
      </c>
      <c r="I236" s="732">
        <v>665</v>
      </c>
      <c r="J236" s="728">
        <v>0.61065197428833795</v>
      </c>
      <c r="K236" s="728">
        <v>95</v>
      </c>
      <c r="L236" s="732">
        <v>11</v>
      </c>
      <c r="M236" s="732">
        <v>1089</v>
      </c>
      <c r="N236" s="728">
        <v>1</v>
      </c>
      <c r="O236" s="728">
        <v>99</v>
      </c>
      <c r="P236" s="732">
        <v>5</v>
      </c>
      <c r="Q236" s="732">
        <v>495</v>
      </c>
      <c r="R236" s="746">
        <v>0.45454545454545453</v>
      </c>
      <c r="S236" s="733">
        <v>99</v>
      </c>
    </row>
    <row r="237" spans="1:19" ht="14.4" customHeight="1" x14ac:dyDescent="0.3">
      <c r="A237" s="727" t="s">
        <v>4182</v>
      </c>
      <c r="B237" s="728" t="s">
        <v>4183</v>
      </c>
      <c r="C237" s="728" t="s">
        <v>579</v>
      </c>
      <c r="D237" s="728" t="s">
        <v>1476</v>
      </c>
      <c r="E237" s="728" t="s">
        <v>4179</v>
      </c>
      <c r="F237" s="728" t="s">
        <v>4213</v>
      </c>
      <c r="G237" s="728" t="s">
        <v>4214</v>
      </c>
      <c r="H237" s="732">
        <v>11</v>
      </c>
      <c r="I237" s="732">
        <v>1023</v>
      </c>
      <c r="J237" s="728">
        <v>5.2731958762886597</v>
      </c>
      <c r="K237" s="728">
        <v>93</v>
      </c>
      <c r="L237" s="732">
        <v>2</v>
      </c>
      <c r="M237" s="732">
        <v>194</v>
      </c>
      <c r="N237" s="728">
        <v>1</v>
      </c>
      <c r="O237" s="728">
        <v>97</v>
      </c>
      <c r="P237" s="732">
        <v>7</v>
      </c>
      <c r="Q237" s="732">
        <v>679</v>
      </c>
      <c r="R237" s="746">
        <v>3.5</v>
      </c>
      <c r="S237" s="733">
        <v>97</v>
      </c>
    </row>
    <row r="238" spans="1:19" ht="14.4" customHeight="1" x14ac:dyDescent="0.3">
      <c r="A238" s="727" t="s">
        <v>4182</v>
      </c>
      <c r="B238" s="728" t="s">
        <v>4183</v>
      </c>
      <c r="C238" s="728" t="s">
        <v>579</v>
      </c>
      <c r="D238" s="728" t="s">
        <v>1476</v>
      </c>
      <c r="E238" s="728" t="s">
        <v>4179</v>
      </c>
      <c r="F238" s="728" t="s">
        <v>4215</v>
      </c>
      <c r="G238" s="728" t="s">
        <v>4216</v>
      </c>
      <c r="H238" s="732">
        <v>317</v>
      </c>
      <c r="I238" s="732">
        <v>37406</v>
      </c>
      <c r="J238" s="728">
        <v>0.89961519961519965</v>
      </c>
      <c r="K238" s="728">
        <v>118</v>
      </c>
      <c r="L238" s="732">
        <v>330</v>
      </c>
      <c r="M238" s="732">
        <v>41580</v>
      </c>
      <c r="N238" s="728">
        <v>1</v>
      </c>
      <c r="O238" s="728">
        <v>126</v>
      </c>
      <c r="P238" s="732">
        <v>325</v>
      </c>
      <c r="Q238" s="732">
        <v>40950</v>
      </c>
      <c r="R238" s="746">
        <v>0.98484848484848486</v>
      </c>
      <c r="S238" s="733">
        <v>126</v>
      </c>
    </row>
    <row r="239" spans="1:19" ht="14.4" customHeight="1" x14ac:dyDescent="0.3">
      <c r="A239" s="727" t="s">
        <v>4182</v>
      </c>
      <c r="B239" s="728" t="s">
        <v>4183</v>
      </c>
      <c r="C239" s="728" t="s">
        <v>579</v>
      </c>
      <c r="D239" s="728" t="s">
        <v>1476</v>
      </c>
      <c r="E239" s="728" t="s">
        <v>4179</v>
      </c>
      <c r="F239" s="728" t="s">
        <v>4227</v>
      </c>
      <c r="G239" s="728" t="s">
        <v>4228</v>
      </c>
      <c r="H239" s="732">
        <v>3</v>
      </c>
      <c r="I239" s="732">
        <v>4911</v>
      </c>
      <c r="J239" s="728">
        <v>0.48807394156231365</v>
      </c>
      <c r="K239" s="728">
        <v>1637</v>
      </c>
      <c r="L239" s="732">
        <v>6</v>
      </c>
      <c r="M239" s="732">
        <v>10062</v>
      </c>
      <c r="N239" s="728">
        <v>1</v>
      </c>
      <c r="O239" s="728">
        <v>1677</v>
      </c>
      <c r="P239" s="732"/>
      <c r="Q239" s="732"/>
      <c r="R239" s="746"/>
      <c r="S239" s="733"/>
    </row>
    <row r="240" spans="1:19" ht="14.4" customHeight="1" x14ac:dyDescent="0.3">
      <c r="A240" s="727" t="s">
        <v>4182</v>
      </c>
      <c r="B240" s="728" t="s">
        <v>4183</v>
      </c>
      <c r="C240" s="728" t="s">
        <v>579</v>
      </c>
      <c r="D240" s="728" t="s">
        <v>1476</v>
      </c>
      <c r="E240" s="728" t="s">
        <v>4179</v>
      </c>
      <c r="F240" s="728" t="s">
        <v>4229</v>
      </c>
      <c r="G240" s="728" t="s">
        <v>4230</v>
      </c>
      <c r="H240" s="732">
        <v>2</v>
      </c>
      <c r="I240" s="732">
        <v>2568</v>
      </c>
      <c r="J240" s="728">
        <v>0.19618029029793735</v>
      </c>
      <c r="K240" s="728">
        <v>1284</v>
      </c>
      <c r="L240" s="732">
        <v>10</v>
      </c>
      <c r="M240" s="732">
        <v>13090</v>
      </c>
      <c r="N240" s="728">
        <v>1</v>
      </c>
      <c r="O240" s="728">
        <v>1309</v>
      </c>
      <c r="P240" s="732">
        <v>8</v>
      </c>
      <c r="Q240" s="732">
        <v>10480</v>
      </c>
      <c r="R240" s="746">
        <v>0.80061115355233003</v>
      </c>
      <c r="S240" s="733">
        <v>1310</v>
      </c>
    </row>
    <row r="241" spans="1:19" ht="14.4" customHeight="1" x14ac:dyDescent="0.3">
      <c r="A241" s="727" t="s">
        <v>4182</v>
      </c>
      <c r="B241" s="728" t="s">
        <v>4183</v>
      </c>
      <c r="C241" s="728" t="s">
        <v>579</v>
      </c>
      <c r="D241" s="728" t="s">
        <v>1476</v>
      </c>
      <c r="E241" s="728" t="s">
        <v>4179</v>
      </c>
      <c r="F241" s="728" t="s">
        <v>4231</v>
      </c>
      <c r="G241" s="728" t="s">
        <v>4232</v>
      </c>
      <c r="H241" s="732"/>
      <c r="I241" s="732"/>
      <c r="J241" s="728"/>
      <c r="K241" s="728"/>
      <c r="L241" s="732">
        <v>1</v>
      </c>
      <c r="M241" s="732">
        <v>971</v>
      </c>
      <c r="N241" s="728">
        <v>1</v>
      </c>
      <c r="O241" s="728">
        <v>971</v>
      </c>
      <c r="P241" s="732"/>
      <c r="Q241" s="732"/>
      <c r="R241" s="746"/>
      <c r="S241" s="733"/>
    </row>
    <row r="242" spans="1:19" ht="14.4" customHeight="1" x14ac:dyDescent="0.3">
      <c r="A242" s="727" t="s">
        <v>4182</v>
      </c>
      <c r="B242" s="728" t="s">
        <v>4183</v>
      </c>
      <c r="C242" s="728" t="s">
        <v>579</v>
      </c>
      <c r="D242" s="728" t="s">
        <v>1476</v>
      </c>
      <c r="E242" s="728" t="s">
        <v>4179</v>
      </c>
      <c r="F242" s="728" t="s">
        <v>4235</v>
      </c>
      <c r="G242" s="728" t="s">
        <v>4236</v>
      </c>
      <c r="H242" s="732">
        <v>2</v>
      </c>
      <c r="I242" s="732">
        <v>314</v>
      </c>
      <c r="J242" s="728">
        <v>0.48159509202453987</v>
      </c>
      <c r="K242" s="728">
        <v>157</v>
      </c>
      <c r="L242" s="732">
        <v>4</v>
      </c>
      <c r="M242" s="732">
        <v>652</v>
      </c>
      <c r="N242" s="728">
        <v>1</v>
      </c>
      <c r="O242" s="728">
        <v>163</v>
      </c>
      <c r="P242" s="732">
        <v>2</v>
      </c>
      <c r="Q242" s="732">
        <v>326</v>
      </c>
      <c r="R242" s="746">
        <v>0.5</v>
      </c>
      <c r="S242" s="733">
        <v>163</v>
      </c>
    </row>
    <row r="243" spans="1:19" ht="14.4" customHeight="1" x14ac:dyDescent="0.3">
      <c r="A243" s="727" t="s">
        <v>4182</v>
      </c>
      <c r="B243" s="728" t="s">
        <v>4183</v>
      </c>
      <c r="C243" s="728" t="s">
        <v>579</v>
      </c>
      <c r="D243" s="728" t="s">
        <v>1476</v>
      </c>
      <c r="E243" s="728" t="s">
        <v>4179</v>
      </c>
      <c r="F243" s="728" t="s">
        <v>4237</v>
      </c>
      <c r="G243" s="728" t="s">
        <v>4238</v>
      </c>
      <c r="H243" s="732">
        <v>1</v>
      </c>
      <c r="I243" s="732">
        <v>318</v>
      </c>
      <c r="J243" s="728"/>
      <c r="K243" s="728">
        <v>318</v>
      </c>
      <c r="L243" s="732"/>
      <c r="M243" s="732"/>
      <c r="N243" s="728"/>
      <c r="O243" s="728"/>
      <c r="P243" s="732"/>
      <c r="Q243" s="732"/>
      <c r="R243" s="746"/>
      <c r="S243" s="733"/>
    </row>
    <row r="244" spans="1:19" ht="14.4" customHeight="1" x14ac:dyDescent="0.3">
      <c r="A244" s="727" t="s">
        <v>4182</v>
      </c>
      <c r="B244" s="728" t="s">
        <v>4183</v>
      </c>
      <c r="C244" s="728" t="s">
        <v>579</v>
      </c>
      <c r="D244" s="728" t="s">
        <v>1476</v>
      </c>
      <c r="E244" s="728" t="s">
        <v>4179</v>
      </c>
      <c r="F244" s="728" t="s">
        <v>4239</v>
      </c>
      <c r="G244" s="728" t="s">
        <v>4240</v>
      </c>
      <c r="H244" s="732"/>
      <c r="I244" s="732"/>
      <c r="J244" s="728"/>
      <c r="K244" s="728"/>
      <c r="L244" s="732">
        <v>175</v>
      </c>
      <c r="M244" s="732">
        <v>5833.3099999999995</v>
      </c>
      <c r="N244" s="728">
        <v>1</v>
      </c>
      <c r="O244" s="728">
        <v>33.333199999999998</v>
      </c>
      <c r="P244" s="732">
        <v>298</v>
      </c>
      <c r="Q244" s="732">
        <v>9933.32</v>
      </c>
      <c r="R244" s="746">
        <v>1.7028616685895317</v>
      </c>
      <c r="S244" s="733">
        <v>33.333288590604027</v>
      </c>
    </row>
    <row r="245" spans="1:19" ht="14.4" customHeight="1" x14ac:dyDescent="0.3">
      <c r="A245" s="727" t="s">
        <v>4182</v>
      </c>
      <c r="B245" s="728" t="s">
        <v>4183</v>
      </c>
      <c r="C245" s="728" t="s">
        <v>579</v>
      </c>
      <c r="D245" s="728" t="s">
        <v>1476</v>
      </c>
      <c r="E245" s="728" t="s">
        <v>4179</v>
      </c>
      <c r="F245" s="728" t="s">
        <v>4245</v>
      </c>
      <c r="G245" s="728" t="s">
        <v>4246</v>
      </c>
      <c r="H245" s="732">
        <v>8</v>
      </c>
      <c r="I245" s="732">
        <v>656</v>
      </c>
      <c r="J245" s="728">
        <v>0.50852713178294573</v>
      </c>
      <c r="K245" s="728">
        <v>82</v>
      </c>
      <c r="L245" s="732">
        <v>15</v>
      </c>
      <c r="M245" s="732">
        <v>1290</v>
      </c>
      <c r="N245" s="728">
        <v>1</v>
      </c>
      <c r="O245" s="728">
        <v>86</v>
      </c>
      <c r="P245" s="732">
        <v>6</v>
      </c>
      <c r="Q245" s="732">
        <v>516</v>
      </c>
      <c r="R245" s="746">
        <v>0.4</v>
      </c>
      <c r="S245" s="733">
        <v>86</v>
      </c>
    </row>
    <row r="246" spans="1:19" ht="14.4" customHeight="1" x14ac:dyDescent="0.3">
      <c r="A246" s="727" t="s">
        <v>4182</v>
      </c>
      <c r="B246" s="728" t="s">
        <v>4183</v>
      </c>
      <c r="C246" s="728" t="s">
        <v>579</v>
      </c>
      <c r="D246" s="728" t="s">
        <v>1476</v>
      </c>
      <c r="E246" s="728" t="s">
        <v>4179</v>
      </c>
      <c r="F246" s="728" t="s">
        <v>4247</v>
      </c>
      <c r="G246" s="728" t="s">
        <v>4248</v>
      </c>
      <c r="H246" s="732">
        <v>1</v>
      </c>
      <c r="I246" s="732">
        <v>31</v>
      </c>
      <c r="J246" s="728">
        <v>0.1076388888888889</v>
      </c>
      <c r="K246" s="728">
        <v>31</v>
      </c>
      <c r="L246" s="732">
        <v>9</v>
      </c>
      <c r="M246" s="732">
        <v>288</v>
      </c>
      <c r="N246" s="728">
        <v>1</v>
      </c>
      <c r="O246" s="728">
        <v>32</v>
      </c>
      <c r="P246" s="732">
        <v>6</v>
      </c>
      <c r="Q246" s="732">
        <v>192</v>
      </c>
      <c r="R246" s="746">
        <v>0.66666666666666663</v>
      </c>
      <c r="S246" s="733">
        <v>32</v>
      </c>
    </row>
    <row r="247" spans="1:19" ht="14.4" customHeight="1" x14ac:dyDescent="0.3">
      <c r="A247" s="727" t="s">
        <v>4182</v>
      </c>
      <c r="B247" s="728" t="s">
        <v>4183</v>
      </c>
      <c r="C247" s="728" t="s">
        <v>579</v>
      </c>
      <c r="D247" s="728" t="s">
        <v>1476</v>
      </c>
      <c r="E247" s="728" t="s">
        <v>4179</v>
      </c>
      <c r="F247" s="728" t="s">
        <v>4252</v>
      </c>
      <c r="G247" s="728" t="s">
        <v>4253</v>
      </c>
      <c r="H247" s="732">
        <v>7</v>
      </c>
      <c r="I247" s="732">
        <v>1106</v>
      </c>
      <c r="J247" s="728">
        <v>1.1378600823045268</v>
      </c>
      <c r="K247" s="728">
        <v>158</v>
      </c>
      <c r="L247" s="732">
        <v>6</v>
      </c>
      <c r="M247" s="732">
        <v>972</v>
      </c>
      <c r="N247" s="728">
        <v>1</v>
      </c>
      <c r="O247" s="728">
        <v>162</v>
      </c>
      <c r="P247" s="732">
        <v>6</v>
      </c>
      <c r="Q247" s="732">
        <v>972</v>
      </c>
      <c r="R247" s="746">
        <v>1</v>
      </c>
      <c r="S247" s="733">
        <v>162</v>
      </c>
    </row>
    <row r="248" spans="1:19" ht="14.4" customHeight="1" x14ac:dyDescent="0.3">
      <c r="A248" s="727" t="s">
        <v>4182</v>
      </c>
      <c r="B248" s="728" t="s">
        <v>4183</v>
      </c>
      <c r="C248" s="728" t="s">
        <v>579</v>
      </c>
      <c r="D248" s="728" t="s">
        <v>1476</v>
      </c>
      <c r="E248" s="728" t="s">
        <v>4179</v>
      </c>
      <c r="F248" s="728" t="s">
        <v>4180</v>
      </c>
      <c r="G248" s="728" t="s">
        <v>4181</v>
      </c>
      <c r="H248" s="732">
        <v>7</v>
      </c>
      <c r="I248" s="732">
        <v>1645</v>
      </c>
      <c r="J248" s="728">
        <v>0.46812749003984061</v>
      </c>
      <c r="K248" s="728">
        <v>235</v>
      </c>
      <c r="L248" s="732">
        <v>14</v>
      </c>
      <c r="M248" s="732">
        <v>3514</v>
      </c>
      <c r="N248" s="728">
        <v>1</v>
      </c>
      <c r="O248" s="728">
        <v>251</v>
      </c>
      <c r="P248" s="732">
        <v>17</v>
      </c>
      <c r="Q248" s="732">
        <v>4267</v>
      </c>
      <c r="R248" s="746">
        <v>1.2142857142857142</v>
      </c>
      <c r="S248" s="733">
        <v>251</v>
      </c>
    </row>
    <row r="249" spans="1:19" ht="14.4" customHeight="1" x14ac:dyDescent="0.3">
      <c r="A249" s="727" t="s">
        <v>4182</v>
      </c>
      <c r="B249" s="728" t="s">
        <v>4183</v>
      </c>
      <c r="C249" s="728" t="s">
        <v>579</v>
      </c>
      <c r="D249" s="728" t="s">
        <v>1476</v>
      </c>
      <c r="E249" s="728" t="s">
        <v>4179</v>
      </c>
      <c r="F249" s="728" t="s">
        <v>4270</v>
      </c>
      <c r="G249" s="728" t="s">
        <v>4271</v>
      </c>
      <c r="H249" s="732"/>
      <c r="I249" s="732"/>
      <c r="J249" s="728"/>
      <c r="K249" s="728"/>
      <c r="L249" s="732">
        <v>1</v>
      </c>
      <c r="M249" s="732">
        <v>500</v>
      </c>
      <c r="N249" s="728">
        <v>1</v>
      </c>
      <c r="O249" s="728">
        <v>500</v>
      </c>
      <c r="P249" s="732"/>
      <c r="Q249" s="732"/>
      <c r="R249" s="746"/>
      <c r="S249" s="733"/>
    </row>
    <row r="250" spans="1:19" ht="14.4" customHeight="1" x14ac:dyDescent="0.3">
      <c r="A250" s="727" t="s">
        <v>4182</v>
      </c>
      <c r="B250" s="728" t="s">
        <v>4183</v>
      </c>
      <c r="C250" s="728" t="s">
        <v>579</v>
      </c>
      <c r="D250" s="728" t="s">
        <v>1476</v>
      </c>
      <c r="E250" s="728" t="s">
        <v>4179</v>
      </c>
      <c r="F250" s="728" t="s">
        <v>4274</v>
      </c>
      <c r="G250" s="728" t="s">
        <v>4275</v>
      </c>
      <c r="H250" s="732">
        <v>4</v>
      </c>
      <c r="I250" s="732">
        <v>444</v>
      </c>
      <c r="J250" s="728">
        <v>1.9304347826086956</v>
      </c>
      <c r="K250" s="728">
        <v>111</v>
      </c>
      <c r="L250" s="732">
        <v>2</v>
      </c>
      <c r="M250" s="732">
        <v>230</v>
      </c>
      <c r="N250" s="728">
        <v>1</v>
      </c>
      <c r="O250" s="728">
        <v>115</v>
      </c>
      <c r="P250" s="732">
        <v>6</v>
      </c>
      <c r="Q250" s="732">
        <v>690</v>
      </c>
      <c r="R250" s="746">
        <v>3</v>
      </c>
      <c r="S250" s="733">
        <v>115</v>
      </c>
    </row>
    <row r="251" spans="1:19" ht="14.4" customHeight="1" x14ac:dyDescent="0.3">
      <c r="A251" s="727" t="s">
        <v>4182</v>
      </c>
      <c r="B251" s="728" t="s">
        <v>4183</v>
      </c>
      <c r="C251" s="728" t="s">
        <v>579</v>
      </c>
      <c r="D251" s="728" t="s">
        <v>1476</v>
      </c>
      <c r="E251" s="728" t="s">
        <v>4179</v>
      </c>
      <c r="F251" s="728" t="s">
        <v>4276</v>
      </c>
      <c r="G251" s="728" t="s">
        <v>4277</v>
      </c>
      <c r="H251" s="732">
        <v>1</v>
      </c>
      <c r="I251" s="732">
        <v>116</v>
      </c>
      <c r="J251" s="728"/>
      <c r="K251" s="728">
        <v>116</v>
      </c>
      <c r="L251" s="732"/>
      <c r="M251" s="732"/>
      <c r="N251" s="728"/>
      <c r="O251" s="728"/>
      <c r="P251" s="732"/>
      <c r="Q251" s="732"/>
      <c r="R251" s="746"/>
      <c r="S251" s="733"/>
    </row>
    <row r="252" spans="1:19" ht="14.4" customHeight="1" x14ac:dyDescent="0.3">
      <c r="A252" s="727" t="s">
        <v>4182</v>
      </c>
      <c r="B252" s="728" t="s">
        <v>4183</v>
      </c>
      <c r="C252" s="728" t="s">
        <v>579</v>
      </c>
      <c r="D252" s="728" t="s">
        <v>1476</v>
      </c>
      <c r="E252" s="728" t="s">
        <v>4179</v>
      </c>
      <c r="F252" s="728" t="s">
        <v>4288</v>
      </c>
      <c r="G252" s="728" t="s">
        <v>4289</v>
      </c>
      <c r="H252" s="732"/>
      <c r="I252" s="732"/>
      <c r="J252" s="728"/>
      <c r="K252" s="728"/>
      <c r="L252" s="732"/>
      <c r="M252" s="732"/>
      <c r="N252" s="728"/>
      <c r="O252" s="728"/>
      <c r="P252" s="732">
        <v>3</v>
      </c>
      <c r="Q252" s="732">
        <v>258</v>
      </c>
      <c r="R252" s="746"/>
      <c r="S252" s="733">
        <v>86</v>
      </c>
    </row>
    <row r="253" spans="1:19" ht="14.4" customHeight="1" x14ac:dyDescent="0.3">
      <c r="A253" s="727" t="s">
        <v>4182</v>
      </c>
      <c r="B253" s="728" t="s">
        <v>4183</v>
      </c>
      <c r="C253" s="728" t="s">
        <v>579</v>
      </c>
      <c r="D253" s="728" t="s">
        <v>1476</v>
      </c>
      <c r="E253" s="728" t="s">
        <v>4179</v>
      </c>
      <c r="F253" s="728" t="s">
        <v>4304</v>
      </c>
      <c r="G253" s="728"/>
      <c r="H253" s="732"/>
      <c r="I253" s="732"/>
      <c r="J253" s="728"/>
      <c r="K253" s="728"/>
      <c r="L253" s="732"/>
      <c r="M253" s="732"/>
      <c r="N253" s="728"/>
      <c r="O253" s="728"/>
      <c r="P253" s="732">
        <v>5</v>
      </c>
      <c r="Q253" s="732">
        <v>430</v>
      </c>
      <c r="R253" s="746"/>
      <c r="S253" s="733">
        <v>86</v>
      </c>
    </row>
    <row r="254" spans="1:19" ht="14.4" customHeight="1" x14ac:dyDescent="0.3">
      <c r="A254" s="727" t="s">
        <v>4182</v>
      </c>
      <c r="B254" s="728" t="s">
        <v>4183</v>
      </c>
      <c r="C254" s="728" t="s">
        <v>579</v>
      </c>
      <c r="D254" s="728" t="s">
        <v>1477</v>
      </c>
      <c r="E254" s="728" t="s">
        <v>4184</v>
      </c>
      <c r="F254" s="728" t="s">
        <v>4185</v>
      </c>
      <c r="G254" s="728" t="s">
        <v>4186</v>
      </c>
      <c r="H254" s="732">
        <v>0.6</v>
      </c>
      <c r="I254" s="732">
        <v>90.64</v>
      </c>
      <c r="J254" s="728">
        <v>1.2002118644067796</v>
      </c>
      <c r="K254" s="728">
        <v>151.06666666666666</v>
      </c>
      <c r="L254" s="732">
        <v>0.5</v>
      </c>
      <c r="M254" s="732">
        <v>75.52</v>
      </c>
      <c r="N254" s="728">
        <v>1</v>
      </c>
      <c r="O254" s="728">
        <v>151.04</v>
      </c>
      <c r="P254" s="732">
        <v>0.5</v>
      </c>
      <c r="Q254" s="732">
        <v>75.52</v>
      </c>
      <c r="R254" s="746">
        <v>1</v>
      </c>
      <c r="S254" s="733">
        <v>151.04</v>
      </c>
    </row>
    <row r="255" spans="1:19" ht="14.4" customHeight="1" x14ac:dyDescent="0.3">
      <c r="A255" s="727" t="s">
        <v>4182</v>
      </c>
      <c r="B255" s="728" t="s">
        <v>4183</v>
      </c>
      <c r="C255" s="728" t="s">
        <v>579</v>
      </c>
      <c r="D255" s="728" t="s">
        <v>1477</v>
      </c>
      <c r="E255" s="728" t="s">
        <v>4184</v>
      </c>
      <c r="F255" s="728" t="s">
        <v>4187</v>
      </c>
      <c r="G255" s="728" t="s">
        <v>1341</v>
      </c>
      <c r="H255" s="732">
        <v>0.2</v>
      </c>
      <c r="I255" s="732">
        <v>14.75</v>
      </c>
      <c r="J255" s="728"/>
      <c r="K255" s="728">
        <v>73.75</v>
      </c>
      <c r="L255" s="732"/>
      <c r="M255" s="732"/>
      <c r="N255" s="728"/>
      <c r="O255" s="728"/>
      <c r="P255" s="732"/>
      <c r="Q255" s="732"/>
      <c r="R255" s="746"/>
      <c r="S255" s="733"/>
    </row>
    <row r="256" spans="1:19" ht="14.4" customHeight="1" x14ac:dyDescent="0.3">
      <c r="A256" s="727" t="s">
        <v>4182</v>
      </c>
      <c r="B256" s="728" t="s">
        <v>4183</v>
      </c>
      <c r="C256" s="728" t="s">
        <v>579</v>
      </c>
      <c r="D256" s="728" t="s">
        <v>1477</v>
      </c>
      <c r="E256" s="728" t="s">
        <v>4179</v>
      </c>
      <c r="F256" s="728" t="s">
        <v>4193</v>
      </c>
      <c r="G256" s="728" t="s">
        <v>4194</v>
      </c>
      <c r="H256" s="732"/>
      <c r="I256" s="732"/>
      <c r="J256" s="728"/>
      <c r="K256" s="728"/>
      <c r="L256" s="732">
        <v>7</v>
      </c>
      <c r="M256" s="732">
        <v>581</v>
      </c>
      <c r="N256" s="728">
        <v>1</v>
      </c>
      <c r="O256" s="728">
        <v>83</v>
      </c>
      <c r="P256" s="732"/>
      <c r="Q256" s="732"/>
      <c r="R256" s="746"/>
      <c r="S256" s="733"/>
    </row>
    <row r="257" spans="1:19" ht="14.4" customHeight="1" x14ac:dyDescent="0.3">
      <c r="A257" s="727" t="s">
        <v>4182</v>
      </c>
      <c r="B257" s="728" t="s">
        <v>4183</v>
      </c>
      <c r="C257" s="728" t="s">
        <v>579</v>
      </c>
      <c r="D257" s="728" t="s">
        <v>1477</v>
      </c>
      <c r="E257" s="728" t="s">
        <v>4179</v>
      </c>
      <c r="F257" s="728" t="s">
        <v>4207</v>
      </c>
      <c r="G257" s="728" t="s">
        <v>4208</v>
      </c>
      <c r="H257" s="732"/>
      <c r="I257" s="732"/>
      <c r="J257" s="728"/>
      <c r="K257" s="728"/>
      <c r="L257" s="732">
        <v>1</v>
      </c>
      <c r="M257" s="732">
        <v>309</v>
      </c>
      <c r="N257" s="728">
        <v>1</v>
      </c>
      <c r="O257" s="728">
        <v>309</v>
      </c>
      <c r="P257" s="732">
        <v>1</v>
      </c>
      <c r="Q257" s="732">
        <v>309</v>
      </c>
      <c r="R257" s="746">
        <v>1</v>
      </c>
      <c r="S257" s="733">
        <v>309</v>
      </c>
    </row>
    <row r="258" spans="1:19" ht="14.4" customHeight="1" x14ac:dyDescent="0.3">
      <c r="A258" s="727" t="s">
        <v>4182</v>
      </c>
      <c r="B258" s="728" t="s">
        <v>4183</v>
      </c>
      <c r="C258" s="728" t="s">
        <v>579</v>
      </c>
      <c r="D258" s="728" t="s">
        <v>1477</v>
      </c>
      <c r="E258" s="728" t="s">
        <v>4179</v>
      </c>
      <c r="F258" s="728" t="s">
        <v>4211</v>
      </c>
      <c r="G258" s="728" t="s">
        <v>4212</v>
      </c>
      <c r="H258" s="732">
        <v>9</v>
      </c>
      <c r="I258" s="732">
        <v>855</v>
      </c>
      <c r="J258" s="728">
        <v>0.37549407114624506</v>
      </c>
      <c r="K258" s="728">
        <v>95</v>
      </c>
      <c r="L258" s="732">
        <v>23</v>
      </c>
      <c r="M258" s="732">
        <v>2277</v>
      </c>
      <c r="N258" s="728">
        <v>1</v>
      </c>
      <c r="O258" s="728">
        <v>99</v>
      </c>
      <c r="P258" s="732">
        <v>17</v>
      </c>
      <c r="Q258" s="732">
        <v>1683</v>
      </c>
      <c r="R258" s="746">
        <v>0.73913043478260865</v>
      </c>
      <c r="S258" s="733">
        <v>99</v>
      </c>
    </row>
    <row r="259" spans="1:19" ht="14.4" customHeight="1" x14ac:dyDescent="0.3">
      <c r="A259" s="727" t="s">
        <v>4182</v>
      </c>
      <c r="B259" s="728" t="s">
        <v>4183</v>
      </c>
      <c r="C259" s="728" t="s">
        <v>579</v>
      </c>
      <c r="D259" s="728" t="s">
        <v>1477</v>
      </c>
      <c r="E259" s="728" t="s">
        <v>4179</v>
      </c>
      <c r="F259" s="728" t="s">
        <v>4213</v>
      </c>
      <c r="G259" s="728" t="s">
        <v>4214</v>
      </c>
      <c r="H259" s="732">
        <v>1</v>
      </c>
      <c r="I259" s="732">
        <v>93</v>
      </c>
      <c r="J259" s="728">
        <v>0.10652920962199312</v>
      </c>
      <c r="K259" s="728">
        <v>93</v>
      </c>
      <c r="L259" s="732">
        <v>9</v>
      </c>
      <c r="M259" s="732">
        <v>873</v>
      </c>
      <c r="N259" s="728">
        <v>1</v>
      </c>
      <c r="O259" s="728">
        <v>97</v>
      </c>
      <c r="P259" s="732">
        <v>13</v>
      </c>
      <c r="Q259" s="732">
        <v>1261</v>
      </c>
      <c r="R259" s="746">
        <v>1.4444444444444444</v>
      </c>
      <c r="S259" s="733">
        <v>97</v>
      </c>
    </row>
    <row r="260" spans="1:19" ht="14.4" customHeight="1" x14ac:dyDescent="0.3">
      <c r="A260" s="727" t="s">
        <v>4182</v>
      </c>
      <c r="B260" s="728" t="s">
        <v>4183</v>
      </c>
      <c r="C260" s="728" t="s">
        <v>579</v>
      </c>
      <c r="D260" s="728" t="s">
        <v>1477</v>
      </c>
      <c r="E260" s="728" t="s">
        <v>4179</v>
      </c>
      <c r="F260" s="728" t="s">
        <v>4215</v>
      </c>
      <c r="G260" s="728" t="s">
        <v>4216</v>
      </c>
      <c r="H260" s="732">
        <v>255</v>
      </c>
      <c r="I260" s="732">
        <v>30090</v>
      </c>
      <c r="J260" s="728">
        <v>0.58104507009616502</v>
      </c>
      <c r="K260" s="728">
        <v>118</v>
      </c>
      <c r="L260" s="732">
        <v>411</v>
      </c>
      <c r="M260" s="732">
        <v>51786</v>
      </c>
      <c r="N260" s="728">
        <v>1</v>
      </c>
      <c r="O260" s="728">
        <v>126</v>
      </c>
      <c r="P260" s="732">
        <v>445</v>
      </c>
      <c r="Q260" s="732">
        <v>56070</v>
      </c>
      <c r="R260" s="746">
        <v>1.0827250608272505</v>
      </c>
      <c r="S260" s="733">
        <v>126</v>
      </c>
    </row>
    <row r="261" spans="1:19" ht="14.4" customHeight="1" x14ac:dyDescent="0.3">
      <c r="A261" s="727" t="s">
        <v>4182</v>
      </c>
      <c r="B261" s="728" t="s">
        <v>4183</v>
      </c>
      <c r="C261" s="728" t="s">
        <v>579</v>
      </c>
      <c r="D261" s="728" t="s">
        <v>1477</v>
      </c>
      <c r="E261" s="728" t="s">
        <v>4179</v>
      </c>
      <c r="F261" s="728" t="s">
        <v>4229</v>
      </c>
      <c r="G261" s="728" t="s">
        <v>4230</v>
      </c>
      <c r="H261" s="732">
        <v>3</v>
      </c>
      <c r="I261" s="732">
        <v>3852</v>
      </c>
      <c r="J261" s="728">
        <v>0.58854087089381202</v>
      </c>
      <c r="K261" s="728">
        <v>1284</v>
      </c>
      <c r="L261" s="732">
        <v>5</v>
      </c>
      <c r="M261" s="732">
        <v>6545</v>
      </c>
      <c r="N261" s="728">
        <v>1</v>
      </c>
      <c r="O261" s="728">
        <v>1309</v>
      </c>
      <c r="P261" s="732">
        <v>4</v>
      </c>
      <c r="Q261" s="732">
        <v>5240</v>
      </c>
      <c r="R261" s="746">
        <v>0.80061115355233003</v>
      </c>
      <c r="S261" s="733">
        <v>1310</v>
      </c>
    </row>
    <row r="262" spans="1:19" ht="14.4" customHeight="1" x14ac:dyDescent="0.3">
      <c r="A262" s="727" t="s">
        <v>4182</v>
      </c>
      <c r="B262" s="728" t="s">
        <v>4183</v>
      </c>
      <c r="C262" s="728" t="s">
        <v>579</v>
      </c>
      <c r="D262" s="728" t="s">
        <v>1477</v>
      </c>
      <c r="E262" s="728" t="s">
        <v>4179</v>
      </c>
      <c r="F262" s="728" t="s">
        <v>4233</v>
      </c>
      <c r="G262" s="728" t="s">
        <v>4234</v>
      </c>
      <c r="H262" s="732"/>
      <c r="I262" s="732"/>
      <c r="J262" s="728"/>
      <c r="K262" s="728"/>
      <c r="L262" s="732">
        <v>1</v>
      </c>
      <c r="M262" s="732">
        <v>985</v>
      </c>
      <c r="N262" s="728">
        <v>1</v>
      </c>
      <c r="O262" s="728">
        <v>985</v>
      </c>
      <c r="P262" s="732"/>
      <c r="Q262" s="732"/>
      <c r="R262" s="746"/>
      <c r="S262" s="733"/>
    </row>
    <row r="263" spans="1:19" ht="14.4" customHeight="1" x14ac:dyDescent="0.3">
      <c r="A263" s="727" t="s">
        <v>4182</v>
      </c>
      <c r="B263" s="728" t="s">
        <v>4183</v>
      </c>
      <c r="C263" s="728" t="s">
        <v>579</v>
      </c>
      <c r="D263" s="728" t="s">
        <v>1477</v>
      </c>
      <c r="E263" s="728" t="s">
        <v>4179</v>
      </c>
      <c r="F263" s="728" t="s">
        <v>4235</v>
      </c>
      <c r="G263" s="728" t="s">
        <v>4236</v>
      </c>
      <c r="H263" s="732">
        <v>1</v>
      </c>
      <c r="I263" s="732">
        <v>157</v>
      </c>
      <c r="J263" s="728">
        <v>0.10702113156100886</v>
      </c>
      <c r="K263" s="728">
        <v>157</v>
      </c>
      <c r="L263" s="732">
        <v>9</v>
      </c>
      <c r="M263" s="732">
        <v>1467</v>
      </c>
      <c r="N263" s="728">
        <v>1</v>
      </c>
      <c r="O263" s="728">
        <v>163</v>
      </c>
      <c r="P263" s="732">
        <v>10</v>
      </c>
      <c r="Q263" s="732">
        <v>1630</v>
      </c>
      <c r="R263" s="746">
        <v>1.1111111111111112</v>
      </c>
      <c r="S263" s="733">
        <v>163</v>
      </c>
    </row>
    <row r="264" spans="1:19" ht="14.4" customHeight="1" x14ac:dyDescent="0.3">
      <c r="A264" s="727" t="s">
        <v>4182</v>
      </c>
      <c r="B264" s="728" t="s">
        <v>4183</v>
      </c>
      <c r="C264" s="728" t="s">
        <v>579</v>
      </c>
      <c r="D264" s="728" t="s">
        <v>1477</v>
      </c>
      <c r="E264" s="728" t="s">
        <v>4179</v>
      </c>
      <c r="F264" s="728" t="s">
        <v>4239</v>
      </c>
      <c r="G264" s="728" t="s">
        <v>4240</v>
      </c>
      <c r="H264" s="732"/>
      <c r="I264" s="732"/>
      <c r="J264" s="728"/>
      <c r="K264" s="728"/>
      <c r="L264" s="732">
        <v>169</v>
      </c>
      <c r="M264" s="732">
        <v>5633.3099999999995</v>
      </c>
      <c r="N264" s="728">
        <v>1</v>
      </c>
      <c r="O264" s="728">
        <v>33.333195266272185</v>
      </c>
      <c r="P264" s="732">
        <v>385</v>
      </c>
      <c r="Q264" s="732">
        <v>12833.3</v>
      </c>
      <c r="R264" s="746">
        <v>2.2781100276746709</v>
      </c>
      <c r="S264" s="733">
        <v>33.333246753246755</v>
      </c>
    </row>
    <row r="265" spans="1:19" ht="14.4" customHeight="1" x14ac:dyDescent="0.3">
      <c r="A265" s="727" t="s">
        <v>4182</v>
      </c>
      <c r="B265" s="728" t="s">
        <v>4183</v>
      </c>
      <c r="C265" s="728" t="s">
        <v>579</v>
      </c>
      <c r="D265" s="728" t="s">
        <v>1477</v>
      </c>
      <c r="E265" s="728" t="s">
        <v>4179</v>
      </c>
      <c r="F265" s="728" t="s">
        <v>4245</v>
      </c>
      <c r="G265" s="728" t="s">
        <v>4246</v>
      </c>
      <c r="H265" s="732">
        <v>3</v>
      </c>
      <c r="I265" s="732">
        <v>246</v>
      </c>
      <c r="J265" s="728">
        <v>0.71511627906976749</v>
      </c>
      <c r="K265" s="728">
        <v>82</v>
      </c>
      <c r="L265" s="732">
        <v>4</v>
      </c>
      <c r="M265" s="732">
        <v>344</v>
      </c>
      <c r="N265" s="728">
        <v>1</v>
      </c>
      <c r="O265" s="728">
        <v>86</v>
      </c>
      <c r="P265" s="732">
        <v>2</v>
      </c>
      <c r="Q265" s="732">
        <v>172</v>
      </c>
      <c r="R265" s="746">
        <v>0.5</v>
      </c>
      <c r="S265" s="733">
        <v>86</v>
      </c>
    </row>
    <row r="266" spans="1:19" ht="14.4" customHeight="1" x14ac:dyDescent="0.3">
      <c r="A266" s="727" t="s">
        <v>4182</v>
      </c>
      <c r="B266" s="728" t="s">
        <v>4183</v>
      </c>
      <c r="C266" s="728" t="s">
        <v>579</v>
      </c>
      <c r="D266" s="728" t="s">
        <v>1477</v>
      </c>
      <c r="E266" s="728" t="s">
        <v>4179</v>
      </c>
      <c r="F266" s="728" t="s">
        <v>4247</v>
      </c>
      <c r="G266" s="728" t="s">
        <v>4248</v>
      </c>
      <c r="H266" s="732">
        <v>3</v>
      </c>
      <c r="I266" s="732">
        <v>93</v>
      </c>
      <c r="J266" s="728">
        <v>2.90625</v>
      </c>
      <c r="K266" s="728">
        <v>31</v>
      </c>
      <c r="L266" s="732">
        <v>1</v>
      </c>
      <c r="M266" s="732">
        <v>32</v>
      </c>
      <c r="N266" s="728">
        <v>1</v>
      </c>
      <c r="O266" s="728">
        <v>32</v>
      </c>
      <c r="P266" s="732">
        <v>3</v>
      </c>
      <c r="Q266" s="732">
        <v>96</v>
      </c>
      <c r="R266" s="746">
        <v>3</v>
      </c>
      <c r="S266" s="733">
        <v>32</v>
      </c>
    </row>
    <row r="267" spans="1:19" ht="14.4" customHeight="1" x14ac:dyDescent="0.3">
      <c r="A267" s="727" t="s">
        <v>4182</v>
      </c>
      <c r="B267" s="728" t="s">
        <v>4183</v>
      </c>
      <c r="C267" s="728" t="s">
        <v>579</v>
      </c>
      <c r="D267" s="728" t="s">
        <v>1477</v>
      </c>
      <c r="E267" s="728" t="s">
        <v>4179</v>
      </c>
      <c r="F267" s="728" t="s">
        <v>4249</v>
      </c>
      <c r="G267" s="728" t="s">
        <v>4250</v>
      </c>
      <c r="H267" s="732"/>
      <c r="I267" s="732"/>
      <c r="J267" s="728"/>
      <c r="K267" s="728"/>
      <c r="L267" s="732">
        <v>1</v>
      </c>
      <c r="M267" s="732">
        <v>394</v>
      </c>
      <c r="N267" s="728">
        <v>1</v>
      </c>
      <c r="O267" s="728">
        <v>394</v>
      </c>
      <c r="P267" s="732">
        <v>3</v>
      </c>
      <c r="Q267" s="732">
        <v>1185</v>
      </c>
      <c r="R267" s="746">
        <v>3.0076142131979697</v>
      </c>
      <c r="S267" s="733">
        <v>395</v>
      </c>
    </row>
    <row r="268" spans="1:19" ht="14.4" customHeight="1" x14ac:dyDescent="0.3">
      <c r="A268" s="727" t="s">
        <v>4182</v>
      </c>
      <c r="B268" s="728" t="s">
        <v>4183</v>
      </c>
      <c r="C268" s="728" t="s">
        <v>579</v>
      </c>
      <c r="D268" s="728" t="s">
        <v>1477</v>
      </c>
      <c r="E268" s="728" t="s">
        <v>4179</v>
      </c>
      <c r="F268" s="728" t="s">
        <v>4252</v>
      </c>
      <c r="G268" s="728" t="s">
        <v>4253</v>
      </c>
      <c r="H268" s="732">
        <v>3</v>
      </c>
      <c r="I268" s="732">
        <v>474</v>
      </c>
      <c r="J268" s="728"/>
      <c r="K268" s="728">
        <v>158</v>
      </c>
      <c r="L268" s="732"/>
      <c r="M268" s="732"/>
      <c r="N268" s="728"/>
      <c r="O268" s="728"/>
      <c r="P268" s="732">
        <v>3</v>
      </c>
      <c r="Q268" s="732">
        <v>486</v>
      </c>
      <c r="R268" s="746"/>
      <c r="S268" s="733">
        <v>162</v>
      </c>
    </row>
    <row r="269" spans="1:19" ht="14.4" customHeight="1" x14ac:dyDescent="0.3">
      <c r="A269" s="727" t="s">
        <v>4182</v>
      </c>
      <c r="B269" s="728" t="s">
        <v>4183</v>
      </c>
      <c r="C269" s="728" t="s">
        <v>579</v>
      </c>
      <c r="D269" s="728" t="s">
        <v>1477</v>
      </c>
      <c r="E269" s="728" t="s">
        <v>4179</v>
      </c>
      <c r="F269" s="728" t="s">
        <v>4180</v>
      </c>
      <c r="G269" s="728" t="s">
        <v>4181</v>
      </c>
      <c r="H269" s="732">
        <v>53</v>
      </c>
      <c r="I269" s="732">
        <v>12455</v>
      </c>
      <c r="J269" s="728">
        <v>4.135126162018592</v>
      </c>
      <c r="K269" s="728">
        <v>235</v>
      </c>
      <c r="L269" s="732">
        <v>12</v>
      </c>
      <c r="M269" s="732">
        <v>3012</v>
      </c>
      <c r="N269" s="728">
        <v>1</v>
      </c>
      <c r="O269" s="728">
        <v>251</v>
      </c>
      <c r="P269" s="732">
        <v>1</v>
      </c>
      <c r="Q269" s="732">
        <v>251</v>
      </c>
      <c r="R269" s="746">
        <v>8.3333333333333329E-2</v>
      </c>
      <c r="S269" s="733">
        <v>251</v>
      </c>
    </row>
    <row r="270" spans="1:19" ht="14.4" customHeight="1" x14ac:dyDescent="0.3">
      <c r="A270" s="727" t="s">
        <v>4182</v>
      </c>
      <c r="B270" s="728" t="s">
        <v>4183</v>
      </c>
      <c r="C270" s="728" t="s">
        <v>579</v>
      </c>
      <c r="D270" s="728" t="s">
        <v>1477</v>
      </c>
      <c r="E270" s="728" t="s">
        <v>4179</v>
      </c>
      <c r="F270" s="728" t="s">
        <v>4256</v>
      </c>
      <c r="G270" s="728" t="s">
        <v>4257</v>
      </c>
      <c r="H270" s="732">
        <v>1</v>
      </c>
      <c r="I270" s="732">
        <v>114</v>
      </c>
      <c r="J270" s="728"/>
      <c r="K270" s="728">
        <v>114</v>
      </c>
      <c r="L270" s="732"/>
      <c r="M270" s="732"/>
      <c r="N270" s="728"/>
      <c r="O270" s="728"/>
      <c r="P270" s="732"/>
      <c r="Q270" s="732"/>
      <c r="R270" s="746"/>
      <c r="S270" s="733"/>
    </row>
    <row r="271" spans="1:19" ht="14.4" customHeight="1" x14ac:dyDescent="0.3">
      <c r="A271" s="727" t="s">
        <v>4182</v>
      </c>
      <c r="B271" s="728" t="s">
        <v>4183</v>
      </c>
      <c r="C271" s="728" t="s">
        <v>579</v>
      </c>
      <c r="D271" s="728" t="s">
        <v>1477</v>
      </c>
      <c r="E271" s="728" t="s">
        <v>4179</v>
      </c>
      <c r="F271" s="728" t="s">
        <v>4260</v>
      </c>
      <c r="G271" s="728" t="s">
        <v>4261</v>
      </c>
      <c r="H271" s="732"/>
      <c r="I271" s="732"/>
      <c r="J271" s="728"/>
      <c r="K271" s="728"/>
      <c r="L271" s="732">
        <v>1</v>
      </c>
      <c r="M271" s="732">
        <v>123</v>
      </c>
      <c r="N271" s="728">
        <v>1</v>
      </c>
      <c r="O271" s="728">
        <v>123</v>
      </c>
      <c r="P271" s="732"/>
      <c r="Q271" s="732"/>
      <c r="R271" s="746"/>
      <c r="S271" s="733"/>
    </row>
    <row r="272" spans="1:19" ht="14.4" customHeight="1" x14ac:dyDescent="0.3">
      <c r="A272" s="727" t="s">
        <v>4182</v>
      </c>
      <c r="B272" s="728" t="s">
        <v>4183</v>
      </c>
      <c r="C272" s="728" t="s">
        <v>579</v>
      </c>
      <c r="D272" s="728" t="s">
        <v>1477</v>
      </c>
      <c r="E272" s="728" t="s">
        <v>4179</v>
      </c>
      <c r="F272" s="728" t="s">
        <v>4264</v>
      </c>
      <c r="G272" s="728" t="s">
        <v>4265</v>
      </c>
      <c r="H272" s="732"/>
      <c r="I272" s="732"/>
      <c r="J272" s="728"/>
      <c r="K272" s="728"/>
      <c r="L272" s="732"/>
      <c r="M272" s="732"/>
      <c r="N272" s="728"/>
      <c r="O272" s="728"/>
      <c r="P272" s="732">
        <v>1</v>
      </c>
      <c r="Q272" s="732">
        <v>183</v>
      </c>
      <c r="R272" s="746"/>
      <c r="S272" s="733">
        <v>183</v>
      </c>
    </row>
    <row r="273" spans="1:19" ht="14.4" customHeight="1" x14ac:dyDescent="0.3">
      <c r="A273" s="727" t="s">
        <v>4182</v>
      </c>
      <c r="B273" s="728" t="s">
        <v>4183</v>
      </c>
      <c r="C273" s="728" t="s">
        <v>579</v>
      </c>
      <c r="D273" s="728" t="s">
        <v>1477</v>
      </c>
      <c r="E273" s="728" t="s">
        <v>4179</v>
      </c>
      <c r="F273" s="728" t="s">
        <v>4274</v>
      </c>
      <c r="G273" s="728" t="s">
        <v>4275</v>
      </c>
      <c r="H273" s="732">
        <v>4</v>
      </c>
      <c r="I273" s="732">
        <v>444</v>
      </c>
      <c r="J273" s="728">
        <v>0.25739130434782609</v>
      </c>
      <c r="K273" s="728">
        <v>111</v>
      </c>
      <c r="L273" s="732">
        <v>15</v>
      </c>
      <c r="M273" s="732">
        <v>1725</v>
      </c>
      <c r="N273" s="728">
        <v>1</v>
      </c>
      <c r="O273" s="728">
        <v>115</v>
      </c>
      <c r="P273" s="732">
        <v>7</v>
      </c>
      <c r="Q273" s="732">
        <v>805</v>
      </c>
      <c r="R273" s="746">
        <v>0.46666666666666667</v>
      </c>
      <c r="S273" s="733">
        <v>115</v>
      </c>
    </row>
    <row r="274" spans="1:19" ht="14.4" customHeight="1" x14ac:dyDescent="0.3">
      <c r="A274" s="727" t="s">
        <v>4182</v>
      </c>
      <c r="B274" s="728" t="s">
        <v>4183</v>
      </c>
      <c r="C274" s="728" t="s">
        <v>579</v>
      </c>
      <c r="D274" s="728" t="s">
        <v>1477</v>
      </c>
      <c r="E274" s="728" t="s">
        <v>4179</v>
      </c>
      <c r="F274" s="728" t="s">
        <v>4280</v>
      </c>
      <c r="G274" s="728" t="s">
        <v>4281</v>
      </c>
      <c r="H274" s="732">
        <v>1</v>
      </c>
      <c r="I274" s="732">
        <v>594</v>
      </c>
      <c r="J274" s="728"/>
      <c r="K274" s="728">
        <v>594</v>
      </c>
      <c r="L274" s="732"/>
      <c r="M274" s="732"/>
      <c r="N274" s="728"/>
      <c r="O274" s="728"/>
      <c r="P274" s="732"/>
      <c r="Q274" s="732"/>
      <c r="R274" s="746"/>
      <c r="S274" s="733"/>
    </row>
    <row r="275" spans="1:19" ht="14.4" customHeight="1" x14ac:dyDescent="0.3">
      <c r="A275" s="727" t="s">
        <v>4182</v>
      </c>
      <c r="B275" s="728" t="s">
        <v>4183</v>
      </c>
      <c r="C275" s="728" t="s">
        <v>579</v>
      </c>
      <c r="D275" s="728" t="s">
        <v>1477</v>
      </c>
      <c r="E275" s="728" t="s">
        <v>4179</v>
      </c>
      <c r="F275" s="728" t="s">
        <v>4284</v>
      </c>
      <c r="G275" s="728" t="s">
        <v>4285</v>
      </c>
      <c r="H275" s="732">
        <v>3</v>
      </c>
      <c r="I275" s="732">
        <v>669</v>
      </c>
      <c r="J275" s="728">
        <v>0.49118942731277532</v>
      </c>
      <c r="K275" s="728">
        <v>223</v>
      </c>
      <c r="L275" s="732">
        <v>6</v>
      </c>
      <c r="M275" s="732">
        <v>1362</v>
      </c>
      <c r="N275" s="728">
        <v>1</v>
      </c>
      <c r="O275" s="728">
        <v>227</v>
      </c>
      <c r="P275" s="732">
        <v>8</v>
      </c>
      <c r="Q275" s="732">
        <v>1816</v>
      </c>
      <c r="R275" s="746">
        <v>1.3333333333333333</v>
      </c>
      <c r="S275" s="733">
        <v>227</v>
      </c>
    </row>
    <row r="276" spans="1:19" ht="14.4" customHeight="1" x14ac:dyDescent="0.3">
      <c r="A276" s="727" t="s">
        <v>4182</v>
      </c>
      <c r="B276" s="728" t="s">
        <v>4183</v>
      </c>
      <c r="C276" s="728" t="s">
        <v>579</v>
      </c>
      <c r="D276" s="728" t="s">
        <v>1478</v>
      </c>
      <c r="E276" s="728" t="s">
        <v>4179</v>
      </c>
      <c r="F276" s="728" t="s">
        <v>4193</v>
      </c>
      <c r="G276" s="728" t="s">
        <v>4194</v>
      </c>
      <c r="H276" s="732"/>
      <c r="I276" s="732"/>
      <c r="J276" s="728"/>
      <c r="K276" s="728"/>
      <c r="L276" s="732">
        <v>2</v>
      </c>
      <c r="M276" s="732">
        <v>166</v>
      </c>
      <c r="N276" s="728">
        <v>1</v>
      </c>
      <c r="O276" s="728">
        <v>83</v>
      </c>
      <c r="P276" s="732">
        <v>1</v>
      </c>
      <c r="Q276" s="732">
        <v>83</v>
      </c>
      <c r="R276" s="746">
        <v>0.5</v>
      </c>
      <c r="S276" s="733">
        <v>83</v>
      </c>
    </row>
    <row r="277" spans="1:19" ht="14.4" customHeight="1" x14ac:dyDescent="0.3">
      <c r="A277" s="727" t="s">
        <v>4182</v>
      </c>
      <c r="B277" s="728" t="s">
        <v>4183</v>
      </c>
      <c r="C277" s="728" t="s">
        <v>579</v>
      </c>
      <c r="D277" s="728" t="s">
        <v>1478</v>
      </c>
      <c r="E277" s="728" t="s">
        <v>4179</v>
      </c>
      <c r="F277" s="728" t="s">
        <v>4195</v>
      </c>
      <c r="G277" s="728" t="s">
        <v>4196</v>
      </c>
      <c r="H277" s="732"/>
      <c r="I277" s="732"/>
      <c r="J277" s="728"/>
      <c r="K277" s="728"/>
      <c r="L277" s="732">
        <v>1</v>
      </c>
      <c r="M277" s="732">
        <v>106</v>
      </c>
      <c r="N277" s="728">
        <v>1</v>
      </c>
      <c r="O277" s="728">
        <v>106</v>
      </c>
      <c r="P277" s="732"/>
      <c r="Q277" s="732"/>
      <c r="R277" s="746"/>
      <c r="S277" s="733"/>
    </row>
    <row r="278" spans="1:19" ht="14.4" customHeight="1" x14ac:dyDescent="0.3">
      <c r="A278" s="727" t="s">
        <v>4182</v>
      </c>
      <c r="B278" s="728" t="s">
        <v>4183</v>
      </c>
      <c r="C278" s="728" t="s">
        <v>579</v>
      </c>
      <c r="D278" s="728" t="s">
        <v>1478</v>
      </c>
      <c r="E278" s="728" t="s">
        <v>4179</v>
      </c>
      <c r="F278" s="728" t="s">
        <v>4197</v>
      </c>
      <c r="G278" s="728" t="s">
        <v>4198</v>
      </c>
      <c r="H278" s="732">
        <v>1</v>
      </c>
      <c r="I278" s="732">
        <v>35</v>
      </c>
      <c r="J278" s="728">
        <v>0.94594594594594594</v>
      </c>
      <c r="K278" s="728">
        <v>35</v>
      </c>
      <c r="L278" s="732">
        <v>1</v>
      </c>
      <c r="M278" s="732">
        <v>37</v>
      </c>
      <c r="N278" s="728">
        <v>1</v>
      </c>
      <c r="O278" s="728">
        <v>37</v>
      </c>
      <c r="P278" s="732">
        <v>1</v>
      </c>
      <c r="Q278" s="732">
        <v>37</v>
      </c>
      <c r="R278" s="746">
        <v>1</v>
      </c>
      <c r="S278" s="733">
        <v>37</v>
      </c>
    </row>
    <row r="279" spans="1:19" ht="14.4" customHeight="1" x14ac:dyDescent="0.3">
      <c r="A279" s="727" t="s">
        <v>4182</v>
      </c>
      <c r="B279" s="728" t="s">
        <v>4183</v>
      </c>
      <c r="C279" s="728" t="s">
        <v>579</v>
      </c>
      <c r="D279" s="728" t="s">
        <v>1478</v>
      </c>
      <c r="E279" s="728" t="s">
        <v>4179</v>
      </c>
      <c r="F279" s="728" t="s">
        <v>4205</v>
      </c>
      <c r="G279" s="728" t="s">
        <v>4206</v>
      </c>
      <c r="H279" s="732"/>
      <c r="I279" s="732"/>
      <c r="J279" s="728"/>
      <c r="K279" s="728"/>
      <c r="L279" s="732">
        <v>1</v>
      </c>
      <c r="M279" s="732">
        <v>207</v>
      </c>
      <c r="N279" s="728">
        <v>1</v>
      </c>
      <c r="O279" s="728">
        <v>207</v>
      </c>
      <c r="P279" s="732"/>
      <c r="Q279" s="732"/>
      <c r="R279" s="746"/>
      <c r="S279" s="733"/>
    </row>
    <row r="280" spans="1:19" ht="14.4" customHeight="1" x14ac:dyDescent="0.3">
      <c r="A280" s="727" t="s">
        <v>4182</v>
      </c>
      <c r="B280" s="728" t="s">
        <v>4183</v>
      </c>
      <c r="C280" s="728" t="s">
        <v>579</v>
      </c>
      <c r="D280" s="728" t="s">
        <v>1478</v>
      </c>
      <c r="E280" s="728" t="s">
        <v>4179</v>
      </c>
      <c r="F280" s="728" t="s">
        <v>4211</v>
      </c>
      <c r="G280" s="728" t="s">
        <v>4212</v>
      </c>
      <c r="H280" s="732">
        <v>3</v>
      </c>
      <c r="I280" s="732">
        <v>285</v>
      </c>
      <c r="J280" s="728">
        <v>2.8787878787878789</v>
      </c>
      <c r="K280" s="728">
        <v>95</v>
      </c>
      <c r="L280" s="732">
        <v>1</v>
      </c>
      <c r="M280" s="732">
        <v>99</v>
      </c>
      <c r="N280" s="728">
        <v>1</v>
      </c>
      <c r="O280" s="728">
        <v>99</v>
      </c>
      <c r="P280" s="732"/>
      <c r="Q280" s="732"/>
      <c r="R280" s="746"/>
      <c r="S280" s="733"/>
    </row>
    <row r="281" spans="1:19" ht="14.4" customHeight="1" x14ac:dyDescent="0.3">
      <c r="A281" s="727" t="s">
        <v>4182</v>
      </c>
      <c r="B281" s="728" t="s">
        <v>4183</v>
      </c>
      <c r="C281" s="728" t="s">
        <v>579</v>
      </c>
      <c r="D281" s="728" t="s">
        <v>1478</v>
      </c>
      <c r="E281" s="728" t="s">
        <v>4179</v>
      </c>
      <c r="F281" s="728" t="s">
        <v>4213</v>
      </c>
      <c r="G281" s="728" t="s">
        <v>4214</v>
      </c>
      <c r="H281" s="732">
        <v>5</v>
      </c>
      <c r="I281" s="732">
        <v>465</v>
      </c>
      <c r="J281" s="728">
        <v>4.7938144329896906</v>
      </c>
      <c r="K281" s="728">
        <v>93</v>
      </c>
      <c r="L281" s="732">
        <v>1</v>
      </c>
      <c r="M281" s="732">
        <v>97</v>
      </c>
      <c r="N281" s="728">
        <v>1</v>
      </c>
      <c r="O281" s="728">
        <v>97</v>
      </c>
      <c r="P281" s="732"/>
      <c r="Q281" s="732"/>
      <c r="R281" s="746"/>
      <c r="S281" s="733"/>
    </row>
    <row r="282" spans="1:19" ht="14.4" customHeight="1" x14ac:dyDescent="0.3">
      <c r="A282" s="727" t="s">
        <v>4182</v>
      </c>
      <c r="B282" s="728" t="s">
        <v>4183</v>
      </c>
      <c r="C282" s="728" t="s">
        <v>579</v>
      </c>
      <c r="D282" s="728" t="s">
        <v>1478</v>
      </c>
      <c r="E282" s="728" t="s">
        <v>4179</v>
      </c>
      <c r="F282" s="728" t="s">
        <v>4215</v>
      </c>
      <c r="G282" s="728" t="s">
        <v>4216</v>
      </c>
      <c r="H282" s="732">
        <v>328</v>
      </c>
      <c r="I282" s="732">
        <v>38704</v>
      </c>
      <c r="J282" s="728">
        <v>0.93937187515169163</v>
      </c>
      <c r="K282" s="728">
        <v>118</v>
      </c>
      <c r="L282" s="732">
        <v>327</v>
      </c>
      <c r="M282" s="732">
        <v>41202</v>
      </c>
      <c r="N282" s="728">
        <v>1</v>
      </c>
      <c r="O282" s="728">
        <v>126</v>
      </c>
      <c r="P282" s="732">
        <v>429</v>
      </c>
      <c r="Q282" s="732">
        <v>54054</v>
      </c>
      <c r="R282" s="746">
        <v>1.3119266055045871</v>
      </c>
      <c r="S282" s="733">
        <v>126</v>
      </c>
    </row>
    <row r="283" spans="1:19" ht="14.4" customHeight="1" x14ac:dyDescent="0.3">
      <c r="A283" s="727" t="s">
        <v>4182</v>
      </c>
      <c r="B283" s="728" t="s">
        <v>4183</v>
      </c>
      <c r="C283" s="728" t="s">
        <v>579</v>
      </c>
      <c r="D283" s="728" t="s">
        <v>1478</v>
      </c>
      <c r="E283" s="728" t="s">
        <v>4179</v>
      </c>
      <c r="F283" s="728" t="s">
        <v>4229</v>
      </c>
      <c r="G283" s="728" t="s">
        <v>4230</v>
      </c>
      <c r="H283" s="732"/>
      <c r="I283" s="732"/>
      <c r="J283" s="728"/>
      <c r="K283" s="728"/>
      <c r="L283" s="732"/>
      <c r="M283" s="732"/>
      <c r="N283" s="728"/>
      <c r="O283" s="728"/>
      <c r="P283" s="732">
        <v>2</v>
      </c>
      <c r="Q283" s="732">
        <v>2620</v>
      </c>
      <c r="R283" s="746"/>
      <c r="S283" s="733">
        <v>1310</v>
      </c>
    </row>
    <row r="284" spans="1:19" ht="14.4" customHeight="1" x14ac:dyDescent="0.3">
      <c r="A284" s="727" t="s">
        <v>4182</v>
      </c>
      <c r="B284" s="728" t="s">
        <v>4183</v>
      </c>
      <c r="C284" s="728" t="s">
        <v>579</v>
      </c>
      <c r="D284" s="728" t="s">
        <v>1478</v>
      </c>
      <c r="E284" s="728" t="s">
        <v>4179</v>
      </c>
      <c r="F284" s="728" t="s">
        <v>4235</v>
      </c>
      <c r="G284" s="728" t="s">
        <v>4236</v>
      </c>
      <c r="H284" s="732">
        <v>2</v>
      </c>
      <c r="I284" s="732">
        <v>314</v>
      </c>
      <c r="J284" s="728"/>
      <c r="K284" s="728">
        <v>157</v>
      </c>
      <c r="L284" s="732"/>
      <c r="M284" s="732"/>
      <c r="N284" s="728"/>
      <c r="O284" s="728"/>
      <c r="P284" s="732">
        <v>1</v>
      </c>
      <c r="Q284" s="732">
        <v>163</v>
      </c>
      <c r="R284" s="746"/>
      <c r="S284" s="733">
        <v>163</v>
      </c>
    </row>
    <row r="285" spans="1:19" ht="14.4" customHeight="1" x14ac:dyDescent="0.3">
      <c r="A285" s="727" t="s">
        <v>4182</v>
      </c>
      <c r="B285" s="728" t="s">
        <v>4183</v>
      </c>
      <c r="C285" s="728" t="s">
        <v>579</v>
      </c>
      <c r="D285" s="728" t="s">
        <v>1478</v>
      </c>
      <c r="E285" s="728" t="s">
        <v>4179</v>
      </c>
      <c r="F285" s="728" t="s">
        <v>4239</v>
      </c>
      <c r="G285" s="728" t="s">
        <v>4240</v>
      </c>
      <c r="H285" s="732"/>
      <c r="I285" s="732"/>
      <c r="J285" s="728"/>
      <c r="K285" s="728"/>
      <c r="L285" s="732">
        <v>180</v>
      </c>
      <c r="M285" s="732">
        <v>6000</v>
      </c>
      <c r="N285" s="728">
        <v>1</v>
      </c>
      <c r="O285" s="728">
        <v>33.333333333333336</v>
      </c>
      <c r="P285" s="732">
        <v>394</v>
      </c>
      <c r="Q285" s="732">
        <v>13133.32</v>
      </c>
      <c r="R285" s="746">
        <v>2.1888866666666664</v>
      </c>
      <c r="S285" s="733">
        <v>33.333299492385784</v>
      </c>
    </row>
    <row r="286" spans="1:19" ht="14.4" customHeight="1" x14ac:dyDescent="0.3">
      <c r="A286" s="727" t="s">
        <v>4182</v>
      </c>
      <c r="B286" s="728" t="s">
        <v>4183</v>
      </c>
      <c r="C286" s="728" t="s">
        <v>579</v>
      </c>
      <c r="D286" s="728" t="s">
        <v>1478</v>
      </c>
      <c r="E286" s="728" t="s">
        <v>4179</v>
      </c>
      <c r="F286" s="728" t="s">
        <v>4245</v>
      </c>
      <c r="G286" s="728" t="s">
        <v>4246</v>
      </c>
      <c r="H286" s="732"/>
      <c r="I286" s="732"/>
      <c r="J286" s="728"/>
      <c r="K286" s="728"/>
      <c r="L286" s="732"/>
      <c r="M286" s="732"/>
      <c r="N286" s="728"/>
      <c r="O286" s="728"/>
      <c r="P286" s="732">
        <v>2</v>
      </c>
      <c r="Q286" s="732">
        <v>172</v>
      </c>
      <c r="R286" s="746"/>
      <c r="S286" s="733">
        <v>86</v>
      </c>
    </row>
    <row r="287" spans="1:19" ht="14.4" customHeight="1" x14ac:dyDescent="0.3">
      <c r="A287" s="727" t="s">
        <v>4182</v>
      </c>
      <c r="B287" s="728" t="s">
        <v>4183</v>
      </c>
      <c r="C287" s="728" t="s">
        <v>579</v>
      </c>
      <c r="D287" s="728" t="s">
        <v>1478</v>
      </c>
      <c r="E287" s="728" t="s">
        <v>4179</v>
      </c>
      <c r="F287" s="728" t="s">
        <v>4249</v>
      </c>
      <c r="G287" s="728" t="s">
        <v>4250</v>
      </c>
      <c r="H287" s="732"/>
      <c r="I287" s="732"/>
      <c r="J287" s="728"/>
      <c r="K287" s="728"/>
      <c r="L287" s="732">
        <v>1</v>
      </c>
      <c r="M287" s="732">
        <v>394</v>
      </c>
      <c r="N287" s="728">
        <v>1</v>
      </c>
      <c r="O287" s="728">
        <v>394</v>
      </c>
      <c r="P287" s="732"/>
      <c r="Q287" s="732"/>
      <c r="R287" s="746"/>
      <c r="S287" s="733"/>
    </row>
    <row r="288" spans="1:19" ht="14.4" customHeight="1" x14ac:dyDescent="0.3">
      <c r="A288" s="727" t="s">
        <v>4182</v>
      </c>
      <c r="B288" s="728" t="s">
        <v>4183</v>
      </c>
      <c r="C288" s="728" t="s">
        <v>579</v>
      </c>
      <c r="D288" s="728" t="s">
        <v>1478</v>
      </c>
      <c r="E288" s="728" t="s">
        <v>4179</v>
      </c>
      <c r="F288" s="728" t="s">
        <v>4252</v>
      </c>
      <c r="G288" s="728" t="s">
        <v>4253</v>
      </c>
      <c r="H288" s="732"/>
      <c r="I288" s="732"/>
      <c r="J288" s="728"/>
      <c r="K288" s="728"/>
      <c r="L288" s="732"/>
      <c r="M288" s="732"/>
      <c r="N288" s="728"/>
      <c r="O288" s="728"/>
      <c r="P288" s="732">
        <v>1</v>
      </c>
      <c r="Q288" s="732">
        <v>162</v>
      </c>
      <c r="R288" s="746"/>
      <c r="S288" s="733">
        <v>162</v>
      </c>
    </row>
    <row r="289" spans="1:19" ht="14.4" customHeight="1" x14ac:dyDescent="0.3">
      <c r="A289" s="727" t="s">
        <v>4182</v>
      </c>
      <c r="B289" s="728" t="s">
        <v>4183</v>
      </c>
      <c r="C289" s="728" t="s">
        <v>579</v>
      </c>
      <c r="D289" s="728" t="s">
        <v>1478</v>
      </c>
      <c r="E289" s="728" t="s">
        <v>4179</v>
      </c>
      <c r="F289" s="728" t="s">
        <v>4180</v>
      </c>
      <c r="G289" s="728" t="s">
        <v>4181</v>
      </c>
      <c r="H289" s="732">
        <v>39</v>
      </c>
      <c r="I289" s="732">
        <v>9165</v>
      </c>
      <c r="J289" s="728">
        <v>0.66388989496559214</v>
      </c>
      <c r="K289" s="728">
        <v>235</v>
      </c>
      <c r="L289" s="732">
        <v>55</v>
      </c>
      <c r="M289" s="732">
        <v>13805</v>
      </c>
      <c r="N289" s="728">
        <v>1</v>
      </c>
      <c r="O289" s="728">
        <v>251</v>
      </c>
      <c r="P289" s="732">
        <v>33</v>
      </c>
      <c r="Q289" s="732">
        <v>8283</v>
      </c>
      <c r="R289" s="746">
        <v>0.6</v>
      </c>
      <c r="S289" s="733">
        <v>251</v>
      </c>
    </row>
    <row r="290" spans="1:19" ht="14.4" customHeight="1" x14ac:dyDescent="0.3">
      <c r="A290" s="727" t="s">
        <v>4182</v>
      </c>
      <c r="B290" s="728" t="s">
        <v>4183</v>
      </c>
      <c r="C290" s="728" t="s">
        <v>579</v>
      </c>
      <c r="D290" s="728" t="s">
        <v>1478</v>
      </c>
      <c r="E290" s="728" t="s">
        <v>4179</v>
      </c>
      <c r="F290" s="728" t="s">
        <v>4264</v>
      </c>
      <c r="G290" s="728" t="s">
        <v>4265</v>
      </c>
      <c r="H290" s="732"/>
      <c r="I290" s="732"/>
      <c r="J290" s="728"/>
      <c r="K290" s="728"/>
      <c r="L290" s="732"/>
      <c r="M290" s="732"/>
      <c r="N290" s="728"/>
      <c r="O290" s="728"/>
      <c r="P290" s="732">
        <v>1</v>
      </c>
      <c r="Q290" s="732">
        <v>183</v>
      </c>
      <c r="R290" s="746"/>
      <c r="S290" s="733">
        <v>183</v>
      </c>
    </row>
    <row r="291" spans="1:19" ht="14.4" customHeight="1" x14ac:dyDescent="0.3">
      <c r="A291" s="727" t="s">
        <v>4182</v>
      </c>
      <c r="B291" s="728" t="s">
        <v>4183</v>
      </c>
      <c r="C291" s="728" t="s">
        <v>579</v>
      </c>
      <c r="D291" s="728" t="s">
        <v>1479</v>
      </c>
      <c r="E291" s="728" t="s">
        <v>4179</v>
      </c>
      <c r="F291" s="728" t="s">
        <v>4205</v>
      </c>
      <c r="G291" s="728" t="s">
        <v>4206</v>
      </c>
      <c r="H291" s="732">
        <v>2</v>
      </c>
      <c r="I291" s="732">
        <v>402</v>
      </c>
      <c r="J291" s="728">
        <v>1.9420289855072463</v>
      </c>
      <c r="K291" s="728">
        <v>201</v>
      </c>
      <c r="L291" s="732">
        <v>1</v>
      </c>
      <c r="M291" s="732">
        <v>207</v>
      </c>
      <c r="N291" s="728">
        <v>1</v>
      </c>
      <c r="O291" s="728">
        <v>207</v>
      </c>
      <c r="P291" s="732"/>
      <c r="Q291" s="732"/>
      <c r="R291" s="746"/>
      <c r="S291" s="733"/>
    </row>
    <row r="292" spans="1:19" ht="14.4" customHeight="1" x14ac:dyDescent="0.3">
      <c r="A292" s="727" t="s">
        <v>4182</v>
      </c>
      <c r="B292" s="728" t="s">
        <v>4183</v>
      </c>
      <c r="C292" s="728" t="s">
        <v>579</v>
      </c>
      <c r="D292" s="728" t="s">
        <v>1479</v>
      </c>
      <c r="E292" s="728" t="s">
        <v>4179</v>
      </c>
      <c r="F292" s="728" t="s">
        <v>4207</v>
      </c>
      <c r="G292" s="728" t="s">
        <v>4208</v>
      </c>
      <c r="H292" s="732"/>
      <c r="I292" s="732"/>
      <c r="J292" s="728"/>
      <c r="K292" s="728"/>
      <c r="L292" s="732">
        <v>1</v>
      </c>
      <c r="M292" s="732">
        <v>309</v>
      </c>
      <c r="N292" s="728">
        <v>1</v>
      </c>
      <c r="O292" s="728">
        <v>309</v>
      </c>
      <c r="P292" s="732"/>
      <c r="Q292" s="732"/>
      <c r="R292" s="746"/>
      <c r="S292" s="733"/>
    </row>
    <row r="293" spans="1:19" ht="14.4" customHeight="1" x14ac:dyDescent="0.3">
      <c r="A293" s="727" t="s">
        <v>4182</v>
      </c>
      <c r="B293" s="728" t="s">
        <v>4183</v>
      </c>
      <c r="C293" s="728" t="s">
        <v>579</v>
      </c>
      <c r="D293" s="728" t="s">
        <v>1479</v>
      </c>
      <c r="E293" s="728" t="s">
        <v>4179</v>
      </c>
      <c r="F293" s="728" t="s">
        <v>4211</v>
      </c>
      <c r="G293" s="728" t="s">
        <v>4212</v>
      </c>
      <c r="H293" s="732">
        <v>74</v>
      </c>
      <c r="I293" s="732">
        <v>7030</v>
      </c>
      <c r="J293" s="728">
        <v>1.1095328282828283</v>
      </c>
      <c r="K293" s="728">
        <v>95</v>
      </c>
      <c r="L293" s="732">
        <v>64</v>
      </c>
      <c r="M293" s="732">
        <v>6336</v>
      </c>
      <c r="N293" s="728">
        <v>1</v>
      </c>
      <c r="O293" s="728">
        <v>99</v>
      </c>
      <c r="P293" s="732">
        <v>45</v>
      </c>
      <c r="Q293" s="732">
        <v>4455</v>
      </c>
      <c r="R293" s="746">
        <v>0.703125</v>
      </c>
      <c r="S293" s="733">
        <v>99</v>
      </c>
    </row>
    <row r="294" spans="1:19" ht="14.4" customHeight="1" x14ac:dyDescent="0.3">
      <c r="A294" s="727" t="s">
        <v>4182</v>
      </c>
      <c r="B294" s="728" t="s">
        <v>4183</v>
      </c>
      <c r="C294" s="728" t="s">
        <v>579</v>
      </c>
      <c r="D294" s="728" t="s">
        <v>1479</v>
      </c>
      <c r="E294" s="728" t="s">
        <v>4179</v>
      </c>
      <c r="F294" s="728" t="s">
        <v>4213</v>
      </c>
      <c r="G294" s="728" t="s">
        <v>4214</v>
      </c>
      <c r="H294" s="732">
        <v>10</v>
      </c>
      <c r="I294" s="732">
        <v>930</v>
      </c>
      <c r="J294" s="728">
        <v>0.95876288659793818</v>
      </c>
      <c r="K294" s="728">
        <v>93</v>
      </c>
      <c r="L294" s="732">
        <v>10</v>
      </c>
      <c r="M294" s="732">
        <v>970</v>
      </c>
      <c r="N294" s="728">
        <v>1</v>
      </c>
      <c r="O294" s="728">
        <v>97</v>
      </c>
      <c r="P294" s="732">
        <v>9</v>
      </c>
      <c r="Q294" s="732">
        <v>873</v>
      </c>
      <c r="R294" s="746">
        <v>0.9</v>
      </c>
      <c r="S294" s="733">
        <v>97</v>
      </c>
    </row>
    <row r="295" spans="1:19" ht="14.4" customHeight="1" x14ac:dyDescent="0.3">
      <c r="A295" s="727" t="s">
        <v>4182</v>
      </c>
      <c r="B295" s="728" t="s">
        <v>4183</v>
      </c>
      <c r="C295" s="728" t="s">
        <v>579</v>
      </c>
      <c r="D295" s="728" t="s">
        <v>1479</v>
      </c>
      <c r="E295" s="728" t="s">
        <v>4179</v>
      </c>
      <c r="F295" s="728" t="s">
        <v>4215</v>
      </c>
      <c r="G295" s="728" t="s">
        <v>4216</v>
      </c>
      <c r="H295" s="732">
        <v>362</v>
      </c>
      <c r="I295" s="732">
        <v>42716</v>
      </c>
      <c r="J295" s="728">
        <v>0.96585718807941034</v>
      </c>
      <c r="K295" s="728">
        <v>118</v>
      </c>
      <c r="L295" s="732">
        <v>351</v>
      </c>
      <c r="M295" s="732">
        <v>44226</v>
      </c>
      <c r="N295" s="728">
        <v>1</v>
      </c>
      <c r="O295" s="728">
        <v>126</v>
      </c>
      <c r="P295" s="732">
        <v>299</v>
      </c>
      <c r="Q295" s="732">
        <v>37674</v>
      </c>
      <c r="R295" s="746">
        <v>0.85185185185185186</v>
      </c>
      <c r="S295" s="733">
        <v>126</v>
      </c>
    </row>
    <row r="296" spans="1:19" ht="14.4" customHeight="1" x14ac:dyDescent="0.3">
      <c r="A296" s="727" t="s">
        <v>4182</v>
      </c>
      <c r="B296" s="728" t="s">
        <v>4183</v>
      </c>
      <c r="C296" s="728" t="s">
        <v>579</v>
      </c>
      <c r="D296" s="728" t="s">
        <v>1479</v>
      </c>
      <c r="E296" s="728" t="s">
        <v>4179</v>
      </c>
      <c r="F296" s="728" t="s">
        <v>4239</v>
      </c>
      <c r="G296" s="728" t="s">
        <v>4240</v>
      </c>
      <c r="H296" s="732"/>
      <c r="I296" s="732"/>
      <c r="J296" s="728"/>
      <c r="K296" s="728"/>
      <c r="L296" s="732">
        <v>149</v>
      </c>
      <c r="M296" s="732">
        <v>4966.6499999999996</v>
      </c>
      <c r="N296" s="728">
        <v>1</v>
      </c>
      <c r="O296" s="728">
        <v>33.333221476510062</v>
      </c>
      <c r="P296" s="732">
        <v>250</v>
      </c>
      <c r="Q296" s="732">
        <v>8333.31</v>
      </c>
      <c r="R296" s="746">
        <v>1.6778532813868503</v>
      </c>
      <c r="S296" s="733">
        <v>33.333239999999996</v>
      </c>
    </row>
    <row r="297" spans="1:19" ht="14.4" customHeight="1" x14ac:dyDescent="0.3">
      <c r="A297" s="727" t="s">
        <v>4182</v>
      </c>
      <c r="B297" s="728" t="s">
        <v>4183</v>
      </c>
      <c r="C297" s="728" t="s">
        <v>579</v>
      </c>
      <c r="D297" s="728" t="s">
        <v>1479</v>
      </c>
      <c r="E297" s="728" t="s">
        <v>4179</v>
      </c>
      <c r="F297" s="728" t="s">
        <v>4247</v>
      </c>
      <c r="G297" s="728" t="s">
        <v>4248</v>
      </c>
      <c r="H297" s="732">
        <v>1</v>
      </c>
      <c r="I297" s="732">
        <v>31</v>
      </c>
      <c r="J297" s="728"/>
      <c r="K297" s="728">
        <v>31</v>
      </c>
      <c r="L297" s="732"/>
      <c r="M297" s="732"/>
      <c r="N297" s="728"/>
      <c r="O297" s="728"/>
      <c r="P297" s="732"/>
      <c r="Q297" s="732"/>
      <c r="R297" s="746"/>
      <c r="S297" s="733"/>
    </row>
    <row r="298" spans="1:19" ht="14.4" customHeight="1" x14ac:dyDescent="0.3">
      <c r="A298" s="727" t="s">
        <v>4182</v>
      </c>
      <c r="B298" s="728" t="s">
        <v>4183</v>
      </c>
      <c r="C298" s="728" t="s">
        <v>579</v>
      </c>
      <c r="D298" s="728" t="s">
        <v>1479</v>
      </c>
      <c r="E298" s="728" t="s">
        <v>4179</v>
      </c>
      <c r="F298" s="728" t="s">
        <v>4249</v>
      </c>
      <c r="G298" s="728" t="s">
        <v>4250</v>
      </c>
      <c r="H298" s="732">
        <v>1</v>
      </c>
      <c r="I298" s="732">
        <v>384</v>
      </c>
      <c r="J298" s="728">
        <v>0.48730964467005078</v>
      </c>
      <c r="K298" s="728">
        <v>384</v>
      </c>
      <c r="L298" s="732">
        <v>2</v>
      </c>
      <c r="M298" s="732">
        <v>788</v>
      </c>
      <c r="N298" s="728">
        <v>1</v>
      </c>
      <c r="O298" s="728">
        <v>394</v>
      </c>
      <c r="P298" s="732"/>
      <c r="Q298" s="732"/>
      <c r="R298" s="746"/>
      <c r="S298" s="733"/>
    </row>
    <row r="299" spans="1:19" ht="14.4" customHeight="1" x14ac:dyDescent="0.3">
      <c r="A299" s="727" t="s">
        <v>4182</v>
      </c>
      <c r="B299" s="728" t="s">
        <v>4183</v>
      </c>
      <c r="C299" s="728" t="s">
        <v>579</v>
      </c>
      <c r="D299" s="728" t="s">
        <v>1479</v>
      </c>
      <c r="E299" s="728" t="s">
        <v>4179</v>
      </c>
      <c r="F299" s="728" t="s">
        <v>4252</v>
      </c>
      <c r="G299" s="728" t="s">
        <v>4253</v>
      </c>
      <c r="H299" s="732">
        <v>4</v>
      </c>
      <c r="I299" s="732">
        <v>632</v>
      </c>
      <c r="J299" s="728">
        <v>0.78024691358024689</v>
      </c>
      <c r="K299" s="728">
        <v>158</v>
      </c>
      <c r="L299" s="732">
        <v>5</v>
      </c>
      <c r="M299" s="732">
        <v>810</v>
      </c>
      <c r="N299" s="728">
        <v>1</v>
      </c>
      <c r="O299" s="728">
        <v>162</v>
      </c>
      <c r="P299" s="732">
        <v>5</v>
      </c>
      <c r="Q299" s="732">
        <v>810</v>
      </c>
      <c r="R299" s="746">
        <v>1</v>
      </c>
      <c r="S299" s="733">
        <v>162</v>
      </c>
    </row>
    <row r="300" spans="1:19" ht="14.4" customHeight="1" x14ac:dyDescent="0.3">
      <c r="A300" s="727" t="s">
        <v>4182</v>
      </c>
      <c r="B300" s="728" t="s">
        <v>4183</v>
      </c>
      <c r="C300" s="728" t="s">
        <v>579</v>
      </c>
      <c r="D300" s="728" t="s">
        <v>1479</v>
      </c>
      <c r="E300" s="728" t="s">
        <v>4179</v>
      </c>
      <c r="F300" s="728" t="s">
        <v>4180</v>
      </c>
      <c r="G300" s="728" t="s">
        <v>4181</v>
      </c>
      <c r="H300" s="732">
        <v>8</v>
      </c>
      <c r="I300" s="732">
        <v>1880</v>
      </c>
      <c r="J300" s="728">
        <v>1.248339973439575</v>
      </c>
      <c r="K300" s="728">
        <v>235</v>
      </c>
      <c r="L300" s="732">
        <v>6</v>
      </c>
      <c r="M300" s="732">
        <v>1506</v>
      </c>
      <c r="N300" s="728">
        <v>1</v>
      </c>
      <c r="O300" s="728">
        <v>251</v>
      </c>
      <c r="P300" s="732">
        <v>2</v>
      </c>
      <c r="Q300" s="732">
        <v>502</v>
      </c>
      <c r="R300" s="746">
        <v>0.33333333333333331</v>
      </c>
      <c r="S300" s="733">
        <v>251</v>
      </c>
    </row>
    <row r="301" spans="1:19" ht="14.4" customHeight="1" x14ac:dyDescent="0.3">
      <c r="A301" s="727" t="s">
        <v>4182</v>
      </c>
      <c r="B301" s="728" t="s">
        <v>4183</v>
      </c>
      <c r="C301" s="728" t="s">
        <v>579</v>
      </c>
      <c r="D301" s="728" t="s">
        <v>1479</v>
      </c>
      <c r="E301" s="728" t="s">
        <v>4179</v>
      </c>
      <c r="F301" s="728" t="s">
        <v>4256</v>
      </c>
      <c r="G301" s="728" t="s">
        <v>4257</v>
      </c>
      <c r="H301" s="732"/>
      <c r="I301" s="732"/>
      <c r="J301" s="728"/>
      <c r="K301" s="728"/>
      <c r="L301" s="732">
        <v>1</v>
      </c>
      <c r="M301" s="732">
        <v>120</v>
      </c>
      <c r="N301" s="728">
        <v>1</v>
      </c>
      <c r="O301" s="728">
        <v>120</v>
      </c>
      <c r="P301" s="732">
        <v>1</v>
      </c>
      <c r="Q301" s="732">
        <v>120</v>
      </c>
      <c r="R301" s="746">
        <v>1</v>
      </c>
      <c r="S301" s="733">
        <v>120</v>
      </c>
    </row>
    <row r="302" spans="1:19" ht="14.4" customHeight="1" x14ac:dyDescent="0.3">
      <c r="A302" s="727" t="s">
        <v>4182</v>
      </c>
      <c r="B302" s="728" t="s">
        <v>4183</v>
      </c>
      <c r="C302" s="728" t="s">
        <v>579</v>
      </c>
      <c r="D302" s="728" t="s">
        <v>1479</v>
      </c>
      <c r="E302" s="728" t="s">
        <v>4179</v>
      </c>
      <c r="F302" s="728" t="s">
        <v>4272</v>
      </c>
      <c r="G302" s="728" t="s">
        <v>4273</v>
      </c>
      <c r="H302" s="732"/>
      <c r="I302" s="732"/>
      <c r="J302" s="728"/>
      <c r="K302" s="728"/>
      <c r="L302" s="732">
        <v>1</v>
      </c>
      <c r="M302" s="732">
        <v>132</v>
      </c>
      <c r="N302" s="728">
        <v>1</v>
      </c>
      <c r="O302" s="728">
        <v>132</v>
      </c>
      <c r="P302" s="732">
        <v>1</v>
      </c>
      <c r="Q302" s="732">
        <v>132</v>
      </c>
      <c r="R302" s="746">
        <v>1</v>
      </c>
      <c r="S302" s="733">
        <v>132</v>
      </c>
    </row>
    <row r="303" spans="1:19" ht="14.4" customHeight="1" x14ac:dyDescent="0.3">
      <c r="A303" s="727" t="s">
        <v>4182</v>
      </c>
      <c r="B303" s="728" t="s">
        <v>4183</v>
      </c>
      <c r="C303" s="728" t="s">
        <v>579</v>
      </c>
      <c r="D303" s="728" t="s">
        <v>1479</v>
      </c>
      <c r="E303" s="728" t="s">
        <v>4179</v>
      </c>
      <c r="F303" s="728" t="s">
        <v>4274</v>
      </c>
      <c r="G303" s="728" t="s">
        <v>4275</v>
      </c>
      <c r="H303" s="732">
        <v>41</v>
      </c>
      <c r="I303" s="732">
        <v>4551</v>
      </c>
      <c r="J303" s="728">
        <v>0.71952569169960479</v>
      </c>
      <c r="K303" s="728">
        <v>111</v>
      </c>
      <c r="L303" s="732">
        <v>55</v>
      </c>
      <c r="M303" s="732">
        <v>6325</v>
      </c>
      <c r="N303" s="728">
        <v>1</v>
      </c>
      <c r="O303" s="728">
        <v>115</v>
      </c>
      <c r="P303" s="732">
        <v>32</v>
      </c>
      <c r="Q303" s="732">
        <v>3680</v>
      </c>
      <c r="R303" s="746">
        <v>0.58181818181818179</v>
      </c>
      <c r="S303" s="733">
        <v>115</v>
      </c>
    </row>
    <row r="304" spans="1:19" ht="14.4" customHeight="1" x14ac:dyDescent="0.3">
      <c r="A304" s="727" t="s">
        <v>4182</v>
      </c>
      <c r="B304" s="728" t="s">
        <v>4183</v>
      </c>
      <c r="C304" s="728" t="s">
        <v>579</v>
      </c>
      <c r="D304" s="728" t="s">
        <v>1479</v>
      </c>
      <c r="E304" s="728" t="s">
        <v>4179</v>
      </c>
      <c r="F304" s="728" t="s">
        <v>4284</v>
      </c>
      <c r="G304" s="728" t="s">
        <v>4285</v>
      </c>
      <c r="H304" s="732">
        <v>18</v>
      </c>
      <c r="I304" s="732">
        <v>4014</v>
      </c>
      <c r="J304" s="728">
        <v>0.68010843781768893</v>
      </c>
      <c r="K304" s="728">
        <v>223</v>
      </c>
      <c r="L304" s="732">
        <v>26</v>
      </c>
      <c r="M304" s="732">
        <v>5902</v>
      </c>
      <c r="N304" s="728">
        <v>1</v>
      </c>
      <c r="O304" s="728">
        <v>227</v>
      </c>
      <c r="P304" s="732">
        <v>11</v>
      </c>
      <c r="Q304" s="732">
        <v>2497</v>
      </c>
      <c r="R304" s="746">
        <v>0.42307692307692307</v>
      </c>
      <c r="S304" s="733">
        <v>227</v>
      </c>
    </row>
    <row r="305" spans="1:19" ht="14.4" customHeight="1" x14ac:dyDescent="0.3">
      <c r="A305" s="727" t="s">
        <v>4182</v>
      </c>
      <c r="B305" s="728" t="s">
        <v>4183</v>
      </c>
      <c r="C305" s="728" t="s">
        <v>579</v>
      </c>
      <c r="D305" s="728" t="s">
        <v>1480</v>
      </c>
      <c r="E305" s="728" t="s">
        <v>4184</v>
      </c>
      <c r="F305" s="728" t="s">
        <v>4185</v>
      </c>
      <c r="G305" s="728" t="s">
        <v>4186</v>
      </c>
      <c r="H305" s="732">
        <v>2.5</v>
      </c>
      <c r="I305" s="732">
        <v>377.65</v>
      </c>
      <c r="J305" s="728">
        <v>1.2500827540549486</v>
      </c>
      <c r="K305" s="728">
        <v>151.06</v>
      </c>
      <c r="L305" s="732">
        <v>2</v>
      </c>
      <c r="M305" s="732">
        <v>302.10000000000002</v>
      </c>
      <c r="N305" s="728">
        <v>1</v>
      </c>
      <c r="O305" s="728">
        <v>151.05000000000001</v>
      </c>
      <c r="P305" s="732">
        <v>4</v>
      </c>
      <c r="Q305" s="732">
        <v>604.25</v>
      </c>
      <c r="R305" s="746">
        <v>2.0001655081098972</v>
      </c>
      <c r="S305" s="733">
        <v>151.0625</v>
      </c>
    </row>
    <row r="306" spans="1:19" ht="14.4" customHeight="1" x14ac:dyDescent="0.3">
      <c r="A306" s="727" t="s">
        <v>4182</v>
      </c>
      <c r="B306" s="728" t="s">
        <v>4183</v>
      </c>
      <c r="C306" s="728" t="s">
        <v>579</v>
      </c>
      <c r="D306" s="728" t="s">
        <v>1480</v>
      </c>
      <c r="E306" s="728" t="s">
        <v>4184</v>
      </c>
      <c r="F306" s="728" t="s">
        <v>4190</v>
      </c>
      <c r="G306" s="728" t="s">
        <v>965</v>
      </c>
      <c r="H306" s="732"/>
      <c r="I306" s="732"/>
      <c r="J306" s="728"/>
      <c r="K306" s="728"/>
      <c r="L306" s="732">
        <v>0.2</v>
      </c>
      <c r="M306" s="732">
        <v>52.81</v>
      </c>
      <c r="N306" s="728">
        <v>1</v>
      </c>
      <c r="O306" s="728">
        <v>264.05</v>
      </c>
      <c r="P306" s="732"/>
      <c r="Q306" s="732"/>
      <c r="R306" s="746"/>
      <c r="S306" s="733"/>
    </row>
    <row r="307" spans="1:19" ht="14.4" customHeight="1" x14ac:dyDescent="0.3">
      <c r="A307" s="727" t="s">
        <v>4182</v>
      </c>
      <c r="B307" s="728" t="s">
        <v>4183</v>
      </c>
      <c r="C307" s="728" t="s">
        <v>579</v>
      </c>
      <c r="D307" s="728" t="s">
        <v>1480</v>
      </c>
      <c r="E307" s="728" t="s">
        <v>4179</v>
      </c>
      <c r="F307" s="728" t="s">
        <v>4193</v>
      </c>
      <c r="G307" s="728" t="s">
        <v>4194</v>
      </c>
      <c r="H307" s="732">
        <v>78</v>
      </c>
      <c r="I307" s="732">
        <v>6318</v>
      </c>
      <c r="J307" s="728">
        <v>1.3124221022019111</v>
      </c>
      <c r="K307" s="728">
        <v>81</v>
      </c>
      <c r="L307" s="732">
        <v>58</v>
      </c>
      <c r="M307" s="732">
        <v>4814</v>
      </c>
      <c r="N307" s="728">
        <v>1</v>
      </c>
      <c r="O307" s="728">
        <v>83</v>
      </c>
      <c r="P307" s="732">
        <v>68</v>
      </c>
      <c r="Q307" s="732">
        <v>5644</v>
      </c>
      <c r="R307" s="746">
        <v>1.1724137931034482</v>
      </c>
      <c r="S307" s="733">
        <v>83</v>
      </c>
    </row>
    <row r="308" spans="1:19" ht="14.4" customHeight="1" x14ac:dyDescent="0.3">
      <c r="A308" s="727" t="s">
        <v>4182</v>
      </c>
      <c r="B308" s="728" t="s">
        <v>4183</v>
      </c>
      <c r="C308" s="728" t="s">
        <v>579</v>
      </c>
      <c r="D308" s="728" t="s">
        <v>1480</v>
      </c>
      <c r="E308" s="728" t="s">
        <v>4179</v>
      </c>
      <c r="F308" s="728" t="s">
        <v>4195</v>
      </c>
      <c r="G308" s="728" t="s">
        <v>4196</v>
      </c>
      <c r="H308" s="732">
        <v>4</v>
      </c>
      <c r="I308" s="732">
        <v>416</v>
      </c>
      <c r="J308" s="728"/>
      <c r="K308" s="728">
        <v>104</v>
      </c>
      <c r="L308" s="732"/>
      <c r="M308" s="732"/>
      <c r="N308" s="728"/>
      <c r="O308" s="728"/>
      <c r="P308" s="732">
        <v>1</v>
      </c>
      <c r="Q308" s="732">
        <v>106</v>
      </c>
      <c r="R308" s="746"/>
      <c r="S308" s="733">
        <v>106</v>
      </c>
    </row>
    <row r="309" spans="1:19" ht="14.4" customHeight="1" x14ac:dyDescent="0.3">
      <c r="A309" s="727" t="s">
        <v>4182</v>
      </c>
      <c r="B309" s="728" t="s">
        <v>4183</v>
      </c>
      <c r="C309" s="728" t="s">
        <v>579</v>
      </c>
      <c r="D309" s="728" t="s">
        <v>1480</v>
      </c>
      <c r="E309" s="728" t="s">
        <v>4179</v>
      </c>
      <c r="F309" s="728" t="s">
        <v>4197</v>
      </c>
      <c r="G309" s="728" t="s">
        <v>4198</v>
      </c>
      <c r="H309" s="732">
        <v>18</v>
      </c>
      <c r="I309" s="732">
        <v>630</v>
      </c>
      <c r="J309" s="728">
        <v>1.0015898251192368</v>
      </c>
      <c r="K309" s="728">
        <v>35</v>
      </c>
      <c r="L309" s="732">
        <v>17</v>
      </c>
      <c r="M309" s="732">
        <v>629</v>
      </c>
      <c r="N309" s="728">
        <v>1</v>
      </c>
      <c r="O309" s="728">
        <v>37</v>
      </c>
      <c r="P309" s="732">
        <v>17</v>
      </c>
      <c r="Q309" s="732">
        <v>629</v>
      </c>
      <c r="R309" s="746">
        <v>1</v>
      </c>
      <c r="S309" s="733">
        <v>37</v>
      </c>
    </row>
    <row r="310" spans="1:19" ht="14.4" customHeight="1" x14ac:dyDescent="0.3">
      <c r="A310" s="727" t="s">
        <v>4182</v>
      </c>
      <c r="B310" s="728" t="s">
        <v>4183</v>
      </c>
      <c r="C310" s="728" t="s">
        <v>579</v>
      </c>
      <c r="D310" s="728" t="s">
        <v>1480</v>
      </c>
      <c r="E310" s="728" t="s">
        <v>4179</v>
      </c>
      <c r="F310" s="728" t="s">
        <v>4199</v>
      </c>
      <c r="G310" s="728" t="s">
        <v>4200</v>
      </c>
      <c r="H310" s="732">
        <v>3</v>
      </c>
      <c r="I310" s="732">
        <v>15</v>
      </c>
      <c r="J310" s="728">
        <v>1</v>
      </c>
      <c r="K310" s="728">
        <v>5</v>
      </c>
      <c r="L310" s="732">
        <v>3</v>
      </c>
      <c r="M310" s="732">
        <v>15</v>
      </c>
      <c r="N310" s="728">
        <v>1</v>
      </c>
      <c r="O310" s="728">
        <v>5</v>
      </c>
      <c r="P310" s="732">
        <v>1</v>
      </c>
      <c r="Q310" s="732">
        <v>5</v>
      </c>
      <c r="R310" s="746">
        <v>0.33333333333333331</v>
      </c>
      <c r="S310" s="733">
        <v>5</v>
      </c>
    </row>
    <row r="311" spans="1:19" ht="14.4" customHeight="1" x14ac:dyDescent="0.3">
      <c r="A311" s="727" t="s">
        <v>4182</v>
      </c>
      <c r="B311" s="728" t="s">
        <v>4183</v>
      </c>
      <c r="C311" s="728" t="s">
        <v>579</v>
      </c>
      <c r="D311" s="728" t="s">
        <v>1480</v>
      </c>
      <c r="E311" s="728" t="s">
        <v>4179</v>
      </c>
      <c r="F311" s="728" t="s">
        <v>4201</v>
      </c>
      <c r="G311" s="728" t="s">
        <v>4202</v>
      </c>
      <c r="H311" s="732"/>
      <c r="I311" s="732"/>
      <c r="J311" s="728"/>
      <c r="K311" s="728"/>
      <c r="L311" s="732">
        <v>2</v>
      </c>
      <c r="M311" s="732">
        <v>10</v>
      </c>
      <c r="N311" s="728">
        <v>1</v>
      </c>
      <c r="O311" s="728">
        <v>5</v>
      </c>
      <c r="P311" s="732"/>
      <c r="Q311" s="732"/>
      <c r="R311" s="746"/>
      <c r="S311" s="733"/>
    </row>
    <row r="312" spans="1:19" ht="14.4" customHeight="1" x14ac:dyDescent="0.3">
      <c r="A312" s="727" t="s">
        <v>4182</v>
      </c>
      <c r="B312" s="728" t="s">
        <v>4183</v>
      </c>
      <c r="C312" s="728" t="s">
        <v>579</v>
      </c>
      <c r="D312" s="728" t="s">
        <v>1480</v>
      </c>
      <c r="E312" s="728" t="s">
        <v>4179</v>
      </c>
      <c r="F312" s="728" t="s">
        <v>4205</v>
      </c>
      <c r="G312" s="728" t="s">
        <v>4206</v>
      </c>
      <c r="H312" s="732">
        <v>7</v>
      </c>
      <c r="I312" s="732">
        <v>1407</v>
      </c>
      <c r="J312" s="728">
        <v>0.52285395763656628</v>
      </c>
      <c r="K312" s="728">
        <v>201</v>
      </c>
      <c r="L312" s="732">
        <v>13</v>
      </c>
      <c r="M312" s="732">
        <v>2691</v>
      </c>
      <c r="N312" s="728">
        <v>1</v>
      </c>
      <c r="O312" s="728">
        <v>207</v>
      </c>
      <c r="P312" s="732">
        <v>2</v>
      </c>
      <c r="Q312" s="732">
        <v>414</v>
      </c>
      <c r="R312" s="746">
        <v>0.15384615384615385</v>
      </c>
      <c r="S312" s="733">
        <v>207</v>
      </c>
    </row>
    <row r="313" spans="1:19" ht="14.4" customHeight="1" x14ac:dyDescent="0.3">
      <c r="A313" s="727" t="s">
        <v>4182</v>
      </c>
      <c r="B313" s="728" t="s">
        <v>4183</v>
      </c>
      <c r="C313" s="728" t="s">
        <v>579</v>
      </c>
      <c r="D313" s="728" t="s">
        <v>1480</v>
      </c>
      <c r="E313" s="728" t="s">
        <v>4179</v>
      </c>
      <c r="F313" s="728" t="s">
        <v>4207</v>
      </c>
      <c r="G313" s="728" t="s">
        <v>4208</v>
      </c>
      <c r="H313" s="732"/>
      <c r="I313" s="732"/>
      <c r="J313" s="728"/>
      <c r="K313" s="728"/>
      <c r="L313" s="732">
        <v>3</v>
      </c>
      <c r="M313" s="732">
        <v>927</v>
      </c>
      <c r="N313" s="728">
        <v>1</v>
      </c>
      <c r="O313" s="728">
        <v>309</v>
      </c>
      <c r="P313" s="732">
        <v>2</v>
      </c>
      <c r="Q313" s="732">
        <v>618</v>
      </c>
      <c r="R313" s="746">
        <v>0.66666666666666663</v>
      </c>
      <c r="S313" s="733">
        <v>309</v>
      </c>
    </row>
    <row r="314" spans="1:19" ht="14.4" customHeight="1" x14ac:dyDescent="0.3">
      <c r="A314" s="727" t="s">
        <v>4182</v>
      </c>
      <c r="B314" s="728" t="s">
        <v>4183</v>
      </c>
      <c r="C314" s="728" t="s">
        <v>579</v>
      </c>
      <c r="D314" s="728" t="s">
        <v>1480</v>
      </c>
      <c r="E314" s="728" t="s">
        <v>4179</v>
      </c>
      <c r="F314" s="728" t="s">
        <v>4211</v>
      </c>
      <c r="G314" s="728" t="s">
        <v>4212</v>
      </c>
      <c r="H314" s="732">
        <v>33</v>
      </c>
      <c r="I314" s="732">
        <v>3135</v>
      </c>
      <c r="J314" s="728">
        <v>0.93137254901960786</v>
      </c>
      <c r="K314" s="728">
        <v>95</v>
      </c>
      <c r="L314" s="732">
        <v>34</v>
      </c>
      <c r="M314" s="732">
        <v>3366</v>
      </c>
      <c r="N314" s="728">
        <v>1</v>
      </c>
      <c r="O314" s="728">
        <v>99</v>
      </c>
      <c r="P314" s="732">
        <v>32</v>
      </c>
      <c r="Q314" s="732">
        <v>3168</v>
      </c>
      <c r="R314" s="746">
        <v>0.94117647058823528</v>
      </c>
      <c r="S314" s="733">
        <v>99</v>
      </c>
    </row>
    <row r="315" spans="1:19" ht="14.4" customHeight="1" x14ac:dyDescent="0.3">
      <c r="A315" s="727" t="s">
        <v>4182</v>
      </c>
      <c r="B315" s="728" t="s">
        <v>4183</v>
      </c>
      <c r="C315" s="728" t="s">
        <v>579</v>
      </c>
      <c r="D315" s="728" t="s">
        <v>1480</v>
      </c>
      <c r="E315" s="728" t="s">
        <v>4179</v>
      </c>
      <c r="F315" s="728" t="s">
        <v>4213</v>
      </c>
      <c r="G315" s="728" t="s">
        <v>4214</v>
      </c>
      <c r="H315" s="732">
        <v>6</v>
      </c>
      <c r="I315" s="732">
        <v>558</v>
      </c>
      <c r="J315" s="728">
        <v>0.47938144329896909</v>
      </c>
      <c r="K315" s="728">
        <v>93</v>
      </c>
      <c r="L315" s="732">
        <v>12</v>
      </c>
      <c r="M315" s="732">
        <v>1164</v>
      </c>
      <c r="N315" s="728">
        <v>1</v>
      </c>
      <c r="O315" s="728">
        <v>97</v>
      </c>
      <c r="P315" s="732">
        <v>11</v>
      </c>
      <c r="Q315" s="732">
        <v>1067</v>
      </c>
      <c r="R315" s="746">
        <v>0.91666666666666663</v>
      </c>
      <c r="S315" s="733">
        <v>97</v>
      </c>
    </row>
    <row r="316" spans="1:19" ht="14.4" customHeight="1" x14ac:dyDescent="0.3">
      <c r="A316" s="727" t="s">
        <v>4182</v>
      </c>
      <c r="B316" s="728" t="s">
        <v>4183</v>
      </c>
      <c r="C316" s="728" t="s">
        <v>579</v>
      </c>
      <c r="D316" s="728" t="s">
        <v>1480</v>
      </c>
      <c r="E316" s="728" t="s">
        <v>4179</v>
      </c>
      <c r="F316" s="728" t="s">
        <v>4215</v>
      </c>
      <c r="G316" s="728" t="s">
        <v>4216</v>
      </c>
      <c r="H316" s="732">
        <v>249</v>
      </c>
      <c r="I316" s="732">
        <v>29382</v>
      </c>
      <c r="J316" s="728">
        <v>0.97162698412698412</v>
      </c>
      <c r="K316" s="728">
        <v>118</v>
      </c>
      <c r="L316" s="732">
        <v>240</v>
      </c>
      <c r="M316" s="732">
        <v>30240</v>
      </c>
      <c r="N316" s="728">
        <v>1</v>
      </c>
      <c r="O316" s="728">
        <v>126</v>
      </c>
      <c r="P316" s="732">
        <v>275</v>
      </c>
      <c r="Q316" s="732">
        <v>34650</v>
      </c>
      <c r="R316" s="746">
        <v>1.1458333333333333</v>
      </c>
      <c r="S316" s="733">
        <v>126</v>
      </c>
    </row>
    <row r="317" spans="1:19" ht="14.4" customHeight="1" x14ac:dyDescent="0.3">
      <c r="A317" s="727" t="s">
        <v>4182</v>
      </c>
      <c r="B317" s="728" t="s">
        <v>4183</v>
      </c>
      <c r="C317" s="728" t="s">
        <v>579</v>
      </c>
      <c r="D317" s="728" t="s">
        <v>1480</v>
      </c>
      <c r="E317" s="728" t="s">
        <v>4179</v>
      </c>
      <c r="F317" s="728" t="s">
        <v>4221</v>
      </c>
      <c r="G317" s="728" t="s">
        <v>4222</v>
      </c>
      <c r="H317" s="732"/>
      <c r="I317" s="732"/>
      <c r="J317" s="728"/>
      <c r="K317" s="728"/>
      <c r="L317" s="732">
        <v>1</v>
      </c>
      <c r="M317" s="732">
        <v>679</v>
      </c>
      <c r="N317" s="728">
        <v>1</v>
      </c>
      <c r="O317" s="728">
        <v>679</v>
      </c>
      <c r="P317" s="732"/>
      <c r="Q317" s="732"/>
      <c r="R317" s="746"/>
      <c r="S317" s="733"/>
    </row>
    <row r="318" spans="1:19" ht="14.4" customHeight="1" x14ac:dyDescent="0.3">
      <c r="A318" s="727" t="s">
        <v>4182</v>
      </c>
      <c r="B318" s="728" t="s">
        <v>4183</v>
      </c>
      <c r="C318" s="728" t="s">
        <v>579</v>
      </c>
      <c r="D318" s="728" t="s">
        <v>1480</v>
      </c>
      <c r="E318" s="728" t="s">
        <v>4179</v>
      </c>
      <c r="F318" s="728" t="s">
        <v>4229</v>
      </c>
      <c r="G318" s="728" t="s">
        <v>4230</v>
      </c>
      <c r="H318" s="732">
        <v>7</v>
      </c>
      <c r="I318" s="732">
        <v>8988</v>
      </c>
      <c r="J318" s="728">
        <v>1.3732620320855615</v>
      </c>
      <c r="K318" s="728">
        <v>1284</v>
      </c>
      <c r="L318" s="732">
        <v>5</v>
      </c>
      <c r="M318" s="732">
        <v>6545</v>
      </c>
      <c r="N318" s="728">
        <v>1</v>
      </c>
      <c r="O318" s="728">
        <v>1309</v>
      </c>
      <c r="P318" s="732">
        <v>11</v>
      </c>
      <c r="Q318" s="732">
        <v>14410</v>
      </c>
      <c r="R318" s="746">
        <v>2.2016806722689077</v>
      </c>
      <c r="S318" s="733">
        <v>1310</v>
      </c>
    </row>
    <row r="319" spans="1:19" ht="14.4" customHeight="1" x14ac:dyDescent="0.3">
      <c r="A319" s="727" t="s">
        <v>4182</v>
      </c>
      <c r="B319" s="728" t="s">
        <v>4183</v>
      </c>
      <c r="C319" s="728" t="s">
        <v>579</v>
      </c>
      <c r="D319" s="728" t="s">
        <v>1480</v>
      </c>
      <c r="E319" s="728" t="s">
        <v>4179</v>
      </c>
      <c r="F319" s="728" t="s">
        <v>4231</v>
      </c>
      <c r="G319" s="728" t="s">
        <v>4232</v>
      </c>
      <c r="H319" s="732"/>
      <c r="I319" s="732"/>
      <c r="J319" s="728"/>
      <c r="K319" s="728"/>
      <c r="L319" s="732"/>
      <c r="M319" s="732"/>
      <c r="N319" s="728"/>
      <c r="O319" s="728"/>
      <c r="P319" s="732">
        <v>1</v>
      </c>
      <c r="Q319" s="732">
        <v>972</v>
      </c>
      <c r="R319" s="746"/>
      <c r="S319" s="733">
        <v>972</v>
      </c>
    </row>
    <row r="320" spans="1:19" ht="14.4" customHeight="1" x14ac:dyDescent="0.3">
      <c r="A320" s="727" t="s">
        <v>4182</v>
      </c>
      <c r="B320" s="728" t="s">
        <v>4183</v>
      </c>
      <c r="C320" s="728" t="s">
        <v>579</v>
      </c>
      <c r="D320" s="728" t="s">
        <v>1480</v>
      </c>
      <c r="E320" s="728" t="s">
        <v>4179</v>
      </c>
      <c r="F320" s="728" t="s">
        <v>4235</v>
      </c>
      <c r="G320" s="728" t="s">
        <v>4236</v>
      </c>
      <c r="H320" s="732">
        <v>3</v>
      </c>
      <c r="I320" s="732">
        <v>471</v>
      </c>
      <c r="J320" s="728">
        <v>0.41279579316389131</v>
      </c>
      <c r="K320" s="728">
        <v>157</v>
      </c>
      <c r="L320" s="732">
        <v>7</v>
      </c>
      <c r="M320" s="732">
        <v>1141</v>
      </c>
      <c r="N320" s="728">
        <v>1</v>
      </c>
      <c r="O320" s="728">
        <v>163</v>
      </c>
      <c r="P320" s="732">
        <v>4</v>
      </c>
      <c r="Q320" s="732">
        <v>652</v>
      </c>
      <c r="R320" s="746">
        <v>0.5714285714285714</v>
      </c>
      <c r="S320" s="733">
        <v>163</v>
      </c>
    </row>
    <row r="321" spans="1:19" ht="14.4" customHeight="1" x14ac:dyDescent="0.3">
      <c r="A321" s="727" t="s">
        <v>4182</v>
      </c>
      <c r="B321" s="728" t="s">
        <v>4183</v>
      </c>
      <c r="C321" s="728" t="s">
        <v>579</v>
      </c>
      <c r="D321" s="728" t="s">
        <v>1480</v>
      </c>
      <c r="E321" s="728" t="s">
        <v>4179</v>
      </c>
      <c r="F321" s="728" t="s">
        <v>4239</v>
      </c>
      <c r="G321" s="728" t="s">
        <v>4240</v>
      </c>
      <c r="H321" s="732"/>
      <c r="I321" s="732"/>
      <c r="J321" s="728"/>
      <c r="K321" s="728"/>
      <c r="L321" s="732">
        <v>159</v>
      </c>
      <c r="M321" s="732">
        <v>5299.98</v>
      </c>
      <c r="N321" s="728">
        <v>1</v>
      </c>
      <c r="O321" s="728">
        <v>33.333207547169806</v>
      </c>
      <c r="P321" s="732">
        <v>291</v>
      </c>
      <c r="Q321" s="732">
        <v>9699.99</v>
      </c>
      <c r="R321" s="746">
        <v>1.8301936988441467</v>
      </c>
      <c r="S321" s="733">
        <v>33.333298969072167</v>
      </c>
    </row>
    <row r="322" spans="1:19" ht="14.4" customHeight="1" x14ac:dyDescent="0.3">
      <c r="A322" s="727" t="s">
        <v>4182</v>
      </c>
      <c r="B322" s="728" t="s">
        <v>4183</v>
      </c>
      <c r="C322" s="728" t="s">
        <v>579</v>
      </c>
      <c r="D322" s="728" t="s">
        <v>1480</v>
      </c>
      <c r="E322" s="728" t="s">
        <v>4179</v>
      </c>
      <c r="F322" s="728" t="s">
        <v>4241</v>
      </c>
      <c r="G322" s="728" t="s">
        <v>4242</v>
      </c>
      <c r="H322" s="732"/>
      <c r="I322" s="732"/>
      <c r="J322" s="728"/>
      <c r="K322" s="728"/>
      <c r="L322" s="732">
        <v>5</v>
      </c>
      <c r="M322" s="732">
        <v>580</v>
      </c>
      <c r="N322" s="728">
        <v>1</v>
      </c>
      <c r="O322" s="728">
        <v>116</v>
      </c>
      <c r="P322" s="732"/>
      <c r="Q322" s="732"/>
      <c r="R322" s="746"/>
      <c r="S322" s="733"/>
    </row>
    <row r="323" spans="1:19" ht="14.4" customHeight="1" x14ac:dyDescent="0.3">
      <c r="A323" s="727" t="s">
        <v>4182</v>
      </c>
      <c r="B323" s="728" t="s">
        <v>4183</v>
      </c>
      <c r="C323" s="728" t="s">
        <v>579</v>
      </c>
      <c r="D323" s="728" t="s">
        <v>1480</v>
      </c>
      <c r="E323" s="728" t="s">
        <v>4179</v>
      </c>
      <c r="F323" s="728" t="s">
        <v>4243</v>
      </c>
      <c r="G323" s="728" t="s">
        <v>4244</v>
      </c>
      <c r="H323" s="732">
        <v>1</v>
      </c>
      <c r="I323" s="732">
        <v>36</v>
      </c>
      <c r="J323" s="728"/>
      <c r="K323" s="728">
        <v>36</v>
      </c>
      <c r="L323" s="732"/>
      <c r="M323" s="732"/>
      <c r="N323" s="728"/>
      <c r="O323" s="728"/>
      <c r="P323" s="732"/>
      <c r="Q323" s="732"/>
      <c r="R323" s="746"/>
      <c r="S323" s="733"/>
    </row>
    <row r="324" spans="1:19" ht="14.4" customHeight="1" x14ac:dyDescent="0.3">
      <c r="A324" s="727" t="s">
        <v>4182</v>
      </c>
      <c r="B324" s="728" t="s">
        <v>4183</v>
      </c>
      <c r="C324" s="728" t="s">
        <v>579</v>
      </c>
      <c r="D324" s="728" t="s">
        <v>1480</v>
      </c>
      <c r="E324" s="728" t="s">
        <v>4179</v>
      </c>
      <c r="F324" s="728" t="s">
        <v>4245</v>
      </c>
      <c r="G324" s="728" t="s">
        <v>4246</v>
      </c>
      <c r="H324" s="732">
        <v>9</v>
      </c>
      <c r="I324" s="732">
        <v>738</v>
      </c>
      <c r="J324" s="728">
        <v>1.0726744186046511</v>
      </c>
      <c r="K324" s="728">
        <v>82</v>
      </c>
      <c r="L324" s="732">
        <v>8</v>
      </c>
      <c r="M324" s="732">
        <v>688</v>
      </c>
      <c r="N324" s="728">
        <v>1</v>
      </c>
      <c r="O324" s="728">
        <v>86</v>
      </c>
      <c r="P324" s="732">
        <v>14</v>
      </c>
      <c r="Q324" s="732">
        <v>1204</v>
      </c>
      <c r="R324" s="746">
        <v>1.75</v>
      </c>
      <c r="S324" s="733">
        <v>86</v>
      </c>
    </row>
    <row r="325" spans="1:19" ht="14.4" customHeight="1" x14ac:dyDescent="0.3">
      <c r="A325" s="727" t="s">
        <v>4182</v>
      </c>
      <c r="B325" s="728" t="s">
        <v>4183</v>
      </c>
      <c r="C325" s="728" t="s">
        <v>579</v>
      </c>
      <c r="D325" s="728" t="s">
        <v>1480</v>
      </c>
      <c r="E325" s="728" t="s">
        <v>4179</v>
      </c>
      <c r="F325" s="728" t="s">
        <v>4247</v>
      </c>
      <c r="G325" s="728" t="s">
        <v>4248</v>
      </c>
      <c r="H325" s="732">
        <v>8</v>
      </c>
      <c r="I325" s="732">
        <v>248</v>
      </c>
      <c r="J325" s="728">
        <v>1.55</v>
      </c>
      <c r="K325" s="728">
        <v>31</v>
      </c>
      <c r="L325" s="732">
        <v>5</v>
      </c>
      <c r="M325" s="732">
        <v>160</v>
      </c>
      <c r="N325" s="728">
        <v>1</v>
      </c>
      <c r="O325" s="728">
        <v>32</v>
      </c>
      <c r="P325" s="732">
        <v>13</v>
      </c>
      <c r="Q325" s="732">
        <v>416</v>
      </c>
      <c r="R325" s="746">
        <v>2.6</v>
      </c>
      <c r="S325" s="733">
        <v>32</v>
      </c>
    </row>
    <row r="326" spans="1:19" ht="14.4" customHeight="1" x14ac:dyDescent="0.3">
      <c r="A326" s="727" t="s">
        <v>4182</v>
      </c>
      <c r="B326" s="728" t="s">
        <v>4183</v>
      </c>
      <c r="C326" s="728" t="s">
        <v>579</v>
      </c>
      <c r="D326" s="728" t="s">
        <v>1480</v>
      </c>
      <c r="E326" s="728" t="s">
        <v>4179</v>
      </c>
      <c r="F326" s="728" t="s">
        <v>4249</v>
      </c>
      <c r="G326" s="728" t="s">
        <v>4250</v>
      </c>
      <c r="H326" s="732">
        <v>10</v>
      </c>
      <c r="I326" s="732">
        <v>3840</v>
      </c>
      <c r="J326" s="728">
        <v>0.88601753576372866</v>
      </c>
      <c r="K326" s="728">
        <v>384</v>
      </c>
      <c r="L326" s="732">
        <v>11</v>
      </c>
      <c r="M326" s="732">
        <v>4334</v>
      </c>
      <c r="N326" s="728">
        <v>1</v>
      </c>
      <c r="O326" s="728">
        <v>394</v>
      </c>
      <c r="P326" s="732">
        <v>9</v>
      </c>
      <c r="Q326" s="732">
        <v>3555</v>
      </c>
      <c r="R326" s="746">
        <v>0.8202584217812644</v>
      </c>
      <c r="S326" s="733">
        <v>395</v>
      </c>
    </row>
    <row r="327" spans="1:19" ht="14.4" customHeight="1" x14ac:dyDescent="0.3">
      <c r="A327" s="727" t="s">
        <v>4182</v>
      </c>
      <c r="B327" s="728" t="s">
        <v>4183</v>
      </c>
      <c r="C327" s="728" t="s">
        <v>579</v>
      </c>
      <c r="D327" s="728" t="s">
        <v>1480</v>
      </c>
      <c r="E327" s="728" t="s">
        <v>4179</v>
      </c>
      <c r="F327" s="728" t="s">
        <v>4251</v>
      </c>
      <c r="G327" s="728" t="s">
        <v>4220</v>
      </c>
      <c r="H327" s="732">
        <v>1</v>
      </c>
      <c r="I327" s="732">
        <v>675</v>
      </c>
      <c r="J327" s="728"/>
      <c r="K327" s="728">
        <v>675</v>
      </c>
      <c r="L327" s="732"/>
      <c r="M327" s="732"/>
      <c r="N327" s="728"/>
      <c r="O327" s="728"/>
      <c r="P327" s="732"/>
      <c r="Q327" s="732"/>
      <c r="R327" s="746"/>
      <c r="S327" s="733"/>
    </row>
    <row r="328" spans="1:19" ht="14.4" customHeight="1" x14ac:dyDescent="0.3">
      <c r="A328" s="727" t="s">
        <v>4182</v>
      </c>
      <c r="B328" s="728" t="s">
        <v>4183</v>
      </c>
      <c r="C328" s="728" t="s">
        <v>579</v>
      </c>
      <c r="D328" s="728" t="s">
        <v>1480</v>
      </c>
      <c r="E328" s="728" t="s">
        <v>4179</v>
      </c>
      <c r="F328" s="728" t="s">
        <v>4252</v>
      </c>
      <c r="G328" s="728" t="s">
        <v>4253</v>
      </c>
      <c r="H328" s="732">
        <v>1</v>
      </c>
      <c r="I328" s="732">
        <v>158</v>
      </c>
      <c r="J328" s="728"/>
      <c r="K328" s="728">
        <v>158</v>
      </c>
      <c r="L328" s="732"/>
      <c r="M328" s="732"/>
      <c r="N328" s="728"/>
      <c r="O328" s="728"/>
      <c r="P328" s="732">
        <v>1</v>
      </c>
      <c r="Q328" s="732">
        <v>162</v>
      </c>
      <c r="R328" s="746"/>
      <c r="S328" s="733">
        <v>162</v>
      </c>
    </row>
    <row r="329" spans="1:19" ht="14.4" customHeight="1" x14ac:dyDescent="0.3">
      <c r="A329" s="727" t="s">
        <v>4182</v>
      </c>
      <c r="B329" s="728" t="s">
        <v>4183</v>
      </c>
      <c r="C329" s="728" t="s">
        <v>579</v>
      </c>
      <c r="D329" s="728" t="s">
        <v>1480</v>
      </c>
      <c r="E329" s="728" t="s">
        <v>4179</v>
      </c>
      <c r="F329" s="728" t="s">
        <v>4180</v>
      </c>
      <c r="G329" s="728" t="s">
        <v>4181</v>
      </c>
      <c r="H329" s="732">
        <v>78</v>
      </c>
      <c r="I329" s="732">
        <v>18330</v>
      </c>
      <c r="J329" s="728">
        <v>1.3277797899311843</v>
      </c>
      <c r="K329" s="728">
        <v>235</v>
      </c>
      <c r="L329" s="732">
        <v>55</v>
      </c>
      <c r="M329" s="732">
        <v>13805</v>
      </c>
      <c r="N329" s="728">
        <v>1</v>
      </c>
      <c r="O329" s="728">
        <v>251</v>
      </c>
      <c r="P329" s="732">
        <v>46</v>
      </c>
      <c r="Q329" s="732">
        <v>11546</v>
      </c>
      <c r="R329" s="746">
        <v>0.83636363636363631</v>
      </c>
      <c r="S329" s="733">
        <v>251</v>
      </c>
    </row>
    <row r="330" spans="1:19" ht="14.4" customHeight="1" x14ac:dyDescent="0.3">
      <c r="A330" s="727" t="s">
        <v>4182</v>
      </c>
      <c r="B330" s="728" t="s">
        <v>4183</v>
      </c>
      <c r="C330" s="728" t="s">
        <v>579</v>
      </c>
      <c r="D330" s="728" t="s">
        <v>1480</v>
      </c>
      <c r="E330" s="728" t="s">
        <v>4179</v>
      </c>
      <c r="F330" s="728" t="s">
        <v>4264</v>
      </c>
      <c r="G330" s="728" t="s">
        <v>4265</v>
      </c>
      <c r="H330" s="732"/>
      <c r="I330" s="732"/>
      <c r="J330" s="728"/>
      <c r="K330" s="728"/>
      <c r="L330" s="732"/>
      <c r="M330" s="732"/>
      <c r="N330" s="728"/>
      <c r="O330" s="728"/>
      <c r="P330" s="732">
        <v>3</v>
      </c>
      <c r="Q330" s="732">
        <v>549</v>
      </c>
      <c r="R330" s="746"/>
      <c r="S330" s="733">
        <v>183</v>
      </c>
    </row>
    <row r="331" spans="1:19" ht="14.4" customHeight="1" x14ac:dyDescent="0.3">
      <c r="A331" s="727" t="s">
        <v>4182</v>
      </c>
      <c r="B331" s="728" t="s">
        <v>4183</v>
      </c>
      <c r="C331" s="728" t="s">
        <v>579</v>
      </c>
      <c r="D331" s="728" t="s">
        <v>1480</v>
      </c>
      <c r="E331" s="728" t="s">
        <v>4179</v>
      </c>
      <c r="F331" s="728" t="s">
        <v>4268</v>
      </c>
      <c r="G331" s="728" t="s">
        <v>4269</v>
      </c>
      <c r="H331" s="732">
        <v>1</v>
      </c>
      <c r="I331" s="732">
        <v>311</v>
      </c>
      <c r="J331" s="728">
        <v>0.97492163009404387</v>
      </c>
      <c r="K331" s="728">
        <v>311</v>
      </c>
      <c r="L331" s="732">
        <v>1</v>
      </c>
      <c r="M331" s="732">
        <v>319</v>
      </c>
      <c r="N331" s="728">
        <v>1</v>
      </c>
      <c r="O331" s="728">
        <v>319</v>
      </c>
      <c r="P331" s="732"/>
      <c r="Q331" s="732"/>
      <c r="R331" s="746"/>
      <c r="S331" s="733"/>
    </row>
    <row r="332" spans="1:19" ht="14.4" customHeight="1" x14ac:dyDescent="0.3">
      <c r="A332" s="727" t="s">
        <v>4182</v>
      </c>
      <c r="B332" s="728" t="s">
        <v>4183</v>
      </c>
      <c r="C332" s="728" t="s">
        <v>579</v>
      </c>
      <c r="D332" s="728" t="s">
        <v>1480</v>
      </c>
      <c r="E332" s="728" t="s">
        <v>4179</v>
      </c>
      <c r="F332" s="728" t="s">
        <v>4270</v>
      </c>
      <c r="G332" s="728" t="s">
        <v>4271</v>
      </c>
      <c r="H332" s="732"/>
      <c r="I332" s="732"/>
      <c r="J332" s="728"/>
      <c r="K332" s="728"/>
      <c r="L332" s="732"/>
      <c r="M332" s="732"/>
      <c r="N332" s="728"/>
      <c r="O332" s="728"/>
      <c r="P332" s="732">
        <v>1</v>
      </c>
      <c r="Q332" s="732">
        <v>500</v>
      </c>
      <c r="R332" s="746"/>
      <c r="S332" s="733">
        <v>500</v>
      </c>
    </row>
    <row r="333" spans="1:19" ht="14.4" customHeight="1" x14ac:dyDescent="0.3">
      <c r="A333" s="727" t="s">
        <v>4182</v>
      </c>
      <c r="B333" s="728" t="s">
        <v>4183</v>
      </c>
      <c r="C333" s="728" t="s">
        <v>579</v>
      </c>
      <c r="D333" s="728" t="s">
        <v>1480</v>
      </c>
      <c r="E333" s="728" t="s">
        <v>4179</v>
      </c>
      <c r="F333" s="728" t="s">
        <v>4282</v>
      </c>
      <c r="G333" s="728" t="s">
        <v>4283</v>
      </c>
      <c r="H333" s="732">
        <v>1</v>
      </c>
      <c r="I333" s="732">
        <v>935</v>
      </c>
      <c r="J333" s="728"/>
      <c r="K333" s="728">
        <v>935</v>
      </c>
      <c r="L333" s="732"/>
      <c r="M333" s="732"/>
      <c r="N333" s="728"/>
      <c r="O333" s="728"/>
      <c r="P333" s="732"/>
      <c r="Q333" s="732"/>
      <c r="R333" s="746"/>
      <c r="S333" s="733"/>
    </row>
    <row r="334" spans="1:19" ht="14.4" customHeight="1" x14ac:dyDescent="0.3">
      <c r="A334" s="727" t="s">
        <v>4182</v>
      </c>
      <c r="B334" s="728" t="s">
        <v>4183</v>
      </c>
      <c r="C334" s="728" t="s">
        <v>579</v>
      </c>
      <c r="D334" s="728" t="s">
        <v>1480</v>
      </c>
      <c r="E334" s="728" t="s">
        <v>4179</v>
      </c>
      <c r="F334" s="728" t="s">
        <v>4284</v>
      </c>
      <c r="G334" s="728" t="s">
        <v>4285</v>
      </c>
      <c r="H334" s="732">
        <v>6</v>
      </c>
      <c r="I334" s="732">
        <v>1338</v>
      </c>
      <c r="J334" s="728">
        <v>0.58942731277533045</v>
      </c>
      <c r="K334" s="728">
        <v>223</v>
      </c>
      <c r="L334" s="732">
        <v>10</v>
      </c>
      <c r="M334" s="732">
        <v>2270</v>
      </c>
      <c r="N334" s="728">
        <v>1</v>
      </c>
      <c r="O334" s="728">
        <v>227</v>
      </c>
      <c r="P334" s="732">
        <v>9</v>
      </c>
      <c r="Q334" s="732">
        <v>2043</v>
      </c>
      <c r="R334" s="746">
        <v>0.9</v>
      </c>
      <c r="S334" s="733">
        <v>227</v>
      </c>
    </row>
    <row r="335" spans="1:19" ht="14.4" customHeight="1" x14ac:dyDescent="0.3">
      <c r="A335" s="727" t="s">
        <v>4182</v>
      </c>
      <c r="B335" s="728" t="s">
        <v>4183</v>
      </c>
      <c r="C335" s="728" t="s">
        <v>579</v>
      </c>
      <c r="D335" s="728" t="s">
        <v>1480</v>
      </c>
      <c r="E335" s="728" t="s">
        <v>4179</v>
      </c>
      <c r="F335" s="728" t="s">
        <v>4290</v>
      </c>
      <c r="G335" s="728" t="s">
        <v>4291</v>
      </c>
      <c r="H335" s="732">
        <v>2</v>
      </c>
      <c r="I335" s="732">
        <v>778</v>
      </c>
      <c r="J335" s="728">
        <v>0.97493734335839599</v>
      </c>
      <c r="K335" s="728">
        <v>389</v>
      </c>
      <c r="L335" s="732">
        <v>2</v>
      </c>
      <c r="M335" s="732">
        <v>798</v>
      </c>
      <c r="N335" s="728">
        <v>1</v>
      </c>
      <c r="O335" s="728">
        <v>399</v>
      </c>
      <c r="P335" s="732">
        <v>1</v>
      </c>
      <c r="Q335" s="732">
        <v>400</v>
      </c>
      <c r="R335" s="746">
        <v>0.50125313283208017</v>
      </c>
      <c r="S335" s="733">
        <v>400</v>
      </c>
    </row>
    <row r="336" spans="1:19" ht="14.4" customHeight="1" x14ac:dyDescent="0.3">
      <c r="A336" s="727" t="s">
        <v>4182</v>
      </c>
      <c r="B336" s="728" t="s">
        <v>4183</v>
      </c>
      <c r="C336" s="728" t="s">
        <v>579</v>
      </c>
      <c r="D336" s="728" t="s">
        <v>1481</v>
      </c>
      <c r="E336" s="728" t="s">
        <v>4184</v>
      </c>
      <c r="F336" s="728" t="s">
        <v>4185</v>
      </c>
      <c r="G336" s="728" t="s">
        <v>4186</v>
      </c>
      <c r="H336" s="732">
        <v>3.0000000000000004</v>
      </c>
      <c r="I336" s="732">
        <v>453.0200000000001</v>
      </c>
      <c r="J336" s="728">
        <v>1.3043678558060527</v>
      </c>
      <c r="K336" s="728">
        <v>151.00666666666669</v>
      </c>
      <c r="L336" s="732">
        <v>2.3000000000000007</v>
      </c>
      <c r="M336" s="732">
        <v>347.30999999999995</v>
      </c>
      <c r="N336" s="728">
        <v>1</v>
      </c>
      <c r="O336" s="728">
        <v>151.0043478260869</v>
      </c>
      <c r="P336" s="732">
        <v>3.2</v>
      </c>
      <c r="Q336" s="732">
        <v>483.2</v>
      </c>
      <c r="R336" s="746">
        <v>1.3912642883878956</v>
      </c>
      <c r="S336" s="733">
        <v>151</v>
      </c>
    </row>
    <row r="337" spans="1:19" ht="14.4" customHeight="1" x14ac:dyDescent="0.3">
      <c r="A337" s="727" t="s">
        <v>4182</v>
      </c>
      <c r="B337" s="728" t="s">
        <v>4183</v>
      </c>
      <c r="C337" s="728" t="s">
        <v>579</v>
      </c>
      <c r="D337" s="728" t="s">
        <v>1481</v>
      </c>
      <c r="E337" s="728" t="s">
        <v>4179</v>
      </c>
      <c r="F337" s="728" t="s">
        <v>4193</v>
      </c>
      <c r="G337" s="728" t="s">
        <v>4194</v>
      </c>
      <c r="H337" s="732"/>
      <c r="I337" s="732"/>
      <c r="J337" s="728"/>
      <c r="K337" s="728"/>
      <c r="L337" s="732"/>
      <c r="M337" s="732"/>
      <c r="N337" s="728"/>
      <c r="O337" s="728"/>
      <c r="P337" s="732">
        <v>3</v>
      </c>
      <c r="Q337" s="732">
        <v>249</v>
      </c>
      <c r="R337" s="746"/>
      <c r="S337" s="733">
        <v>83</v>
      </c>
    </row>
    <row r="338" spans="1:19" ht="14.4" customHeight="1" x14ac:dyDescent="0.3">
      <c r="A338" s="727" t="s">
        <v>4182</v>
      </c>
      <c r="B338" s="728" t="s">
        <v>4183</v>
      </c>
      <c r="C338" s="728" t="s">
        <v>579</v>
      </c>
      <c r="D338" s="728" t="s">
        <v>1481</v>
      </c>
      <c r="E338" s="728" t="s">
        <v>4179</v>
      </c>
      <c r="F338" s="728" t="s">
        <v>4197</v>
      </c>
      <c r="G338" s="728" t="s">
        <v>4198</v>
      </c>
      <c r="H338" s="732">
        <v>1</v>
      </c>
      <c r="I338" s="732">
        <v>35</v>
      </c>
      <c r="J338" s="728"/>
      <c r="K338" s="728">
        <v>35</v>
      </c>
      <c r="L338" s="732"/>
      <c r="M338" s="732"/>
      <c r="N338" s="728"/>
      <c r="O338" s="728"/>
      <c r="P338" s="732"/>
      <c r="Q338" s="732"/>
      <c r="R338" s="746"/>
      <c r="S338" s="733"/>
    </row>
    <row r="339" spans="1:19" ht="14.4" customHeight="1" x14ac:dyDescent="0.3">
      <c r="A339" s="727" t="s">
        <v>4182</v>
      </c>
      <c r="B339" s="728" t="s">
        <v>4183</v>
      </c>
      <c r="C339" s="728" t="s">
        <v>579</v>
      </c>
      <c r="D339" s="728" t="s">
        <v>1481</v>
      </c>
      <c r="E339" s="728" t="s">
        <v>4179</v>
      </c>
      <c r="F339" s="728" t="s">
        <v>4205</v>
      </c>
      <c r="G339" s="728" t="s">
        <v>4206</v>
      </c>
      <c r="H339" s="732"/>
      <c r="I339" s="732"/>
      <c r="J339" s="728"/>
      <c r="K339" s="728"/>
      <c r="L339" s="732">
        <v>1</v>
      </c>
      <c r="M339" s="732">
        <v>207</v>
      </c>
      <c r="N339" s="728">
        <v>1</v>
      </c>
      <c r="O339" s="728">
        <v>207</v>
      </c>
      <c r="P339" s="732">
        <v>1</v>
      </c>
      <c r="Q339" s="732">
        <v>207</v>
      </c>
      <c r="R339" s="746">
        <v>1</v>
      </c>
      <c r="S339" s="733">
        <v>207</v>
      </c>
    </row>
    <row r="340" spans="1:19" ht="14.4" customHeight="1" x14ac:dyDescent="0.3">
      <c r="A340" s="727" t="s">
        <v>4182</v>
      </c>
      <c r="B340" s="728" t="s">
        <v>4183</v>
      </c>
      <c r="C340" s="728" t="s">
        <v>579</v>
      </c>
      <c r="D340" s="728" t="s">
        <v>1481</v>
      </c>
      <c r="E340" s="728" t="s">
        <v>4179</v>
      </c>
      <c r="F340" s="728" t="s">
        <v>4209</v>
      </c>
      <c r="G340" s="728" t="s">
        <v>4210</v>
      </c>
      <c r="H340" s="732"/>
      <c r="I340" s="732"/>
      <c r="J340" s="728"/>
      <c r="K340" s="728"/>
      <c r="L340" s="732">
        <v>2</v>
      </c>
      <c r="M340" s="732">
        <v>976</v>
      </c>
      <c r="N340" s="728">
        <v>1</v>
      </c>
      <c r="O340" s="728">
        <v>488</v>
      </c>
      <c r="P340" s="732">
        <v>1</v>
      </c>
      <c r="Q340" s="732">
        <v>489</v>
      </c>
      <c r="R340" s="746">
        <v>0.50102459016393441</v>
      </c>
      <c r="S340" s="733">
        <v>489</v>
      </c>
    </row>
    <row r="341" spans="1:19" ht="14.4" customHeight="1" x14ac:dyDescent="0.3">
      <c r="A341" s="727" t="s">
        <v>4182</v>
      </c>
      <c r="B341" s="728" t="s">
        <v>4183</v>
      </c>
      <c r="C341" s="728" t="s">
        <v>579</v>
      </c>
      <c r="D341" s="728" t="s">
        <v>1481</v>
      </c>
      <c r="E341" s="728" t="s">
        <v>4179</v>
      </c>
      <c r="F341" s="728" t="s">
        <v>4213</v>
      </c>
      <c r="G341" s="728" t="s">
        <v>4214</v>
      </c>
      <c r="H341" s="732">
        <v>3</v>
      </c>
      <c r="I341" s="732">
        <v>279</v>
      </c>
      <c r="J341" s="728">
        <v>0.71907216494845361</v>
      </c>
      <c r="K341" s="728">
        <v>93</v>
      </c>
      <c r="L341" s="732">
        <v>4</v>
      </c>
      <c r="M341" s="732">
        <v>388</v>
      </c>
      <c r="N341" s="728">
        <v>1</v>
      </c>
      <c r="O341" s="728">
        <v>97</v>
      </c>
      <c r="P341" s="732"/>
      <c r="Q341" s="732"/>
      <c r="R341" s="746"/>
      <c r="S341" s="733"/>
    </row>
    <row r="342" spans="1:19" ht="14.4" customHeight="1" x14ac:dyDescent="0.3">
      <c r="A342" s="727" t="s">
        <v>4182</v>
      </c>
      <c r="B342" s="728" t="s">
        <v>4183</v>
      </c>
      <c r="C342" s="728" t="s">
        <v>579</v>
      </c>
      <c r="D342" s="728" t="s">
        <v>1481</v>
      </c>
      <c r="E342" s="728" t="s">
        <v>4179</v>
      </c>
      <c r="F342" s="728" t="s">
        <v>4215</v>
      </c>
      <c r="G342" s="728" t="s">
        <v>4216</v>
      </c>
      <c r="H342" s="732">
        <v>295</v>
      </c>
      <c r="I342" s="732">
        <v>34810</v>
      </c>
      <c r="J342" s="728">
        <v>0.95595100785412201</v>
      </c>
      <c r="K342" s="728">
        <v>118</v>
      </c>
      <c r="L342" s="732">
        <v>289</v>
      </c>
      <c r="M342" s="732">
        <v>36414</v>
      </c>
      <c r="N342" s="728">
        <v>1</v>
      </c>
      <c r="O342" s="728">
        <v>126</v>
      </c>
      <c r="P342" s="732">
        <v>319</v>
      </c>
      <c r="Q342" s="732">
        <v>40194</v>
      </c>
      <c r="R342" s="746">
        <v>1.1038062283737025</v>
      </c>
      <c r="S342" s="733">
        <v>126</v>
      </c>
    </row>
    <row r="343" spans="1:19" ht="14.4" customHeight="1" x14ac:dyDescent="0.3">
      <c r="A343" s="727" t="s">
        <v>4182</v>
      </c>
      <c r="B343" s="728" t="s">
        <v>4183</v>
      </c>
      <c r="C343" s="728" t="s">
        <v>579</v>
      </c>
      <c r="D343" s="728" t="s">
        <v>1481</v>
      </c>
      <c r="E343" s="728" t="s">
        <v>4179</v>
      </c>
      <c r="F343" s="728" t="s">
        <v>4227</v>
      </c>
      <c r="G343" s="728" t="s">
        <v>4228</v>
      </c>
      <c r="H343" s="732">
        <v>27</v>
      </c>
      <c r="I343" s="732">
        <v>44199</v>
      </c>
      <c r="J343" s="728">
        <v>1.2550472783030922</v>
      </c>
      <c r="K343" s="728">
        <v>1637</v>
      </c>
      <c r="L343" s="732">
        <v>21</v>
      </c>
      <c r="M343" s="732">
        <v>35217</v>
      </c>
      <c r="N343" s="728">
        <v>1</v>
      </c>
      <c r="O343" s="728">
        <v>1677</v>
      </c>
      <c r="P343" s="732">
        <v>32</v>
      </c>
      <c r="Q343" s="732">
        <v>53696</v>
      </c>
      <c r="R343" s="746">
        <v>1.5247181758809665</v>
      </c>
      <c r="S343" s="733">
        <v>1678</v>
      </c>
    </row>
    <row r="344" spans="1:19" ht="14.4" customHeight="1" x14ac:dyDescent="0.3">
      <c r="A344" s="727" t="s">
        <v>4182</v>
      </c>
      <c r="B344" s="728" t="s">
        <v>4183</v>
      </c>
      <c r="C344" s="728" t="s">
        <v>579</v>
      </c>
      <c r="D344" s="728" t="s">
        <v>1481</v>
      </c>
      <c r="E344" s="728" t="s">
        <v>4179</v>
      </c>
      <c r="F344" s="728" t="s">
        <v>4229</v>
      </c>
      <c r="G344" s="728" t="s">
        <v>4230</v>
      </c>
      <c r="H344" s="732">
        <v>3</v>
      </c>
      <c r="I344" s="732">
        <v>3852</v>
      </c>
      <c r="J344" s="728"/>
      <c r="K344" s="728">
        <v>1284</v>
      </c>
      <c r="L344" s="732"/>
      <c r="M344" s="732"/>
      <c r="N344" s="728"/>
      <c r="O344" s="728"/>
      <c r="P344" s="732">
        <v>1</v>
      </c>
      <c r="Q344" s="732">
        <v>1310</v>
      </c>
      <c r="R344" s="746"/>
      <c r="S344" s="733">
        <v>1310</v>
      </c>
    </row>
    <row r="345" spans="1:19" ht="14.4" customHeight="1" x14ac:dyDescent="0.3">
      <c r="A345" s="727" t="s">
        <v>4182</v>
      </c>
      <c r="B345" s="728" t="s">
        <v>4183</v>
      </c>
      <c r="C345" s="728" t="s">
        <v>579</v>
      </c>
      <c r="D345" s="728" t="s">
        <v>1481</v>
      </c>
      <c r="E345" s="728" t="s">
        <v>4179</v>
      </c>
      <c r="F345" s="728" t="s">
        <v>4231</v>
      </c>
      <c r="G345" s="728" t="s">
        <v>4232</v>
      </c>
      <c r="H345" s="732"/>
      <c r="I345" s="732"/>
      <c r="J345" s="728"/>
      <c r="K345" s="728"/>
      <c r="L345" s="732">
        <v>2</v>
      </c>
      <c r="M345" s="732">
        <v>1942</v>
      </c>
      <c r="N345" s="728">
        <v>1</v>
      </c>
      <c r="O345" s="728">
        <v>971</v>
      </c>
      <c r="P345" s="732">
        <v>1</v>
      </c>
      <c r="Q345" s="732">
        <v>972</v>
      </c>
      <c r="R345" s="746">
        <v>0.50051493305870232</v>
      </c>
      <c r="S345" s="733">
        <v>972</v>
      </c>
    </row>
    <row r="346" spans="1:19" ht="14.4" customHeight="1" x14ac:dyDescent="0.3">
      <c r="A346" s="727" t="s">
        <v>4182</v>
      </c>
      <c r="B346" s="728" t="s">
        <v>4183</v>
      </c>
      <c r="C346" s="728" t="s">
        <v>579</v>
      </c>
      <c r="D346" s="728" t="s">
        <v>1481</v>
      </c>
      <c r="E346" s="728" t="s">
        <v>4179</v>
      </c>
      <c r="F346" s="728" t="s">
        <v>4235</v>
      </c>
      <c r="G346" s="728" t="s">
        <v>4236</v>
      </c>
      <c r="H346" s="732">
        <v>7</v>
      </c>
      <c r="I346" s="732">
        <v>1099</v>
      </c>
      <c r="J346" s="728">
        <v>0.84279141104294475</v>
      </c>
      <c r="K346" s="728">
        <v>157</v>
      </c>
      <c r="L346" s="732">
        <v>8</v>
      </c>
      <c r="M346" s="732">
        <v>1304</v>
      </c>
      <c r="N346" s="728">
        <v>1</v>
      </c>
      <c r="O346" s="728">
        <v>163</v>
      </c>
      <c r="P346" s="732">
        <v>5</v>
      </c>
      <c r="Q346" s="732">
        <v>815</v>
      </c>
      <c r="R346" s="746">
        <v>0.625</v>
      </c>
      <c r="S346" s="733">
        <v>163</v>
      </c>
    </row>
    <row r="347" spans="1:19" ht="14.4" customHeight="1" x14ac:dyDescent="0.3">
      <c r="A347" s="727" t="s">
        <v>4182</v>
      </c>
      <c r="B347" s="728" t="s">
        <v>4183</v>
      </c>
      <c r="C347" s="728" t="s">
        <v>579</v>
      </c>
      <c r="D347" s="728" t="s">
        <v>1481</v>
      </c>
      <c r="E347" s="728" t="s">
        <v>4179</v>
      </c>
      <c r="F347" s="728" t="s">
        <v>4239</v>
      </c>
      <c r="G347" s="728" t="s">
        <v>4240</v>
      </c>
      <c r="H347" s="732"/>
      <c r="I347" s="732"/>
      <c r="J347" s="728"/>
      <c r="K347" s="728"/>
      <c r="L347" s="732">
        <v>145</v>
      </c>
      <c r="M347" s="732">
        <v>4833.3099999999995</v>
      </c>
      <c r="N347" s="728">
        <v>1</v>
      </c>
      <c r="O347" s="728">
        <v>33.3331724137931</v>
      </c>
      <c r="P347" s="732">
        <v>428</v>
      </c>
      <c r="Q347" s="732">
        <v>14266.63</v>
      </c>
      <c r="R347" s="746">
        <v>2.9517308014590418</v>
      </c>
      <c r="S347" s="733">
        <v>33.333247663551397</v>
      </c>
    </row>
    <row r="348" spans="1:19" ht="14.4" customHeight="1" x14ac:dyDescent="0.3">
      <c r="A348" s="727" t="s">
        <v>4182</v>
      </c>
      <c r="B348" s="728" t="s">
        <v>4183</v>
      </c>
      <c r="C348" s="728" t="s">
        <v>579</v>
      </c>
      <c r="D348" s="728" t="s">
        <v>1481</v>
      </c>
      <c r="E348" s="728" t="s">
        <v>4179</v>
      </c>
      <c r="F348" s="728" t="s">
        <v>4241</v>
      </c>
      <c r="G348" s="728" t="s">
        <v>4242</v>
      </c>
      <c r="H348" s="732"/>
      <c r="I348" s="732"/>
      <c r="J348" s="728"/>
      <c r="K348" s="728"/>
      <c r="L348" s="732">
        <v>1</v>
      </c>
      <c r="M348" s="732">
        <v>116</v>
      </c>
      <c r="N348" s="728">
        <v>1</v>
      </c>
      <c r="O348" s="728">
        <v>116</v>
      </c>
      <c r="P348" s="732"/>
      <c r="Q348" s="732"/>
      <c r="R348" s="746"/>
      <c r="S348" s="733"/>
    </row>
    <row r="349" spans="1:19" ht="14.4" customHeight="1" x14ac:dyDescent="0.3">
      <c r="A349" s="727" t="s">
        <v>4182</v>
      </c>
      <c r="B349" s="728" t="s">
        <v>4183</v>
      </c>
      <c r="C349" s="728" t="s">
        <v>579</v>
      </c>
      <c r="D349" s="728" t="s">
        <v>1481</v>
      </c>
      <c r="E349" s="728" t="s">
        <v>4179</v>
      </c>
      <c r="F349" s="728" t="s">
        <v>4245</v>
      </c>
      <c r="G349" s="728" t="s">
        <v>4246</v>
      </c>
      <c r="H349" s="732">
        <v>35</v>
      </c>
      <c r="I349" s="732">
        <v>2870</v>
      </c>
      <c r="J349" s="728">
        <v>1.3348837209302327</v>
      </c>
      <c r="K349" s="728">
        <v>82</v>
      </c>
      <c r="L349" s="732">
        <v>25</v>
      </c>
      <c r="M349" s="732">
        <v>2150</v>
      </c>
      <c r="N349" s="728">
        <v>1</v>
      </c>
      <c r="O349" s="728">
        <v>86</v>
      </c>
      <c r="P349" s="732">
        <v>32</v>
      </c>
      <c r="Q349" s="732">
        <v>2752</v>
      </c>
      <c r="R349" s="746">
        <v>1.28</v>
      </c>
      <c r="S349" s="733">
        <v>86</v>
      </c>
    </row>
    <row r="350" spans="1:19" ht="14.4" customHeight="1" x14ac:dyDescent="0.3">
      <c r="A350" s="727" t="s">
        <v>4182</v>
      </c>
      <c r="B350" s="728" t="s">
        <v>4183</v>
      </c>
      <c r="C350" s="728" t="s">
        <v>579</v>
      </c>
      <c r="D350" s="728" t="s">
        <v>1481</v>
      </c>
      <c r="E350" s="728" t="s">
        <v>4179</v>
      </c>
      <c r="F350" s="728" t="s">
        <v>4247</v>
      </c>
      <c r="G350" s="728" t="s">
        <v>4248</v>
      </c>
      <c r="H350" s="732">
        <v>1</v>
      </c>
      <c r="I350" s="732">
        <v>31</v>
      </c>
      <c r="J350" s="728">
        <v>0.96875</v>
      </c>
      <c r="K350" s="728">
        <v>31</v>
      </c>
      <c r="L350" s="732">
        <v>1</v>
      </c>
      <c r="M350" s="732">
        <v>32</v>
      </c>
      <c r="N350" s="728">
        <v>1</v>
      </c>
      <c r="O350" s="728">
        <v>32</v>
      </c>
      <c r="P350" s="732"/>
      <c r="Q350" s="732"/>
      <c r="R350" s="746"/>
      <c r="S350" s="733"/>
    </row>
    <row r="351" spans="1:19" ht="14.4" customHeight="1" x14ac:dyDescent="0.3">
      <c r="A351" s="727" t="s">
        <v>4182</v>
      </c>
      <c r="B351" s="728" t="s">
        <v>4183</v>
      </c>
      <c r="C351" s="728" t="s">
        <v>579</v>
      </c>
      <c r="D351" s="728" t="s">
        <v>1481</v>
      </c>
      <c r="E351" s="728" t="s">
        <v>4179</v>
      </c>
      <c r="F351" s="728" t="s">
        <v>4252</v>
      </c>
      <c r="G351" s="728" t="s">
        <v>4253</v>
      </c>
      <c r="H351" s="732"/>
      <c r="I351" s="732"/>
      <c r="J351" s="728"/>
      <c r="K351" s="728"/>
      <c r="L351" s="732">
        <v>1</v>
      </c>
      <c r="M351" s="732">
        <v>162</v>
      </c>
      <c r="N351" s="728">
        <v>1</v>
      </c>
      <c r="O351" s="728">
        <v>162</v>
      </c>
      <c r="P351" s="732"/>
      <c r="Q351" s="732"/>
      <c r="R351" s="746"/>
      <c r="S351" s="733"/>
    </row>
    <row r="352" spans="1:19" ht="14.4" customHeight="1" x14ac:dyDescent="0.3">
      <c r="A352" s="727" t="s">
        <v>4182</v>
      </c>
      <c r="B352" s="728" t="s">
        <v>4183</v>
      </c>
      <c r="C352" s="728" t="s">
        <v>579</v>
      </c>
      <c r="D352" s="728" t="s">
        <v>1481</v>
      </c>
      <c r="E352" s="728" t="s">
        <v>4179</v>
      </c>
      <c r="F352" s="728" t="s">
        <v>4180</v>
      </c>
      <c r="G352" s="728" t="s">
        <v>4181</v>
      </c>
      <c r="H352" s="732">
        <v>150</v>
      </c>
      <c r="I352" s="732">
        <v>35250</v>
      </c>
      <c r="J352" s="728">
        <v>1.0326341692055307</v>
      </c>
      <c r="K352" s="728">
        <v>235</v>
      </c>
      <c r="L352" s="732">
        <v>136</v>
      </c>
      <c r="M352" s="732">
        <v>34136</v>
      </c>
      <c r="N352" s="728">
        <v>1</v>
      </c>
      <c r="O352" s="728">
        <v>251</v>
      </c>
      <c r="P352" s="732">
        <v>154</v>
      </c>
      <c r="Q352" s="732">
        <v>38654</v>
      </c>
      <c r="R352" s="746">
        <v>1.1323529411764706</v>
      </c>
      <c r="S352" s="733">
        <v>251</v>
      </c>
    </row>
    <row r="353" spans="1:19" ht="14.4" customHeight="1" x14ac:dyDescent="0.3">
      <c r="A353" s="727" t="s">
        <v>4182</v>
      </c>
      <c r="B353" s="728" t="s">
        <v>4183</v>
      </c>
      <c r="C353" s="728" t="s">
        <v>579</v>
      </c>
      <c r="D353" s="728" t="s">
        <v>1481</v>
      </c>
      <c r="E353" s="728" t="s">
        <v>4179</v>
      </c>
      <c r="F353" s="728" t="s">
        <v>4268</v>
      </c>
      <c r="G353" s="728" t="s">
        <v>4269</v>
      </c>
      <c r="H353" s="732">
        <v>1</v>
      </c>
      <c r="I353" s="732">
        <v>311</v>
      </c>
      <c r="J353" s="728"/>
      <c r="K353" s="728">
        <v>311</v>
      </c>
      <c r="L353" s="732"/>
      <c r="M353" s="732"/>
      <c r="N353" s="728"/>
      <c r="O353" s="728"/>
      <c r="P353" s="732"/>
      <c r="Q353" s="732"/>
      <c r="R353" s="746"/>
      <c r="S353" s="733"/>
    </row>
    <row r="354" spans="1:19" ht="14.4" customHeight="1" x14ac:dyDescent="0.3">
      <c r="A354" s="727" t="s">
        <v>4182</v>
      </c>
      <c r="B354" s="728" t="s">
        <v>4183</v>
      </c>
      <c r="C354" s="728" t="s">
        <v>579</v>
      </c>
      <c r="D354" s="728" t="s">
        <v>1481</v>
      </c>
      <c r="E354" s="728" t="s">
        <v>4179</v>
      </c>
      <c r="F354" s="728" t="s">
        <v>4270</v>
      </c>
      <c r="G354" s="728" t="s">
        <v>4271</v>
      </c>
      <c r="H354" s="732"/>
      <c r="I354" s="732"/>
      <c r="J354" s="728"/>
      <c r="K354" s="728"/>
      <c r="L354" s="732">
        <v>1</v>
      </c>
      <c r="M354" s="732">
        <v>500</v>
      </c>
      <c r="N354" s="728">
        <v>1</v>
      </c>
      <c r="O354" s="728">
        <v>500</v>
      </c>
      <c r="P354" s="732"/>
      <c r="Q354" s="732"/>
      <c r="R354" s="746"/>
      <c r="S354" s="733"/>
    </row>
    <row r="355" spans="1:19" ht="14.4" customHeight="1" x14ac:dyDescent="0.3">
      <c r="A355" s="727" t="s">
        <v>4182</v>
      </c>
      <c r="B355" s="728" t="s">
        <v>4183</v>
      </c>
      <c r="C355" s="728" t="s">
        <v>579</v>
      </c>
      <c r="D355" s="728" t="s">
        <v>1481</v>
      </c>
      <c r="E355" s="728" t="s">
        <v>4179</v>
      </c>
      <c r="F355" s="728" t="s">
        <v>4274</v>
      </c>
      <c r="G355" s="728" t="s">
        <v>4275</v>
      </c>
      <c r="H355" s="732">
        <v>1</v>
      </c>
      <c r="I355" s="732">
        <v>111</v>
      </c>
      <c r="J355" s="728"/>
      <c r="K355" s="728">
        <v>111</v>
      </c>
      <c r="L355" s="732"/>
      <c r="M355" s="732"/>
      <c r="N355" s="728"/>
      <c r="O355" s="728"/>
      <c r="P355" s="732"/>
      <c r="Q355" s="732"/>
      <c r="R355" s="746"/>
      <c r="S355" s="733"/>
    </row>
    <row r="356" spans="1:19" ht="14.4" customHeight="1" x14ac:dyDescent="0.3">
      <c r="A356" s="727" t="s">
        <v>4182</v>
      </c>
      <c r="B356" s="728" t="s">
        <v>4183</v>
      </c>
      <c r="C356" s="728" t="s">
        <v>579</v>
      </c>
      <c r="D356" s="728" t="s">
        <v>1481</v>
      </c>
      <c r="E356" s="728" t="s">
        <v>4179</v>
      </c>
      <c r="F356" s="728" t="s">
        <v>4276</v>
      </c>
      <c r="G356" s="728" t="s">
        <v>4277</v>
      </c>
      <c r="H356" s="732">
        <v>1</v>
      </c>
      <c r="I356" s="732">
        <v>116</v>
      </c>
      <c r="J356" s="728"/>
      <c r="K356" s="728">
        <v>116</v>
      </c>
      <c r="L356" s="732"/>
      <c r="M356" s="732"/>
      <c r="N356" s="728"/>
      <c r="O356" s="728"/>
      <c r="P356" s="732"/>
      <c r="Q356" s="732"/>
      <c r="R356" s="746"/>
      <c r="S356" s="733"/>
    </row>
    <row r="357" spans="1:19" ht="14.4" customHeight="1" x14ac:dyDescent="0.3">
      <c r="A357" s="727" t="s">
        <v>4182</v>
      </c>
      <c r="B357" s="728" t="s">
        <v>4183</v>
      </c>
      <c r="C357" s="728" t="s">
        <v>579</v>
      </c>
      <c r="D357" s="728" t="s">
        <v>4175</v>
      </c>
      <c r="E357" s="728" t="s">
        <v>4179</v>
      </c>
      <c r="F357" s="728" t="s">
        <v>4215</v>
      </c>
      <c r="G357" s="728" t="s">
        <v>4216</v>
      </c>
      <c r="H357" s="732"/>
      <c r="I357" s="732"/>
      <c r="J357" s="728"/>
      <c r="K357" s="728"/>
      <c r="L357" s="732">
        <v>6</v>
      </c>
      <c r="M357" s="732">
        <v>756</v>
      </c>
      <c r="N357" s="728">
        <v>1</v>
      </c>
      <c r="O357" s="728">
        <v>126</v>
      </c>
      <c r="P357" s="732"/>
      <c r="Q357" s="732"/>
      <c r="R357" s="746"/>
      <c r="S357" s="733"/>
    </row>
    <row r="358" spans="1:19" ht="14.4" customHeight="1" x14ac:dyDescent="0.3">
      <c r="A358" s="727" t="s">
        <v>4182</v>
      </c>
      <c r="B358" s="728" t="s">
        <v>4183</v>
      </c>
      <c r="C358" s="728" t="s">
        <v>579</v>
      </c>
      <c r="D358" s="728" t="s">
        <v>4176</v>
      </c>
      <c r="E358" s="728" t="s">
        <v>4184</v>
      </c>
      <c r="F358" s="728" t="s">
        <v>4185</v>
      </c>
      <c r="G358" s="728" t="s">
        <v>4186</v>
      </c>
      <c r="H358" s="732"/>
      <c r="I358" s="732"/>
      <c r="J358" s="728"/>
      <c r="K358" s="728"/>
      <c r="L358" s="732">
        <v>0.2</v>
      </c>
      <c r="M358" s="732">
        <v>30.2</v>
      </c>
      <c r="N358" s="728">
        <v>1</v>
      </c>
      <c r="O358" s="728">
        <v>151</v>
      </c>
      <c r="P358" s="732"/>
      <c r="Q358" s="732"/>
      <c r="R358" s="746"/>
      <c r="S358" s="733"/>
    </row>
    <row r="359" spans="1:19" ht="14.4" customHeight="1" x14ac:dyDescent="0.3">
      <c r="A359" s="727" t="s">
        <v>4182</v>
      </c>
      <c r="B359" s="728" t="s">
        <v>4183</v>
      </c>
      <c r="C359" s="728" t="s">
        <v>579</v>
      </c>
      <c r="D359" s="728" t="s">
        <v>4176</v>
      </c>
      <c r="E359" s="728" t="s">
        <v>4179</v>
      </c>
      <c r="F359" s="728" t="s">
        <v>4193</v>
      </c>
      <c r="G359" s="728" t="s">
        <v>4194</v>
      </c>
      <c r="H359" s="732"/>
      <c r="I359" s="732"/>
      <c r="J359" s="728"/>
      <c r="K359" s="728"/>
      <c r="L359" s="732">
        <v>5</v>
      </c>
      <c r="M359" s="732">
        <v>415</v>
      </c>
      <c r="N359" s="728">
        <v>1</v>
      </c>
      <c r="O359" s="728">
        <v>83</v>
      </c>
      <c r="P359" s="732"/>
      <c r="Q359" s="732"/>
      <c r="R359" s="746"/>
      <c r="S359" s="733"/>
    </row>
    <row r="360" spans="1:19" ht="14.4" customHeight="1" x14ac:dyDescent="0.3">
      <c r="A360" s="727" t="s">
        <v>4182</v>
      </c>
      <c r="B360" s="728" t="s">
        <v>4183</v>
      </c>
      <c r="C360" s="728" t="s">
        <v>579</v>
      </c>
      <c r="D360" s="728" t="s">
        <v>4176</v>
      </c>
      <c r="E360" s="728" t="s">
        <v>4179</v>
      </c>
      <c r="F360" s="728" t="s">
        <v>4215</v>
      </c>
      <c r="G360" s="728" t="s">
        <v>4216</v>
      </c>
      <c r="H360" s="732"/>
      <c r="I360" s="732"/>
      <c r="J360" s="728"/>
      <c r="K360" s="728"/>
      <c r="L360" s="732">
        <v>23</v>
      </c>
      <c r="M360" s="732">
        <v>2898</v>
      </c>
      <c r="N360" s="728">
        <v>1</v>
      </c>
      <c r="O360" s="728">
        <v>126</v>
      </c>
      <c r="P360" s="732"/>
      <c r="Q360" s="732"/>
      <c r="R360" s="746"/>
      <c r="S360" s="733"/>
    </row>
    <row r="361" spans="1:19" ht="14.4" customHeight="1" x14ac:dyDescent="0.3">
      <c r="A361" s="727" t="s">
        <v>4182</v>
      </c>
      <c r="B361" s="728" t="s">
        <v>4183</v>
      </c>
      <c r="C361" s="728" t="s">
        <v>579</v>
      </c>
      <c r="D361" s="728" t="s">
        <v>4176</v>
      </c>
      <c r="E361" s="728" t="s">
        <v>4179</v>
      </c>
      <c r="F361" s="728" t="s">
        <v>4229</v>
      </c>
      <c r="G361" s="728" t="s">
        <v>4230</v>
      </c>
      <c r="H361" s="732"/>
      <c r="I361" s="732"/>
      <c r="J361" s="728"/>
      <c r="K361" s="728"/>
      <c r="L361" s="732">
        <v>2</v>
      </c>
      <c r="M361" s="732">
        <v>2618</v>
      </c>
      <c r="N361" s="728">
        <v>1</v>
      </c>
      <c r="O361" s="728">
        <v>1309</v>
      </c>
      <c r="P361" s="732"/>
      <c r="Q361" s="732"/>
      <c r="R361" s="746"/>
      <c r="S361" s="733"/>
    </row>
    <row r="362" spans="1:19" ht="14.4" customHeight="1" x14ac:dyDescent="0.3">
      <c r="A362" s="727" t="s">
        <v>4182</v>
      </c>
      <c r="B362" s="728" t="s">
        <v>4183</v>
      </c>
      <c r="C362" s="728" t="s">
        <v>579</v>
      </c>
      <c r="D362" s="728" t="s">
        <v>4176</v>
      </c>
      <c r="E362" s="728" t="s">
        <v>4179</v>
      </c>
      <c r="F362" s="728" t="s">
        <v>4245</v>
      </c>
      <c r="G362" s="728" t="s">
        <v>4246</v>
      </c>
      <c r="H362" s="732"/>
      <c r="I362" s="732"/>
      <c r="J362" s="728"/>
      <c r="K362" s="728"/>
      <c r="L362" s="732">
        <v>2</v>
      </c>
      <c r="M362" s="732">
        <v>172</v>
      </c>
      <c r="N362" s="728">
        <v>1</v>
      </c>
      <c r="O362" s="728">
        <v>86</v>
      </c>
      <c r="P362" s="732"/>
      <c r="Q362" s="732"/>
      <c r="R362" s="746"/>
      <c r="S362" s="733"/>
    </row>
    <row r="363" spans="1:19" ht="14.4" customHeight="1" x14ac:dyDescent="0.3">
      <c r="A363" s="727" t="s">
        <v>4182</v>
      </c>
      <c r="B363" s="728" t="s">
        <v>4183</v>
      </c>
      <c r="C363" s="728" t="s">
        <v>579</v>
      </c>
      <c r="D363" s="728" t="s">
        <v>1482</v>
      </c>
      <c r="E363" s="728" t="s">
        <v>4184</v>
      </c>
      <c r="F363" s="728" t="s">
        <v>4185</v>
      </c>
      <c r="G363" s="728" t="s">
        <v>4186</v>
      </c>
      <c r="H363" s="732">
        <v>2.8000000000000003</v>
      </c>
      <c r="I363" s="732">
        <v>422.9</v>
      </c>
      <c r="J363" s="728">
        <v>0.62225949795473923</v>
      </c>
      <c r="K363" s="728">
        <v>151.03571428571425</v>
      </c>
      <c r="L363" s="732">
        <v>4.5000000000000009</v>
      </c>
      <c r="M363" s="732">
        <v>679.62000000000012</v>
      </c>
      <c r="N363" s="728">
        <v>1</v>
      </c>
      <c r="O363" s="728">
        <v>151.02666666666667</v>
      </c>
      <c r="P363" s="732">
        <v>2.9000000000000004</v>
      </c>
      <c r="Q363" s="732">
        <v>437.98</v>
      </c>
      <c r="R363" s="746">
        <v>0.64444836820576201</v>
      </c>
      <c r="S363" s="733">
        <v>151.02758620689653</v>
      </c>
    </row>
    <row r="364" spans="1:19" ht="14.4" customHeight="1" x14ac:dyDescent="0.3">
      <c r="A364" s="727" t="s">
        <v>4182</v>
      </c>
      <c r="B364" s="728" t="s">
        <v>4183</v>
      </c>
      <c r="C364" s="728" t="s">
        <v>579</v>
      </c>
      <c r="D364" s="728" t="s">
        <v>1482</v>
      </c>
      <c r="E364" s="728" t="s">
        <v>4184</v>
      </c>
      <c r="F364" s="728" t="s">
        <v>4188</v>
      </c>
      <c r="G364" s="728" t="s">
        <v>601</v>
      </c>
      <c r="H364" s="732"/>
      <c r="I364" s="732"/>
      <c r="J364" s="728"/>
      <c r="K364" s="728"/>
      <c r="L364" s="732">
        <v>0.1</v>
      </c>
      <c r="M364" s="732">
        <v>7.8</v>
      </c>
      <c r="N364" s="728">
        <v>1</v>
      </c>
      <c r="O364" s="728">
        <v>78</v>
      </c>
      <c r="P364" s="732"/>
      <c r="Q364" s="732"/>
      <c r="R364" s="746"/>
      <c r="S364" s="733"/>
    </row>
    <row r="365" spans="1:19" ht="14.4" customHeight="1" x14ac:dyDescent="0.3">
      <c r="A365" s="727" t="s">
        <v>4182</v>
      </c>
      <c r="B365" s="728" t="s">
        <v>4183</v>
      </c>
      <c r="C365" s="728" t="s">
        <v>579</v>
      </c>
      <c r="D365" s="728" t="s">
        <v>1482</v>
      </c>
      <c r="E365" s="728" t="s">
        <v>4184</v>
      </c>
      <c r="F365" s="728" t="s">
        <v>4189</v>
      </c>
      <c r="G365" s="728" t="s">
        <v>965</v>
      </c>
      <c r="H365" s="732">
        <v>0.2</v>
      </c>
      <c r="I365" s="732">
        <v>52.81</v>
      </c>
      <c r="J365" s="728"/>
      <c r="K365" s="728">
        <v>264.05</v>
      </c>
      <c r="L365" s="732"/>
      <c r="M365" s="732"/>
      <c r="N365" s="728"/>
      <c r="O365" s="728"/>
      <c r="P365" s="732"/>
      <c r="Q365" s="732"/>
      <c r="R365" s="746"/>
      <c r="S365" s="733"/>
    </row>
    <row r="366" spans="1:19" ht="14.4" customHeight="1" x14ac:dyDescent="0.3">
      <c r="A366" s="727" t="s">
        <v>4182</v>
      </c>
      <c r="B366" s="728" t="s">
        <v>4183</v>
      </c>
      <c r="C366" s="728" t="s">
        <v>579</v>
      </c>
      <c r="D366" s="728" t="s">
        <v>1482</v>
      </c>
      <c r="E366" s="728" t="s">
        <v>4184</v>
      </c>
      <c r="F366" s="728" t="s">
        <v>4190</v>
      </c>
      <c r="G366" s="728" t="s">
        <v>965</v>
      </c>
      <c r="H366" s="732"/>
      <c r="I366" s="732"/>
      <c r="J366" s="728"/>
      <c r="K366" s="728"/>
      <c r="L366" s="732">
        <v>0.4</v>
      </c>
      <c r="M366" s="732">
        <v>105.62</v>
      </c>
      <c r="N366" s="728">
        <v>1</v>
      </c>
      <c r="O366" s="728">
        <v>264.05</v>
      </c>
      <c r="P366" s="732"/>
      <c r="Q366" s="732"/>
      <c r="R366" s="746"/>
      <c r="S366" s="733"/>
    </row>
    <row r="367" spans="1:19" ht="14.4" customHeight="1" x14ac:dyDescent="0.3">
      <c r="A367" s="727" t="s">
        <v>4182</v>
      </c>
      <c r="B367" s="728" t="s">
        <v>4183</v>
      </c>
      <c r="C367" s="728" t="s">
        <v>579</v>
      </c>
      <c r="D367" s="728" t="s">
        <v>1482</v>
      </c>
      <c r="E367" s="728" t="s">
        <v>4179</v>
      </c>
      <c r="F367" s="728" t="s">
        <v>4197</v>
      </c>
      <c r="G367" s="728" t="s">
        <v>4198</v>
      </c>
      <c r="H367" s="732">
        <v>4</v>
      </c>
      <c r="I367" s="732">
        <v>140</v>
      </c>
      <c r="J367" s="728">
        <v>1.2612612612612613</v>
      </c>
      <c r="K367" s="728">
        <v>35</v>
      </c>
      <c r="L367" s="732">
        <v>3</v>
      </c>
      <c r="M367" s="732">
        <v>111</v>
      </c>
      <c r="N367" s="728">
        <v>1</v>
      </c>
      <c r="O367" s="728">
        <v>37</v>
      </c>
      <c r="P367" s="732">
        <v>3</v>
      </c>
      <c r="Q367" s="732">
        <v>111</v>
      </c>
      <c r="R367" s="746">
        <v>1</v>
      </c>
      <c r="S367" s="733">
        <v>37</v>
      </c>
    </row>
    <row r="368" spans="1:19" ht="14.4" customHeight="1" x14ac:dyDescent="0.3">
      <c r="A368" s="727" t="s">
        <v>4182</v>
      </c>
      <c r="B368" s="728" t="s">
        <v>4183</v>
      </c>
      <c r="C368" s="728" t="s">
        <v>579</v>
      </c>
      <c r="D368" s="728" t="s">
        <v>1482</v>
      </c>
      <c r="E368" s="728" t="s">
        <v>4179</v>
      </c>
      <c r="F368" s="728" t="s">
        <v>4205</v>
      </c>
      <c r="G368" s="728" t="s">
        <v>4206</v>
      </c>
      <c r="H368" s="732">
        <v>2</v>
      </c>
      <c r="I368" s="732">
        <v>402</v>
      </c>
      <c r="J368" s="728">
        <v>0.2774327122153209</v>
      </c>
      <c r="K368" s="728">
        <v>201</v>
      </c>
      <c r="L368" s="732">
        <v>7</v>
      </c>
      <c r="M368" s="732">
        <v>1449</v>
      </c>
      <c r="N368" s="728">
        <v>1</v>
      </c>
      <c r="O368" s="728">
        <v>207</v>
      </c>
      <c r="P368" s="732">
        <v>3</v>
      </c>
      <c r="Q368" s="732">
        <v>621</v>
      </c>
      <c r="R368" s="746">
        <v>0.42857142857142855</v>
      </c>
      <c r="S368" s="733">
        <v>207</v>
      </c>
    </row>
    <row r="369" spans="1:19" ht="14.4" customHeight="1" x14ac:dyDescent="0.3">
      <c r="A369" s="727" t="s">
        <v>4182</v>
      </c>
      <c r="B369" s="728" t="s">
        <v>4183</v>
      </c>
      <c r="C369" s="728" t="s">
        <v>579</v>
      </c>
      <c r="D369" s="728" t="s">
        <v>1482</v>
      </c>
      <c r="E369" s="728" t="s">
        <v>4179</v>
      </c>
      <c r="F369" s="728" t="s">
        <v>4207</v>
      </c>
      <c r="G369" s="728" t="s">
        <v>4208</v>
      </c>
      <c r="H369" s="732">
        <v>2</v>
      </c>
      <c r="I369" s="732">
        <v>602</v>
      </c>
      <c r="J369" s="728"/>
      <c r="K369" s="728">
        <v>301</v>
      </c>
      <c r="L369" s="732"/>
      <c r="M369" s="732"/>
      <c r="N369" s="728"/>
      <c r="O369" s="728"/>
      <c r="P369" s="732"/>
      <c r="Q369" s="732"/>
      <c r="R369" s="746"/>
      <c r="S369" s="733"/>
    </row>
    <row r="370" spans="1:19" ht="14.4" customHeight="1" x14ac:dyDescent="0.3">
      <c r="A370" s="727" t="s">
        <v>4182</v>
      </c>
      <c r="B370" s="728" t="s">
        <v>4183</v>
      </c>
      <c r="C370" s="728" t="s">
        <v>579</v>
      </c>
      <c r="D370" s="728" t="s">
        <v>1482</v>
      </c>
      <c r="E370" s="728" t="s">
        <v>4179</v>
      </c>
      <c r="F370" s="728" t="s">
        <v>4211</v>
      </c>
      <c r="G370" s="728" t="s">
        <v>4212</v>
      </c>
      <c r="H370" s="732">
        <v>42</v>
      </c>
      <c r="I370" s="732">
        <v>3990</v>
      </c>
      <c r="J370" s="728">
        <v>1.2213039485766759</v>
      </c>
      <c r="K370" s="728">
        <v>95</v>
      </c>
      <c r="L370" s="732">
        <v>33</v>
      </c>
      <c r="M370" s="732">
        <v>3267</v>
      </c>
      <c r="N370" s="728">
        <v>1</v>
      </c>
      <c r="O370" s="728">
        <v>99</v>
      </c>
      <c r="P370" s="732">
        <v>39</v>
      </c>
      <c r="Q370" s="732">
        <v>3861</v>
      </c>
      <c r="R370" s="746">
        <v>1.1818181818181819</v>
      </c>
      <c r="S370" s="733">
        <v>99</v>
      </c>
    </row>
    <row r="371" spans="1:19" ht="14.4" customHeight="1" x14ac:dyDescent="0.3">
      <c r="A371" s="727" t="s">
        <v>4182</v>
      </c>
      <c r="B371" s="728" t="s">
        <v>4183</v>
      </c>
      <c r="C371" s="728" t="s">
        <v>579</v>
      </c>
      <c r="D371" s="728" t="s">
        <v>1482</v>
      </c>
      <c r="E371" s="728" t="s">
        <v>4179</v>
      </c>
      <c r="F371" s="728" t="s">
        <v>4213</v>
      </c>
      <c r="G371" s="728" t="s">
        <v>4214</v>
      </c>
      <c r="H371" s="732">
        <v>17</v>
      </c>
      <c r="I371" s="732">
        <v>1581</v>
      </c>
      <c r="J371" s="728">
        <v>1.8109965635738832</v>
      </c>
      <c r="K371" s="728">
        <v>93</v>
      </c>
      <c r="L371" s="732">
        <v>9</v>
      </c>
      <c r="M371" s="732">
        <v>873</v>
      </c>
      <c r="N371" s="728">
        <v>1</v>
      </c>
      <c r="O371" s="728">
        <v>97</v>
      </c>
      <c r="P371" s="732">
        <v>17</v>
      </c>
      <c r="Q371" s="732">
        <v>1649</v>
      </c>
      <c r="R371" s="746">
        <v>1.8888888888888888</v>
      </c>
      <c r="S371" s="733">
        <v>97</v>
      </c>
    </row>
    <row r="372" spans="1:19" ht="14.4" customHeight="1" x14ac:dyDescent="0.3">
      <c r="A372" s="727" t="s">
        <v>4182</v>
      </c>
      <c r="B372" s="728" t="s">
        <v>4183</v>
      </c>
      <c r="C372" s="728" t="s">
        <v>579</v>
      </c>
      <c r="D372" s="728" t="s">
        <v>1482</v>
      </c>
      <c r="E372" s="728" t="s">
        <v>4179</v>
      </c>
      <c r="F372" s="728" t="s">
        <v>4215</v>
      </c>
      <c r="G372" s="728" t="s">
        <v>4216</v>
      </c>
      <c r="H372" s="732">
        <v>380</v>
      </c>
      <c r="I372" s="732">
        <v>44840</v>
      </c>
      <c r="J372" s="728">
        <v>0.91484065777124901</v>
      </c>
      <c r="K372" s="728">
        <v>118</v>
      </c>
      <c r="L372" s="732">
        <v>389</v>
      </c>
      <c r="M372" s="732">
        <v>49014</v>
      </c>
      <c r="N372" s="728">
        <v>1</v>
      </c>
      <c r="O372" s="728">
        <v>126</v>
      </c>
      <c r="P372" s="732">
        <v>475</v>
      </c>
      <c r="Q372" s="732">
        <v>59850</v>
      </c>
      <c r="R372" s="746">
        <v>1.2210796915167095</v>
      </c>
      <c r="S372" s="733">
        <v>126</v>
      </c>
    </row>
    <row r="373" spans="1:19" ht="14.4" customHeight="1" x14ac:dyDescent="0.3">
      <c r="A373" s="727" t="s">
        <v>4182</v>
      </c>
      <c r="B373" s="728" t="s">
        <v>4183</v>
      </c>
      <c r="C373" s="728" t="s">
        <v>579</v>
      </c>
      <c r="D373" s="728" t="s">
        <v>1482</v>
      </c>
      <c r="E373" s="728" t="s">
        <v>4179</v>
      </c>
      <c r="F373" s="728" t="s">
        <v>4227</v>
      </c>
      <c r="G373" s="728" t="s">
        <v>4228</v>
      </c>
      <c r="H373" s="732">
        <v>8</v>
      </c>
      <c r="I373" s="732">
        <v>13096</v>
      </c>
      <c r="J373" s="728">
        <v>0.35496286659077358</v>
      </c>
      <c r="K373" s="728">
        <v>1637</v>
      </c>
      <c r="L373" s="732">
        <v>22</v>
      </c>
      <c r="M373" s="732">
        <v>36894</v>
      </c>
      <c r="N373" s="728">
        <v>1</v>
      </c>
      <c r="O373" s="728">
        <v>1677</v>
      </c>
      <c r="P373" s="732">
        <v>12</v>
      </c>
      <c r="Q373" s="732">
        <v>20136</v>
      </c>
      <c r="R373" s="746">
        <v>0.54577980159375505</v>
      </c>
      <c r="S373" s="733">
        <v>1678</v>
      </c>
    </row>
    <row r="374" spans="1:19" ht="14.4" customHeight="1" x14ac:dyDescent="0.3">
      <c r="A374" s="727" t="s">
        <v>4182</v>
      </c>
      <c r="B374" s="728" t="s">
        <v>4183</v>
      </c>
      <c r="C374" s="728" t="s">
        <v>579</v>
      </c>
      <c r="D374" s="728" t="s">
        <v>1482</v>
      </c>
      <c r="E374" s="728" t="s">
        <v>4179</v>
      </c>
      <c r="F374" s="728" t="s">
        <v>4229</v>
      </c>
      <c r="G374" s="728" t="s">
        <v>4230</v>
      </c>
      <c r="H374" s="732">
        <v>6</v>
      </c>
      <c r="I374" s="732">
        <v>7704</v>
      </c>
      <c r="J374" s="728">
        <v>0.535037155358011</v>
      </c>
      <c r="K374" s="728">
        <v>1284</v>
      </c>
      <c r="L374" s="732">
        <v>11</v>
      </c>
      <c r="M374" s="732">
        <v>14399</v>
      </c>
      <c r="N374" s="728">
        <v>1</v>
      </c>
      <c r="O374" s="728">
        <v>1309</v>
      </c>
      <c r="P374" s="732">
        <v>7</v>
      </c>
      <c r="Q374" s="732">
        <v>9170</v>
      </c>
      <c r="R374" s="746">
        <v>0.63684978123480795</v>
      </c>
      <c r="S374" s="733">
        <v>1310</v>
      </c>
    </row>
    <row r="375" spans="1:19" ht="14.4" customHeight="1" x14ac:dyDescent="0.3">
      <c r="A375" s="727" t="s">
        <v>4182</v>
      </c>
      <c r="B375" s="728" t="s">
        <v>4183</v>
      </c>
      <c r="C375" s="728" t="s">
        <v>579</v>
      </c>
      <c r="D375" s="728" t="s">
        <v>1482</v>
      </c>
      <c r="E375" s="728" t="s">
        <v>4179</v>
      </c>
      <c r="F375" s="728" t="s">
        <v>4233</v>
      </c>
      <c r="G375" s="728" t="s">
        <v>4234</v>
      </c>
      <c r="H375" s="732">
        <v>1</v>
      </c>
      <c r="I375" s="732">
        <v>960</v>
      </c>
      <c r="J375" s="728"/>
      <c r="K375" s="728">
        <v>960</v>
      </c>
      <c r="L375" s="732"/>
      <c r="M375" s="732"/>
      <c r="N375" s="728"/>
      <c r="O375" s="728"/>
      <c r="P375" s="732"/>
      <c r="Q375" s="732"/>
      <c r="R375" s="746"/>
      <c r="S375" s="733"/>
    </row>
    <row r="376" spans="1:19" ht="14.4" customHeight="1" x14ac:dyDescent="0.3">
      <c r="A376" s="727" t="s">
        <v>4182</v>
      </c>
      <c r="B376" s="728" t="s">
        <v>4183</v>
      </c>
      <c r="C376" s="728" t="s">
        <v>579</v>
      </c>
      <c r="D376" s="728" t="s">
        <v>1482</v>
      </c>
      <c r="E376" s="728" t="s">
        <v>4179</v>
      </c>
      <c r="F376" s="728" t="s">
        <v>4235</v>
      </c>
      <c r="G376" s="728" t="s">
        <v>4236</v>
      </c>
      <c r="H376" s="732">
        <v>11</v>
      </c>
      <c r="I376" s="732">
        <v>1727</v>
      </c>
      <c r="J376" s="728">
        <v>3.5316973415132926</v>
      </c>
      <c r="K376" s="728">
        <v>157</v>
      </c>
      <c r="L376" s="732">
        <v>3</v>
      </c>
      <c r="M376" s="732">
        <v>489</v>
      </c>
      <c r="N376" s="728">
        <v>1</v>
      </c>
      <c r="O376" s="728">
        <v>163</v>
      </c>
      <c r="P376" s="732">
        <v>8</v>
      </c>
      <c r="Q376" s="732">
        <v>1304</v>
      </c>
      <c r="R376" s="746">
        <v>2.6666666666666665</v>
      </c>
      <c r="S376" s="733">
        <v>163</v>
      </c>
    </row>
    <row r="377" spans="1:19" ht="14.4" customHeight="1" x14ac:dyDescent="0.3">
      <c r="A377" s="727" t="s">
        <v>4182</v>
      </c>
      <c r="B377" s="728" t="s">
        <v>4183</v>
      </c>
      <c r="C377" s="728" t="s">
        <v>579</v>
      </c>
      <c r="D377" s="728" t="s">
        <v>1482</v>
      </c>
      <c r="E377" s="728" t="s">
        <v>4179</v>
      </c>
      <c r="F377" s="728" t="s">
        <v>4239</v>
      </c>
      <c r="G377" s="728" t="s">
        <v>4240</v>
      </c>
      <c r="H377" s="732"/>
      <c r="I377" s="732"/>
      <c r="J377" s="728"/>
      <c r="K377" s="728"/>
      <c r="L377" s="732">
        <v>157</v>
      </c>
      <c r="M377" s="732">
        <v>5233.32</v>
      </c>
      <c r="N377" s="728">
        <v>1</v>
      </c>
      <c r="O377" s="728">
        <v>33.33324840764331</v>
      </c>
      <c r="P377" s="732">
        <v>436</v>
      </c>
      <c r="Q377" s="732">
        <v>14533.32</v>
      </c>
      <c r="R377" s="746">
        <v>2.7770745912728443</v>
      </c>
      <c r="S377" s="733">
        <v>33.333302752293577</v>
      </c>
    </row>
    <row r="378" spans="1:19" ht="14.4" customHeight="1" x14ac:dyDescent="0.3">
      <c r="A378" s="727" t="s">
        <v>4182</v>
      </c>
      <c r="B378" s="728" t="s">
        <v>4183</v>
      </c>
      <c r="C378" s="728" t="s">
        <v>579</v>
      </c>
      <c r="D378" s="728" t="s">
        <v>1482</v>
      </c>
      <c r="E378" s="728" t="s">
        <v>4179</v>
      </c>
      <c r="F378" s="728" t="s">
        <v>4241</v>
      </c>
      <c r="G378" s="728" t="s">
        <v>4242</v>
      </c>
      <c r="H378" s="732">
        <v>6</v>
      </c>
      <c r="I378" s="732">
        <v>648</v>
      </c>
      <c r="J378" s="728">
        <v>1.1172413793103448</v>
      </c>
      <c r="K378" s="728">
        <v>108</v>
      </c>
      <c r="L378" s="732">
        <v>5</v>
      </c>
      <c r="M378" s="732">
        <v>580</v>
      </c>
      <c r="N378" s="728">
        <v>1</v>
      </c>
      <c r="O378" s="728">
        <v>116</v>
      </c>
      <c r="P378" s="732">
        <v>5</v>
      </c>
      <c r="Q378" s="732">
        <v>580</v>
      </c>
      <c r="R378" s="746">
        <v>1</v>
      </c>
      <c r="S378" s="733">
        <v>116</v>
      </c>
    </row>
    <row r="379" spans="1:19" ht="14.4" customHeight="1" x14ac:dyDescent="0.3">
      <c r="A379" s="727" t="s">
        <v>4182</v>
      </c>
      <c r="B379" s="728" t="s">
        <v>4183</v>
      </c>
      <c r="C379" s="728" t="s">
        <v>579</v>
      </c>
      <c r="D379" s="728" t="s">
        <v>1482</v>
      </c>
      <c r="E379" s="728" t="s">
        <v>4179</v>
      </c>
      <c r="F379" s="728" t="s">
        <v>4243</v>
      </c>
      <c r="G379" s="728" t="s">
        <v>4244</v>
      </c>
      <c r="H379" s="732">
        <v>1</v>
      </c>
      <c r="I379" s="732">
        <v>36</v>
      </c>
      <c r="J379" s="728"/>
      <c r="K379" s="728">
        <v>36</v>
      </c>
      <c r="L379" s="732"/>
      <c r="M379" s="732"/>
      <c r="N379" s="728"/>
      <c r="O379" s="728"/>
      <c r="P379" s="732"/>
      <c r="Q379" s="732"/>
      <c r="R379" s="746"/>
      <c r="S379" s="733"/>
    </row>
    <row r="380" spans="1:19" ht="14.4" customHeight="1" x14ac:dyDescent="0.3">
      <c r="A380" s="727" t="s">
        <v>4182</v>
      </c>
      <c r="B380" s="728" t="s">
        <v>4183</v>
      </c>
      <c r="C380" s="728" t="s">
        <v>579</v>
      </c>
      <c r="D380" s="728" t="s">
        <v>1482</v>
      </c>
      <c r="E380" s="728" t="s">
        <v>4179</v>
      </c>
      <c r="F380" s="728" t="s">
        <v>4245</v>
      </c>
      <c r="G380" s="728" t="s">
        <v>4246</v>
      </c>
      <c r="H380" s="732">
        <v>16</v>
      </c>
      <c r="I380" s="732">
        <v>1312</v>
      </c>
      <c r="J380" s="728">
        <v>0.47674418604651164</v>
      </c>
      <c r="K380" s="728">
        <v>82</v>
      </c>
      <c r="L380" s="732">
        <v>32</v>
      </c>
      <c r="M380" s="732">
        <v>2752</v>
      </c>
      <c r="N380" s="728">
        <v>1</v>
      </c>
      <c r="O380" s="728">
        <v>86</v>
      </c>
      <c r="P380" s="732">
        <v>24</v>
      </c>
      <c r="Q380" s="732">
        <v>2064</v>
      </c>
      <c r="R380" s="746">
        <v>0.75</v>
      </c>
      <c r="S380" s="733">
        <v>86</v>
      </c>
    </row>
    <row r="381" spans="1:19" ht="14.4" customHeight="1" x14ac:dyDescent="0.3">
      <c r="A381" s="727" t="s">
        <v>4182</v>
      </c>
      <c r="B381" s="728" t="s">
        <v>4183</v>
      </c>
      <c r="C381" s="728" t="s">
        <v>579</v>
      </c>
      <c r="D381" s="728" t="s">
        <v>1482</v>
      </c>
      <c r="E381" s="728" t="s">
        <v>4179</v>
      </c>
      <c r="F381" s="728" t="s">
        <v>4247</v>
      </c>
      <c r="G381" s="728" t="s">
        <v>4248</v>
      </c>
      <c r="H381" s="732">
        <v>8</v>
      </c>
      <c r="I381" s="732">
        <v>248</v>
      </c>
      <c r="J381" s="728">
        <v>0.96875</v>
      </c>
      <c r="K381" s="728">
        <v>31</v>
      </c>
      <c r="L381" s="732">
        <v>8</v>
      </c>
      <c r="M381" s="732">
        <v>256</v>
      </c>
      <c r="N381" s="728">
        <v>1</v>
      </c>
      <c r="O381" s="728">
        <v>32</v>
      </c>
      <c r="P381" s="732">
        <v>4</v>
      </c>
      <c r="Q381" s="732">
        <v>128</v>
      </c>
      <c r="R381" s="746">
        <v>0.5</v>
      </c>
      <c r="S381" s="733">
        <v>32</v>
      </c>
    </row>
    <row r="382" spans="1:19" ht="14.4" customHeight="1" x14ac:dyDescent="0.3">
      <c r="A382" s="727" t="s">
        <v>4182</v>
      </c>
      <c r="B382" s="728" t="s">
        <v>4183</v>
      </c>
      <c r="C382" s="728" t="s">
        <v>579</v>
      </c>
      <c r="D382" s="728" t="s">
        <v>1482</v>
      </c>
      <c r="E382" s="728" t="s">
        <v>4179</v>
      </c>
      <c r="F382" s="728" t="s">
        <v>4249</v>
      </c>
      <c r="G382" s="728" t="s">
        <v>4250</v>
      </c>
      <c r="H382" s="732">
        <v>1</v>
      </c>
      <c r="I382" s="732">
        <v>384</v>
      </c>
      <c r="J382" s="728">
        <v>0.48730964467005078</v>
      </c>
      <c r="K382" s="728">
        <v>384</v>
      </c>
      <c r="L382" s="732">
        <v>2</v>
      </c>
      <c r="M382" s="732">
        <v>788</v>
      </c>
      <c r="N382" s="728">
        <v>1</v>
      </c>
      <c r="O382" s="728">
        <v>394</v>
      </c>
      <c r="P382" s="732">
        <v>2</v>
      </c>
      <c r="Q382" s="732">
        <v>790</v>
      </c>
      <c r="R382" s="746">
        <v>1.0025380710659899</v>
      </c>
      <c r="S382" s="733">
        <v>395</v>
      </c>
    </row>
    <row r="383" spans="1:19" ht="14.4" customHeight="1" x14ac:dyDescent="0.3">
      <c r="A383" s="727" t="s">
        <v>4182</v>
      </c>
      <c r="B383" s="728" t="s">
        <v>4183</v>
      </c>
      <c r="C383" s="728" t="s">
        <v>579</v>
      </c>
      <c r="D383" s="728" t="s">
        <v>1482</v>
      </c>
      <c r="E383" s="728" t="s">
        <v>4179</v>
      </c>
      <c r="F383" s="728" t="s">
        <v>4252</v>
      </c>
      <c r="G383" s="728" t="s">
        <v>4253</v>
      </c>
      <c r="H383" s="732">
        <v>3</v>
      </c>
      <c r="I383" s="732">
        <v>474</v>
      </c>
      <c r="J383" s="728">
        <v>0.48765432098765432</v>
      </c>
      <c r="K383" s="728">
        <v>158</v>
      </c>
      <c r="L383" s="732">
        <v>6</v>
      </c>
      <c r="M383" s="732">
        <v>972</v>
      </c>
      <c r="N383" s="728">
        <v>1</v>
      </c>
      <c r="O383" s="728">
        <v>162</v>
      </c>
      <c r="P383" s="732">
        <v>7</v>
      </c>
      <c r="Q383" s="732">
        <v>1134</v>
      </c>
      <c r="R383" s="746">
        <v>1.1666666666666667</v>
      </c>
      <c r="S383" s="733">
        <v>162</v>
      </c>
    </row>
    <row r="384" spans="1:19" ht="14.4" customHeight="1" x14ac:dyDescent="0.3">
      <c r="A384" s="727" t="s">
        <v>4182</v>
      </c>
      <c r="B384" s="728" t="s">
        <v>4183</v>
      </c>
      <c r="C384" s="728" t="s">
        <v>579</v>
      </c>
      <c r="D384" s="728" t="s">
        <v>1482</v>
      </c>
      <c r="E384" s="728" t="s">
        <v>4179</v>
      </c>
      <c r="F384" s="728" t="s">
        <v>4180</v>
      </c>
      <c r="G384" s="728" t="s">
        <v>4181</v>
      </c>
      <c r="H384" s="732">
        <v>14</v>
      </c>
      <c r="I384" s="732">
        <v>3290</v>
      </c>
      <c r="J384" s="728">
        <v>0.4519851627970875</v>
      </c>
      <c r="K384" s="728">
        <v>235</v>
      </c>
      <c r="L384" s="732">
        <v>29</v>
      </c>
      <c r="M384" s="732">
        <v>7279</v>
      </c>
      <c r="N384" s="728">
        <v>1</v>
      </c>
      <c r="O384" s="728">
        <v>251</v>
      </c>
      <c r="P384" s="732">
        <v>17</v>
      </c>
      <c r="Q384" s="732">
        <v>4267</v>
      </c>
      <c r="R384" s="746">
        <v>0.58620689655172409</v>
      </c>
      <c r="S384" s="733">
        <v>251</v>
      </c>
    </row>
    <row r="385" spans="1:19" ht="14.4" customHeight="1" x14ac:dyDescent="0.3">
      <c r="A385" s="727" t="s">
        <v>4182</v>
      </c>
      <c r="B385" s="728" t="s">
        <v>4183</v>
      </c>
      <c r="C385" s="728" t="s">
        <v>579</v>
      </c>
      <c r="D385" s="728" t="s">
        <v>1482</v>
      </c>
      <c r="E385" s="728" t="s">
        <v>4179</v>
      </c>
      <c r="F385" s="728" t="s">
        <v>4256</v>
      </c>
      <c r="G385" s="728" t="s">
        <v>4257</v>
      </c>
      <c r="H385" s="732">
        <v>1</v>
      </c>
      <c r="I385" s="732">
        <v>114</v>
      </c>
      <c r="J385" s="728"/>
      <c r="K385" s="728">
        <v>114</v>
      </c>
      <c r="L385" s="732"/>
      <c r="M385" s="732"/>
      <c r="N385" s="728"/>
      <c r="O385" s="728"/>
      <c r="P385" s="732">
        <v>2</v>
      </c>
      <c r="Q385" s="732">
        <v>240</v>
      </c>
      <c r="R385" s="746"/>
      <c r="S385" s="733">
        <v>120</v>
      </c>
    </row>
    <row r="386" spans="1:19" ht="14.4" customHeight="1" x14ac:dyDescent="0.3">
      <c r="A386" s="727" t="s">
        <v>4182</v>
      </c>
      <c r="B386" s="728" t="s">
        <v>4183</v>
      </c>
      <c r="C386" s="728" t="s">
        <v>579</v>
      </c>
      <c r="D386" s="728" t="s">
        <v>1482</v>
      </c>
      <c r="E386" s="728" t="s">
        <v>4179</v>
      </c>
      <c r="F386" s="728" t="s">
        <v>4260</v>
      </c>
      <c r="G386" s="728" t="s">
        <v>4261</v>
      </c>
      <c r="H386" s="732"/>
      <c r="I386" s="732"/>
      <c r="J386" s="728"/>
      <c r="K386" s="728"/>
      <c r="L386" s="732">
        <v>3</v>
      </c>
      <c r="M386" s="732">
        <v>369</v>
      </c>
      <c r="N386" s="728">
        <v>1</v>
      </c>
      <c r="O386" s="728">
        <v>123</v>
      </c>
      <c r="P386" s="732">
        <v>7</v>
      </c>
      <c r="Q386" s="732">
        <v>861</v>
      </c>
      <c r="R386" s="746">
        <v>2.3333333333333335</v>
      </c>
      <c r="S386" s="733">
        <v>123</v>
      </c>
    </row>
    <row r="387" spans="1:19" ht="14.4" customHeight="1" x14ac:dyDescent="0.3">
      <c r="A387" s="727" t="s">
        <v>4182</v>
      </c>
      <c r="B387" s="728" t="s">
        <v>4183</v>
      </c>
      <c r="C387" s="728" t="s">
        <v>579</v>
      </c>
      <c r="D387" s="728" t="s">
        <v>1482</v>
      </c>
      <c r="E387" s="728" t="s">
        <v>4179</v>
      </c>
      <c r="F387" s="728" t="s">
        <v>4262</v>
      </c>
      <c r="G387" s="728" t="s">
        <v>4263</v>
      </c>
      <c r="H387" s="732">
        <v>1</v>
      </c>
      <c r="I387" s="732">
        <v>57</v>
      </c>
      <c r="J387" s="728"/>
      <c r="K387" s="728">
        <v>57</v>
      </c>
      <c r="L387" s="732"/>
      <c r="M387" s="732"/>
      <c r="N387" s="728"/>
      <c r="O387" s="728"/>
      <c r="P387" s="732"/>
      <c r="Q387" s="732"/>
      <c r="R387" s="746"/>
      <c r="S387" s="733"/>
    </row>
    <row r="388" spans="1:19" ht="14.4" customHeight="1" x14ac:dyDescent="0.3">
      <c r="A388" s="727" t="s">
        <v>4182</v>
      </c>
      <c r="B388" s="728" t="s">
        <v>4183</v>
      </c>
      <c r="C388" s="728" t="s">
        <v>579</v>
      </c>
      <c r="D388" s="728" t="s">
        <v>1482</v>
      </c>
      <c r="E388" s="728" t="s">
        <v>4179</v>
      </c>
      <c r="F388" s="728" t="s">
        <v>4268</v>
      </c>
      <c r="G388" s="728" t="s">
        <v>4269</v>
      </c>
      <c r="H388" s="732"/>
      <c r="I388" s="732"/>
      <c r="J388" s="728"/>
      <c r="K388" s="728"/>
      <c r="L388" s="732"/>
      <c r="M388" s="732"/>
      <c r="N388" s="728"/>
      <c r="O388" s="728"/>
      <c r="P388" s="732">
        <v>1</v>
      </c>
      <c r="Q388" s="732">
        <v>319</v>
      </c>
      <c r="R388" s="746"/>
      <c r="S388" s="733">
        <v>319</v>
      </c>
    </row>
    <row r="389" spans="1:19" ht="14.4" customHeight="1" x14ac:dyDescent="0.3">
      <c r="A389" s="727" t="s">
        <v>4182</v>
      </c>
      <c r="B389" s="728" t="s">
        <v>4183</v>
      </c>
      <c r="C389" s="728" t="s">
        <v>579</v>
      </c>
      <c r="D389" s="728" t="s">
        <v>1482</v>
      </c>
      <c r="E389" s="728" t="s">
        <v>4179</v>
      </c>
      <c r="F389" s="728" t="s">
        <v>4274</v>
      </c>
      <c r="G389" s="728" t="s">
        <v>4275</v>
      </c>
      <c r="H389" s="732">
        <v>25</v>
      </c>
      <c r="I389" s="732">
        <v>2775</v>
      </c>
      <c r="J389" s="728">
        <v>0.67028985507246375</v>
      </c>
      <c r="K389" s="728">
        <v>111</v>
      </c>
      <c r="L389" s="732">
        <v>36</v>
      </c>
      <c r="M389" s="732">
        <v>4140</v>
      </c>
      <c r="N389" s="728">
        <v>1</v>
      </c>
      <c r="O389" s="728">
        <v>115</v>
      </c>
      <c r="P389" s="732">
        <v>29</v>
      </c>
      <c r="Q389" s="732">
        <v>3335</v>
      </c>
      <c r="R389" s="746">
        <v>0.80555555555555558</v>
      </c>
      <c r="S389" s="733">
        <v>115</v>
      </c>
    </row>
    <row r="390" spans="1:19" ht="14.4" customHeight="1" x14ac:dyDescent="0.3">
      <c r="A390" s="727" t="s">
        <v>4182</v>
      </c>
      <c r="B390" s="728" t="s">
        <v>4183</v>
      </c>
      <c r="C390" s="728" t="s">
        <v>579</v>
      </c>
      <c r="D390" s="728" t="s">
        <v>1482</v>
      </c>
      <c r="E390" s="728" t="s">
        <v>4179</v>
      </c>
      <c r="F390" s="728" t="s">
        <v>4284</v>
      </c>
      <c r="G390" s="728" t="s">
        <v>4285</v>
      </c>
      <c r="H390" s="732">
        <v>9</v>
      </c>
      <c r="I390" s="732">
        <v>2007</v>
      </c>
      <c r="J390" s="728">
        <v>0.80376451742090504</v>
      </c>
      <c r="K390" s="728">
        <v>223</v>
      </c>
      <c r="L390" s="732">
        <v>11</v>
      </c>
      <c r="M390" s="732">
        <v>2497</v>
      </c>
      <c r="N390" s="728">
        <v>1</v>
      </c>
      <c r="O390" s="728">
        <v>227</v>
      </c>
      <c r="P390" s="732">
        <v>8</v>
      </c>
      <c r="Q390" s="732">
        <v>1816</v>
      </c>
      <c r="R390" s="746">
        <v>0.72727272727272729</v>
      </c>
      <c r="S390" s="733">
        <v>227</v>
      </c>
    </row>
    <row r="391" spans="1:19" ht="14.4" customHeight="1" x14ac:dyDescent="0.3">
      <c r="A391" s="727" t="s">
        <v>4182</v>
      </c>
      <c r="B391" s="728" t="s">
        <v>4183</v>
      </c>
      <c r="C391" s="728" t="s">
        <v>579</v>
      </c>
      <c r="D391" s="728" t="s">
        <v>1482</v>
      </c>
      <c r="E391" s="728" t="s">
        <v>4179</v>
      </c>
      <c r="F391" s="728" t="s">
        <v>4286</v>
      </c>
      <c r="G391" s="728" t="s">
        <v>4287</v>
      </c>
      <c r="H391" s="732"/>
      <c r="I391" s="732"/>
      <c r="J391" s="728"/>
      <c r="K391" s="728"/>
      <c r="L391" s="732"/>
      <c r="M391" s="732"/>
      <c r="N391" s="728"/>
      <c r="O391" s="728"/>
      <c r="P391" s="732">
        <v>1</v>
      </c>
      <c r="Q391" s="732">
        <v>892</v>
      </c>
      <c r="R391" s="746"/>
      <c r="S391" s="733">
        <v>892</v>
      </c>
    </row>
    <row r="392" spans="1:19" ht="14.4" customHeight="1" x14ac:dyDescent="0.3">
      <c r="A392" s="727" t="s">
        <v>4182</v>
      </c>
      <c r="B392" s="728" t="s">
        <v>4183</v>
      </c>
      <c r="C392" s="728" t="s">
        <v>579</v>
      </c>
      <c r="D392" s="728" t="s">
        <v>1482</v>
      </c>
      <c r="E392" s="728" t="s">
        <v>4179</v>
      </c>
      <c r="F392" s="728" t="s">
        <v>4290</v>
      </c>
      <c r="G392" s="728" t="s">
        <v>4291</v>
      </c>
      <c r="H392" s="732">
        <v>1</v>
      </c>
      <c r="I392" s="732">
        <v>389</v>
      </c>
      <c r="J392" s="728"/>
      <c r="K392" s="728">
        <v>389</v>
      </c>
      <c r="L392" s="732"/>
      <c r="M392" s="732"/>
      <c r="N392" s="728"/>
      <c r="O392" s="728"/>
      <c r="P392" s="732"/>
      <c r="Q392" s="732"/>
      <c r="R392" s="746"/>
      <c r="S392" s="733"/>
    </row>
    <row r="393" spans="1:19" ht="14.4" customHeight="1" x14ac:dyDescent="0.3">
      <c r="A393" s="727" t="s">
        <v>4182</v>
      </c>
      <c r="B393" s="728" t="s">
        <v>4183</v>
      </c>
      <c r="C393" s="728" t="s">
        <v>579</v>
      </c>
      <c r="D393" s="728" t="s">
        <v>1482</v>
      </c>
      <c r="E393" s="728" t="s">
        <v>4179</v>
      </c>
      <c r="F393" s="728" t="s">
        <v>4294</v>
      </c>
      <c r="G393" s="728" t="s">
        <v>4295</v>
      </c>
      <c r="H393" s="732"/>
      <c r="I393" s="732"/>
      <c r="J393" s="728"/>
      <c r="K393" s="728"/>
      <c r="L393" s="732">
        <v>1</v>
      </c>
      <c r="M393" s="732">
        <v>120</v>
      </c>
      <c r="N393" s="728">
        <v>1</v>
      </c>
      <c r="O393" s="728">
        <v>120</v>
      </c>
      <c r="P393" s="732"/>
      <c r="Q393" s="732"/>
      <c r="R393" s="746"/>
      <c r="S393" s="733"/>
    </row>
    <row r="394" spans="1:19" ht="14.4" customHeight="1" thickBot="1" x14ac:dyDescent="0.35">
      <c r="A394" s="734" t="s">
        <v>4182</v>
      </c>
      <c r="B394" s="735" t="s">
        <v>4183</v>
      </c>
      <c r="C394" s="735" t="s">
        <v>579</v>
      </c>
      <c r="D394" s="735" t="s">
        <v>1482</v>
      </c>
      <c r="E394" s="735" t="s">
        <v>4179</v>
      </c>
      <c r="F394" s="735" t="s">
        <v>4300</v>
      </c>
      <c r="G394" s="735" t="s">
        <v>4301</v>
      </c>
      <c r="H394" s="739">
        <v>1</v>
      </c>
      <c r="I394" s="739">
        <v>171</v>
      </c>
      <c r="J394" s="735">
        <v>0.95530726256983245</v>
      </c>
      <c r="K394" s="735">
        <v>171</v>
      </c>
      <c r="L394" s="739">
        <v>1</v>
      </c>
      <c r="M394" s="739">
        <v>179</v>
      </c>
      <c r="N394" s="735">
        <v>1</v>
      </c>
      <c r="O394" s="735">
        <v>179</v>
      </c>
      <c r="P394" s="739"/>
      <c r="Q394" s="739"/>
      <c r="R394" s="747"/>
      <c r="S394" s="740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38" t="s">
        <v>157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</row>
    <row r="2" spans="1:19" ht="14.4" customHeight="1" thickBot="1" x14ac:dyDescent="0.35">
      <c r="A2" s="374" t="s">
        <v>320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9633253</v>
      </c>
      <c r="C3" s="344">
        <f t="shared" ref="C3:R3" si="0">SUBTOTAL(9,C6:C1048576)</f>
        <v>11.730785586050292</v>
      </c>
      <c r="D3" s="344">
        <f t="shared" si="0"/>
        <v>9075444</v>
      </c>
      <c r="E3" s="344">
        <f t="shared" si="0"/>
        <v>17</v>
      </c>
      <c r="F3" s="344">
        <f t="shared" si="0"/>
        <v>9379603</v>
      </c>
      <c r="G3" s="347">
        <f>IF(D3&lt;&gt;0,F3/D3,"")</f>
        <v>1.0335145035328299</v>
      </c>
      <c r="H3" s="343">
        <f t="shared" si="0"/>
        <v>4566842.0200000051</v>
      </c>
      <c r="I3" s="344">
        <f t="shared" si="0"/>
        <v>0.82414183447917266</v>
      </c>
      <c r="J3" s="344">
        <f t="shared" si="0"/>
        <v>5541330.1800000016</v>
      </c>
      <c r="K3" s="344">
        <f t="shared" si="0"/>
        <v>1</v>
      </c>
      <c r="L3" s="344">
        <f t="shared" si="0"/>
        <v>5747638.7200000025</v>
      </c>
      <c r="M3" s="345">
        <f>IF(J3&lt;&gt;0,L3/J3,"")</f>
        <v>1.0372308693577976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02" t="s">
        <v>129</v>
      </c>
      <c r="B4" s="603" t="s">
        <v>123</v>
      </c>
      <c r="C4" s="604"/>
      <c r="D4" s="604"/>
      <c r="E4" s="604"/>
      <c r="F4" s="604"/>
      <c r="G4" s="606"/>
      <c r="H4" s="603" t="s">
        <v>124</v>
      </c>
      <c r="I4" s="604"/>
      <c r="J4" s="604"/>
      <c r="K4" s="604"/>
      <c r="L4" s="604"/>
      <c r="M4" s="606"/>
      <c r="N4" s="603" t="s">
        <v>125</v>
      </c>
      <c r="O4" s="604"/>
      <c r="P4" s="604"/>
      <c r="Q4" s="604"/>
      <c r="R4" s="604"/>
      <c r="S4" s="606"/>
    </row>
    <row r="5" spans="1:19" ht="14.4" customHeight="1" thickBot="1" x14ac:dyDescent="0.35">
      <c r="A5" s="824"/>
      <c r="B5" s="825">
        <v>2015</v>
      </c>
      <c r="C5" s="826"/>
      <c r="D5" s="826">
        <v>2016</v>
      </c>
      <c r="E5" s="826"/>
      <c r="F5" s="826">
        <v>2017</v>
      </c>
      <c r="G5" s="864" t="s">
        <v>2</v>
      </c>
      <c r="H5" s="825">
        <v>2015</v>
      </c>
      <c r="I5" s="826"/>
      <c r="J5" s="826">
        <v>2016</v>
      </c>
      <c r="K5" s="826"/>
      <c r="L5" s="826">
        <v>2017</v>
      </c>
      <c r="M5" s="864" t="s">
        <v>2</v>
      </c>
      <c r="N5" s="825">
        <v>2015</v>
      </c>
      <c r="O5" s="826"/>
      <c r="P5" s="826">
        <v>2016</v>
      </c>
      <c r="Q5" s="826"/>
      <c r="R5" s="826">
        <v>2017</v>
      </c>
      <c r="S5" s="864" t="s">
        <v>2</v>
      </c>
    </row>
    <row r="6" spans="1:19" ht="14.4" customHeight="1" x14ac:dyDescent="0.3">
      <c r="A6" s="819" t="s">
        <v>4307</v>
      </c>
      <c r="B6" s="846">
        <v>1801</v>
      </c>
      <c r="C6" s="805">
        <v>1.2420689655172414</v>
      </c>
      <c r="D6" s="846">
        <v>1450</v>
      </c>
      <c r="E6" s="805">
        <v>1</v>
      </c>
      <c r="F6" s="846">
        <v>874</v>
      </c>
      <c r="G6" s="810">
        <v>0.60275862068965513</v>
      </c>
      <c r="H6" s="846"/>
      <c r="I6" s="805"/>
      <c r="J6" s="846"/>
      <c r="K6" s="805"/>
      <c r="L6" s="846"/>
      <c r="M6" s="810"/>
      <c r="N6" s="846"/>
      <c r="O6" s="805"/>
      <c r="P6" s="846"/>
      <c r="Q6" s="805"/>
      <c r="R6" s="846"/>
      <c r="S6" s="231"/>
    </row>
    <row r="7" spans="1:19" ht="14.4" customHeight="1" x14ac:dyDescent="0.3">
      <c r="A7" s="758" t="s">
        <v>4308</v>
      </c>
      <c r="B7" s="848">
        <v>389</v>
      </c>
      <c r="C7" s="728">
        <v>1.0291005291005291</v>
      </c>
      <c r="D7" s="848">
        <v>378</v>
      </c>
      <c r="E7" s="728">
        <v>1</v>
      </c>
      <c r="F7" s="848">
        <v>126</v>
      </c>
      <c r="G7" s="746">
        <v>0.33333333333333331</v>
      </c>
      <c r="H7" s="848"/>
      <c r="I7" s="728"/>
      <c r="J7" s="848"/>
      <c r="K7" s="728"/>
      <c r="L7" s="848"/>
      <c r="M7" s="746"/>
      <c r="N7" s="848"/>
      <c r="O7" s="728"/>
      <c r="P7" s="848"/>
      <c r="Q7" s="728"/>
      <c r="R7" s="848"/>
      <c r="S7" s="769"/>
    </row>
    <row r="8" spans="1:19" ht="14.4" customHeight="1" x14ac:dyDescent="0.3">
      <c r="A8" s="758" t="s">
        <v>4309</v>
      </c>
      <c r="B8" s="848">
        <v>472</v>
      </c>
      <c r="C8" s="728">
        <v>0.74920634920634921</v>
      </c>
      <c r="D8" s="848">
        <v>630</v>
      </c>
      <c r="E8" s="728">
        <v>1</v>
      </c>
      <c r="F8" s="848">
        <v>1228</v>
      </c>
      <c r="G8" s="746">
        <v>1.9492063492063492</v>
      </c>
      <c r="H8" s="848"/>
      <c r="I8" s="728"/>
      <c r="J8" s="848"/>
      <c r="K8" s="728"/>
      <c r="L8" s="848"/>
      <c r="M8" s="746"/>
      <c r="N8" s="848"/>
      <c r="O8" s="728"/>
      <c r="P8" s="848"/>
      <c r="Q8" s="728"/>
      <c r="R8" s="848"/>
      <c r="S8" s="769"/>
    </row>
    <row r="9" spans="1:19" ht="14.4" customHeight="1" x14ac:dyDescent="0.3">
      <c r="A9" s="758" t="s">
        <v>4310</v>
      </c>
      <c r="B9" s="848">
        <v>236</v>
      </c>
      <c r="C9" s="728">
        <v>0.93650793650793651</v>
      </c>
      <c r="D9" s="848">
        <v>252</v>
      </c>
      <c r="E9" s="728">
        <v>1</v>
      </c>
      <c r="F9" s="848">
        <v>630</v>
      </c>
      <c r="G9" s="746">
        <v>2.5</v>
      </c>
      <c r="H9" s="848"/>
      <c r="I9" s="728"/>
      <c r="J9" s="848"/>
      <c r="K9" s="728"/>
      <c r="L9" s="848"/>
      <c r="M9" s="746"/>
      <c r="N9" s="848"/>
      <c r="O9" s="728"/>
      <c r="P9" s="848"/>
      <c r="Q9" s="728"/>
      <c r="R9" s="848"/>
      <c r="S9" s="769"/>
    </row>
    <row r="10" spans="1:19" ht="14.4" customHeight="1" x14ac:dyDescent="0.3">
      <c r="A10" s="758" t="s">
        <v>4311</v>
      </c>
      <c r="B10" s="848"/>
      <c r="C10" s="728"/>
      <c r="D10" s="848">
        <v>126</v>
      </c>
      <c r="E10" s="728">
        <v>1</v>
      </c>
      <c r="F10" s="848"/>
      <c r="G10" s="746"/>
      <c r="H10" s="848"/>
      <c r="I10" s="728"/>
      <c r="J10" s="848"/>
      <c r="K10" s="728"/>
      <c r="L10" s="848"/>
      <c r="M10" s="746"/>
      <c r="N10" s="848"/>
      <c r="O10" s="728"/>
      <c r="P10" s="848"/>
      <c r="Q10" s="728"/>
      <c r="R10" s="848"/>
      <c r="S10" s="769"/>
    </row>
    <row r="11" spans="1:19" ht="14.4" customHeight="1" x14ac:dyDescent="0.3">
      <c r="A11" s="758" t="s">
        <v>4312</v>
      </c>
      <c r="B11" s="848">
        <v>906</v>
      </c>
      <c r="C11" s="728">
        <v>0.7213375796178344</v>
      </c>
      <c r="D11" s="848">
        <v>1256</v>
      </c>
      <c r="E11" s="728">
        <v>1</v>
      </c>
      <c r="F11" s="848">
        <v>252</v>
      </c>
      <c r="G11" s="746">
        <v>0.20063694267515925</v>
      </c>
      <c r="H11" s="848"/>
      <c r="I11" s="728"/>
      <c r="J11" s="848"/>
      <c r="K11" s="728"/>
      <c r="L11" s="848"/>
      <c r="M11" s="746"/>
      <c r="N11" s="848"/>
      <c r="O11" s="728"/>
      <c r="P11" s="848"/>
      <c r="Q11" s="728"/>
      <c r="R11" s="848"/>
      <c r="S11" s="769"/>
    </row>
    <row r="12" spans="1:19" ht="14.4" customHeight="1" x14ac:dyDescent="0.3">
      <c r="A12" s="758" t="s">
        <v>4313</v>
      </c>
      <c r="B12" s="848">
        <v>118</v>
      </c>
      <c r="C12" s="728"/>
      <c r="D12" s="848"/>
      <c r="E12" s="728"/>
      <c r="F12" s="848">
        <v>881</v>
      </c>
      <c r="G12" s="746"/>
      <c r="H12" s="848"/>
      <c r="I12" s="728"/>
      <c r="J12" s="848"/>
      <c r="K12" s="728"/>
      <c r="L12" s="848"/>
      <c r="M12" s="746"/>
      <c r="N12" s="848"/>
      <c r="O12" s="728"/>
      <c r="P12" s="848"/>
      <c r="Q12" s="728"/>
      <c r="R12" s="848"/>
      <c r="S12" s="769"/>
    </row>
    <row r="13" spans="1:19" ht="14.4" customHeight="1" x14ac:dyDescent="0.3">
      <c r="A13" s="758" t="s">
        <v>4314</v>
      </c>
      <c r="B13" s="848">
        <v>471</v>
      </c>
      <c r="C13" s="728"/>
      <c r="D13" s="848"/>
      <c r="E13" s="728"/>
      <c r="F13" s="848"/>
      <c r="G13" s="746"/>
      <c r="H13" s="848"/>
      <c r="I13" s="728"/>
      <c r="J13" s="848"/>
      <c r="K13" s="728"/>
      <c r="L13" s="848"/>
      <c r="M13" s="746"/>
      <c r="N13" s="848"/>
      <c r="O13" s="728"/>
      <c r="P13" s="848"/>
      <c r="Q13" s="728"/>
      <c r="R13" s="848"/>
      <c r="S13" s="769"/>
    </row>
    <row r="14" spans="1:19" ht="14.4" customHeight="1" x14ac:dyDescent="0.3">
      <c r="A14" s="758" t="s">
        <v>4315</v>
      </c>
      <c r="B14" s="848">
        <v>15195</v>
      </c>
      <c r="C14" s="728">
        <v>2.2082546141549195</v>
      </c>
      <c r="D14" s="848">
        <v>6881</v>
      </c>
      <c r="E14" s="728">
        <v>1</v>
      </c>
      <c r="F14" s="848">
        <v>9394</v>
      </c>
      <c r="G14" s="746">
        <v>1.365208545269583</v>
      </c>
      <c r="H14" s="848"/>
      <c r="I14" s="728"/>
      <c r="J14" s="848"/>
      <c r="K14" s="728"/>
      <c r="L14" s="848"/>
      <c r="M14" s="746"/>
      <c r="N14" s="848"/>
      <c r="O14" s="728"/>
      <c r="P14" s="848"/>
      <c r="Q14" s="728"/>
      <c r="R14" s="848"/>
      <c r="S14" s="769"/>
    </row>
    <row r="15" spans="1:19" ht="14.4" customHeight="1" x14ac:dyDescent="0.3">
      <c r="A15" s="758" t="s">
        <v>4316</v>
      </c>
      <c r="B15" s="848"/>
      <c r="C15" s="728"/>
      <c r="D15" s="848"/>
      <c r="E15" s="728"/>
      <c r="F15" s="848">
        <v>526</v>
      </c>
      <c r="G15" s="746"/>
      <c r="H15" s="848"/>
      <c r="I15" s="728"/>
      <c r="J15" s="848"/>
      <c r="K15" s="728"/>
      <c r="L15" s="848"/>
      <c r="M15" s="746"/>
      <c r="N15" s="848"/>
      <c r="O15" s="728"/>
      <c r="P15" s="848"/>
      <c r="Q15" s="728"/>
      <c r="R15" s="848"/>
      <c r="S15" s="769"/>
    </row>
    <row r="16" spans="1:19" ht="14.4" customHeight="1" x14ac:dyDescent="0.3">
      <c r="A16" s="758" t="s">
        <v>4317</v>
      </c>
      <c r="B16" s="848">
        <v>353</v>
      </c>
      <c r="C16" s="728"/>
      <c r="D16" s="848"/>
      <c r="E16" s="728"/>
      <c r="F16" s="848">
        <v>251</v>
      </c>
      <c r="G16" s="746"/>
      <c r="H16" s="848"/>
      <c r="I16" s="728"/>
      <c r="J16" s="848"/>
      <c r="K16" s="728"/>
      <c r="L16" s="848"/>
      <c r="M16" s="746"/>
      <c r="N16" s="848"/>
      <c r="O16" s="728"/>
      <c r="P16" s="848"/>
      <c r="Q16" s="728"/>
      <c r="R16" s="848"/>
      <c r="S16" s="769"/>
    </row>
    <row r="17" spans="1:19" ht="14.4" customHeight="1" x14ac:dyDescent="0.3">
      <c r="A17" s="758" t="s">
        <v>4318</v>
      </c>
      <c r="B17" s="848"/>
      <c r="C17" s="728"/>
      <c r="D17" s="848">
        <v>252</v>
      </c>
      <c r="E17" s="728">
        <v>1</v>
      </c>
      <c r="F17" s="848"/>
      <c r="G17" s="746"/>
      <c r="H17" s="848"/>
      <c r="I17" s="728"/>
      <c r="J17" s="848"/>
      <c r="K17" s="728"/>
      <c r="L17" s="848"/>
      <c r="M17" s="746"/>
      <c r="N17" s="848"/>
      <c r="O17" s="728"/>
      <c r="P17" s="848"/>
      <c r="Q17" s="728"/>
      <c r="R17" s="848"/>
      <c r="S17" s="769"/>
    </row>
    <row r="18" spans="1:19" ht="14.4" customHeight="1" x14ac:dyDescent="0.3">
      <c r="A18" s="758" t="s">
        <v>4319</v>
      </c>
      <c r="B18" s="848"/>
      <c r="C18" s="728"/>
      <c r="D18" s="848">
        <v>225</v>
      </c>
      <c r="E18" s="728">
        <v>1</v>
      </c>
      <c r="F18" s="848"/>
      <c r="G18" s="746"/>
      <c r="H18" s="848"/>
      <c r="I18" s="728"/>
      <c r="J18" s="848"/>
      <c r="K18" s="728"/>
      <c r="L18" s="848"/>
      <c r="M18" s="746"/>
      <c r="N18" s="848"/>
      <c r="O18" s="728"/>
      <c r="P18" s="848"/>
      <c r="Q18" s="728"/>
      <c r="R18" s="848"/>
      <c r="S18" s="769"/>
    </row>
    <row r="19" spans="1:19" ht="14.4" customHeight="1" x14ac:dyDescent="0.3">
      <c r="A19" s="758" t="s">
        <v>4320</v>
      </c>
      <c r="B19" s="848">
        <v>353</v>
      </c>
      <c r="C19" s="728">
        <v>0.4133489461358314</v>
      </c>
      <c r="D19" s="848">
        <v>854</v>
      </c>
      <c r="E19" s="728">
        <v>1</v>
      </c>
      <c r="F19" s="848">
        <v>1003</v>
      </c>
      <c r="G19" s="746">
        <v>1.1744730679156909</v>
      </c>
      <c r="H19" s="848"/>
      <c r="I19" s="728"/>
      <c r="J19" s="848"/>
      <c r="K19" s="728"/>
      <c r="L19" s="848"/>
      <c r="M19" s="746"/>
      <c r="N19" s="848"/>
      <c r="O19" s="728"/>
      <c r="P19" s="848"/>
      <c r="Q19" s="728"/>
      <c r="R19" s="848"/>
      <c r="S19" s="769"/>
    </row>
    <row r="20" spans="1:19" ht="14.4" customHeight="1" x14ac:dyDescent="0.3">
      <c r="A20" s="758" t="s">
        <v>4321</v>
      </c>
      <c r="B20" s="848">
        <v>967</v>
      </c>
      <c r="C20" s="728">
        <v>0.96990972918756269</v>
      </c>
      <c r="D20" s="848">
        <v>997</v>
      </c>
      <c r="E20" s="728">
        <v>1</v>
      </c>
      <c r="F20" s="848">
        <v>687</v>
      </c>
      <c r="G20" s="746">
        <v>0.68906720160481449</v>
      </c>
      <c r="H20" s="848"/>
      <c r="I20" s="728"/>
      <c r="J20" s="848"/>
      <c r="K20" s="728"/>
      <c r="L20" s="848"/>
      <c r="M20" s="746"/>
      <c r="N20" s="848"/>
      <c r="O20" s="728"/>
      <c r="P20" s="848"/>
      <c r="Q20" s="728"/>
      <c r="R20" s="848"/>
      <c r="S20" s="769"/>
    </row>
    <row r="21" spans="1:19" ht="14.4" customHeight="1" x14ac:dyDescent="0.3">
      <c r="A21" s="758" t="s">
        <v>4322</v>
      </c>
      <c r="B21" s="848">
        <v>1297</v>
      </c>
      <c r="C21" s="728">
        <v>0.79181929181929178</v>
      </c>
      <c r="D21" s="848">
        <v>1638</v>
      </c>
      <c r="E21" s="728">
        <v>1</v>
      </c>
      <c r="F21" s="848">
        <v>1490</v>
      </c>
      <c r="G21" s="746">
        <v>0.90964590964590963</v>
      </c>
      <c r="H21" s="848"/>
      <c r="I21" s="728"/>
      <c r="J21" s="848"/>
      <c r="K21" s="728"/>
      <c r="L21" s="848"/>
      <c r="M21" s="746"/>
      <c r="N21" s="848"/>
      <c r="O21" s="728"/>
      <c r="P21" s="848"/>
      <c r="Q21" s="728"/>
      <c r="R21" s="848"/>
      <c r="S21" s="769"/>
    </row>
    <row r="22" spans="1:19" ht="14.4" customHeight="1" x14ac:dyDescent="0.3">
      <c r="A22" s="758" t="s">
        <v>4323</v>
      </c>
      <c r="B22" s="848"/>
      <c r="C22" s="728"/>
      <c r="D22" s="848"/>
      <c r="E22" s="728"/>
      <c r="F22" s="848">
        <v>502</v>
      </c>
      <c r="G22" s="746"/>
      <c r="H22" s="848"/>
      <c r="I22" s="728"/>
      <c r="J22" s="848"/>
      <c r="K22" s="728"/>
      <c r="L22" s="848"/>
      <c r="M22" s="746"/>
      <c r="N22" s="848"/>
      <c r="O22" s="728"/>
      <c r="P22" s="848"/>
      <c r="Q22" s="728"/>
      <c r="R22" s="848"/>
      <c r="S22" s="769"/>
    </row>
    <row r="23" spans="1:19" ht="14.4" customHeight="1" x14ac:dyDescent="0.3">
      <c r="A23" s="758" t="s">
        <v>4324</v>
      </c>
      <c r="B23" s="848">
        <v>118</v>
      </c>
      <c r="C23" s="728">
        <v>0.15649867374005305</v>
      </c>
      <c r="D23" s="848">
        <v>754</v>
      </c>
      <c r="E23" s="728">
        <v>1</v>
      </c>
      <c r="F23" s="848">
        <v>126</v>
      </c>
      <c r="G23" s="746">
        <v>0.16710875331564987</v>
      </c>
      <c r="H23" s="848"/>
      <c r="I23" s="728"/>
      <c r="J23" s="848"/>
      <c r="K23" s="728"/>
      <c r="L23" s="848"/>
      <c r="M23" s="746"/>
      <c r="N23" s="848"/>
      <c r="O23" s="728"/>
      <c r="P23" s="848"/>
      <c r="Q23" s="728"/>
      <c r="R23" s="848"/>
      <c r="S23" s="769"/>
    </row>
    <row r="24" spans="1:19" ht="14.4" customHeight="1" x14ac:dyDescent="0.3">
      <c r="A24" s="758" t="s">
        <v>4325</v>
      </c>
      <c r="B24" s="848">
        <v>738</v>
      </c>
      <c r="C24" s="728"/>
      <c r="D24" s="848"/>
      <c r="E24" s="728"/>
      <c r="F24" s="848"/>
      <c r="G24" s="746"/>
      <c r="H24" s="848"/>
      <c r="I24" s="728"/>
      <c r="J24" s="848"/>
      <c r="K24" s="728"/>
      <c r="L24" s="848"/>
      <c r="M24" s="746"/>
      <c r="N24" s="848"/>
      <c r="O24" s="728"/>
      <c r="P24" s="848"/>
      <c r="Q24" s="728"/>
      <c r="R24" s="848"/>
      <c r="S24" s="769"/>
    </row>
    <row r="25" spans="1:19" ht="14.4" customHeight="1" x14ac:dyDescent="0.3">
      <c r="A25" s="758" t="s">
        <v>4326</v>
      </c>
      <c r="B25" s="848">
        <v>3892</v>
      </c>
      <c r="C25" s="728">
        <v>0.60481740481740487</v>
      </c>
      <c r="D25" s="848">
        <v>6435</v>
      </c>
      <c r="E25" s="728">
        <v>1</v>
      </c>
      <c r="F25" s="848">
        <v>5872</v>
      </c>
      <c r="G25" s="746">
        <v>0.91250971250971247</v>
      </c>
      <c r="H25" s="848"/>
      <c r="I25" s="728"/>
      <c r="J25" s="848"/>
      <c r="K25" s="728"/>
      <c r="L25" s="848"/>
      <c r="M25" s="746"/>
      <c r="N25" s="848"/>
      <c r="O25" s="728"/>
      <c r="P25" s="848"/>
      <c r="Q25" s="728"/>
      <c r="R25" s="848"/>
      <c r="S25" s="769"/>
    </row>
    <row r="26" spans="1:19" ht="14.4" customHeight="1" x14ac:dyDescent="0.3">
      <c r="A26" s="758" t="s">
        <v>4327</v>
      </c>
      <c r="B26" s="848">
        <v>5350</v>
      </c>
      <c r="C26" s="728">
        <v>0.76845733984487219</v>
      </c>
      <c r="D26" s="848">
        <v>6962</v>
      </c>
      <c r="E26" s="728">
        <v>1</v>
      </c>
      <c r="F26" s="848">
        <v>10305</v>
      </c>
      <c r="G26" s="746">
        <v>1.4801781097385809</v>
      </c>
      <c r="H26" s="848"/>
      <c r="I26" s="728"/>
      <c r="J26" s="848"/>
      <c r="K26" s="728"/>
      <c r="L26" s="848"/>
      <c r="M26" s="746"/>
      <c r="N26" s="848"/>
      <c r="O26" s="728"/>
      <c r="P26" s="848"/>
      <c r="Q26" s="728"/>
      <c r="R26" s="848"/>
      <c r="S26" s="769"/>
    </row>
    <row r="27" spans="1:19" ht="14.4" customHeight="1" x14ac:dyDescent="0.3">
      <c r="A27" s="758" t="s">
        <v>1447</v>
      </c>
      <c r="B27" s="848">
        <v>9599661</v>
      </c>
      <c r="C27" s="728">
        <v>1.0618776872814639</v>
      </c>
      <c r="D27" s="848">
        <v>9040270</v>
      </c>
      <c r="E27" s="728">
        <v>1</v>
      </c>
      <c r="F27" s="848">
        <v>9344580</v>
      </c>
      <c r="G27" s="746">
        <v>1.0336616052396665</v>
      </c>
      <c r="H27" s="848">
        <v>4566842.0200000051</v>
      </c>
      <c r="I27" s="728">
        <v>0.82414183447917266</v>
      </c>
      <c r="J27" s="848">
        <v>5541330.1800000016</v>
      </c>
      <c r="K27" s="728">
        <v>1</v>
      </c>
      <c r="L27" s="848">
        <v>5747638.7200000025</v>
      </c>
      <c r="M27" s="746">
        <v>1.0372308693577976</v>
      </c>
      <c r="N27" s="848"/>
      <c r="O27" s="728"/>
      <c r="P27" s="848"/>
      <c r="Q27" s="728"/>
      <c r="R27" s="848"/>
      <c r="S27" s="769"/>
    </row>
    <row r="28" spans="1:19" ht="14.4" customHeight="1" x14ac:dyDescent="0.3">
      <c r="A28" s="758" t="s">
        <v>4328</v>
      </c>
      <c r="B28" s="848">
        <v>346</v>
      </c>
      <c r="C28" s="728"/>
      <c r="D28" s="848"/>
      <c r="E28" s="728"/>
      <c r="F28" s="848">
        <v>378</v>
      </c>
      <c r="G28" s="746"/>
      <c r="H28" s="848"/>
      <c r="I28" s="728"/>
      <c r="J28" s="848"/>
      <c r="K28" s="728"/>
      <c r="L28" s="848"/>
      <c r="M28" s="746"/>
      <c r="N28" s="848"/>
      <c r="O28" s="728"/>
      <c r="P28" s="848"/>
      <c r="Q28" s="728"/>
      <c r="R28" s="848"/>
      <c r="S28" s="769"/>
    </row>
    <row r="29" spans="1:19" ht="14.4" customHeight="1" x14ac:dyDescent="0.3">
      <c r="A29" s="758" t="s">
        <v>4329</v>
      </c>
      <c r="B29" s="848">
        <v>118</v>
      </c>
      <c r="C29" s="728"/>
      <c r="D29" s="848"/>
      <c r="E29" s="728"/>
      <c r="F29" s="848">
        <v>372</v>
      </c>
      <c r="G29" s="746"/>
      <c r="H29" s="848"/>
      <c r="I29" s="728"/>
      <c r="J29" s="848"/>
      <c r="K29" s="728"/>
      <c r="L29" s="848"/>
      <c r="M29" s="746"/>
      <c r="N29" s="848"/>
      <c r="O29" s="728"/>
      <c r="P29" s="848"/>
      <c r="Q29" s="728"/>
      <c r="R29" s="848"/>
      <c r="S29" s="769"/>
    </row>
    <row r="30" spans="1:19" ht="14.4" customHeight="1" thickBot="1" x14ac:dyDescent="0.35">
      <c r="A30" s="852" t="s">
        <v>4330</v>
      </c>
      <c r="B30" s="850">
        <v>472</v>
      </c>
      <c r="C30" s="735">
        <v>7.758053911900066E-2</v>
      </c>
      <c r="D30" s="850">
        <v>6084</v>
      </c>
      <c r="E30" s="735">
        <v>1</v>
      </c>
      <c r="F30" s="850">
        <v>126</v>
      </c>
      <c r="G30" s="747">
        <v>2.0710059171597635E-2</v>
      </c>
      <c r="H30" s="850"/>
      <c r="I30" s="735"/>
      <c r="J30" s="850"/>
      <c r="K30" s="735"/>
      <c r="L30" s="850"/>
      <c r="M30" s="747"/>
      <c r="N30" s="850"/>
      <c r="O30" s="735"/>
      <c r="P30" s="850"/>
      <c r="Q30" s="735"/>
      <c r="R30" s="850"/>
      <c r="S30" s="77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93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6" t="s">
        <v>5462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ht="14.4" customHeight="1" thickBot="1" x14ac:dyDescent="0.35">
      <c r="A2" s="374" t="s">
        <v>320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10711.700000000004</v>
      </c>
      <c r="G3" s="208">
        <f t="shared" si="0"/>
        <v>14200095.020000001</v>
      </c>
      <c r="H3" s="208"/>
      <c r="I3" s="208"/>
      <c r="J3" s="208">
        <f t="shared" si="0"/>
        <v>10166.619999999999</v>
      </c>
      <c r="K3" s="208">
        <f t="shared" si="0"/>
        <v>14616774.180000002</v>
      </c>
      <c r="L3" s="208"/>
      <c r="M3" s="208"/>
      <c r="N3" s="208">
        <f t="shared" si="0"/>
        <v>11179.599999999999</v>
      </c>
      <c r="O3" s="208">
        <f t="shared" si="0"/>
        <v>15127241.719999989</v>
      </c>
      <c r="P3" s="79">
        <f>IF(K3=0,0,O3/K3)</f>
        <v>1.0349234060616779</v>
      </c>
      <c r="Q3" s="209">
        <f>IF(N3=0,0,O3/N3)</f>
        <v>1353.1111775018776</v>
      </c>
    </row>
    <row r="4" spans="1:17" ht="14.4" customHeight="1" x14ac:dyDescent="0.3">
      <c r="A4" s="611" t="s">
        <v>74</v>
      </c>
      <c r="B4" s="609" t="s">
        <v>119</v>
      </c>
      <c r="C4" s="611" t="s">
        <v>120</v>
      </c>
      <c r="D4" s="620" t="s">
        <v>121</v>
      </c>
      <c r="E4" s="612" t="s">
        <v>81</v>
      </c>
      <c r="F4" s="618">
        <v>2015</v>
      </c>
      <c r="G4" s="619"/>
      <c r="H4" s="210"/>
      <c r="I4" s="210"/>
      <c r="J4" s="618">
        <v>2016</v>
      </c>
      <c r="K4" s="619"/>
      <c r="L4" s="210"/>
      <c r="M4" s="210"/>
      <c r="N4" s="618">
        <v>2017</v>
      </c>
      <c r="O4" s="619"/>
      <c r="P4" s="621" t="s">
        <v>2</v>
      </c>
      <c r="Q4" s="610" t="s">
        <v>122</v>
      </c>
    </row>
    <row r="5" spans="1:17" ht="14.4" customHeight="1" thickBot="1" x14ac:dyDescent="0.35">
      <c r="A5" s="855"/>
      <c r="B5" s="853"/>
      <c r="C5" s="855"/>
      <c r="D5" s="865"/>
      <c r="E5" s="857"/>
      <c r="F5" s="866" t="s">
        <v>91</v>
      </c>
      <c r="G5" s="867" t="s">
        <v>14</v>
      </c>
      <c r="H5" s="868"/>
      <c r="I5" s="868"/>
      <c r="J5" s="866" t="s">
        <v>91</v>
      </c>
      <c r="K5" s="867" t="s">
        <v>14</v>
      </c>
      <c r="L5" s="868"/>
      <c r="M5" s="868"/>
      <c r="N5" s="866" t="s">
        <v>91</v>
      </c>
      <c r="O5" s="867" t="s">
        <v>14</v>
      </c>
      <c r="P5" s="869"/>
      <c r="Q5" s="862"/>
    </row>
    <row r="6" spans="1:17" ht="14.4" customHeight="1" x14ac:dyDescent="0.3">
      <c r="A6" s="804" t="s">
        <v>4331</v>
      </c>
      <c r="B6" s="805" t="s">
        <v>4183</v>
      </c>
      <c r="C6" s="805" t="s">
        <v>4179</v>
      </c>
      <c r="D6" s="805" t="s">
        <v>4197</v>
      </c>
      <c r="E6" s="805" t="s">
        <v>4198</v>
      </c>
      <c r="F6" s="225">
        <v>1</v>
      </c>
      <c r="G6" s="225">
        <v>35</v>
      </c>
      <c r="H6" s="225"/>
      <c r="I6" s="225">
        <v>35</v>
      </c>
      <c r="J6" s="225"/>
      <c r="K6" s="225"/>
      <c r="L6" s="225"/>
      <c r="M6" s="225"/>
      <c r="N6" s="225"/>
      <c r="O6" s="225"/>
      <c r="P6" s="810"/>
      <c r="Q6" s="818"/>
    </row>
    <row r="7" spans="1:17" ht="14.4" customHeight="1" x14ac:dyDescent="0.3">
      <c r="A7" s="727" t="s">
        <v>4331</v>
      </c>
      <c r="B7" s="728" t="s">
        <v>4183</v>
      </c>
      <c r="C7" s="728" t="s">
        <v>4179</v>
      </c>
      <c r="D7" s="728" t="s">
        <v>4215</v>
      </c>
      <c r="E7" s="728" t="s">
        <v>4216</v>
      </c>
      <c r="F7" s="732">
        <v>7</v>
      </c>
      <c r="G7" s="732">
        <v>826</v>
      </c>
      <c r="H7" s="732">
        <v>2.1851851851851851</v>
      </c>
      <c r="I7" s="732">
        <v>118</v>
      </c>
      <c r="J7" s="732">
        <v>3</v>
      </c>
      <c r="K7" s="732">
        <v>378</v>
      </c>
      <c r="L7" s="732">
        <v>1</v>
      </c>
      <c r="M7" s="732">
        <v>126</v>
      </c>
      <c r="N7" s="732">
        <v>2</v>
      </c>
      <c r="O7" s="732">
        <v>252</v>
      </c>
      <c r="P7" s="746">
        <v>0.66666666666666663</v>
      </c>
      <c r="Q7" s="733">
        <v>126</v>
      </c>
    </row>
    <row r="8" spans="1:17" ht="14.4" customHeight="1" x14ac:dyDescent="0.3">
      <c r="A8" s="727" t="s">
        <v>4331</v>
      </c>
      <c r="B8" s="728" t="s">
        <v>4183</v>
      </c>
      <c r="C8" s="728" t="s">
        <v>4179</v>
      </c>
      <c r="D8" s="728" t="s">
        <v>4180</v>
      </c>
      <c r="E8" s="728" t="s">
        <v>4181</v>
      </c>
      <c r="F8" s="732">
        <v>4</v>
      </c>
      <c r="G8" s="732">
        <v>940</v>
      </c>
      <c r="H8" s="732">
        <v>1.248339973439575</v>
      </c>
      <c r="I8" s="732">
        <v>235</v>
      </c>
      <c r="J8" s="732">
        <v>3</v>
      </c>
      <c r="K8" s="732">
        <v>753</v>
      </c>
      <c r="L8" s="732">
        <v>1</v>
      </c>
      <c r="M8" s="732">
        <v>251</v>
      </c>
      <c r="N8" s="732">
        <v>2</v>
      </c>
      <c r="O8" s="732">
        <v>502</v>
      </c>
      <c r="P8" s="746">
        <v>0.66666666666666663</v>
      </c>
      <c r="Q8" s="733">
        <v>251</v>
      </c>
    </row>
    <row r="9" spans="1:17" ht="14.4" customHeight="1" x14ac:dyDescent="0.3">
      <c r="A9" s="727" t="s">
        <v>4331</v>
      </c>
      <c r="B9" s="728" t="s">
        <v>4183</v>
      </c>
      <c r="C9" s="728" t="s">
        <v>4179</v>
      </c>
      <c r="D9" s="728" t="s">
        <v>4256</v>
      </c>
      <c r="E9" s="728" t="s">
        <v>4257</v>
      </c>
      <c r="F9" s="732"/>
      <c r="G9" s="732"/>
      <c r="H9" s="732"/>
      <c r="I9" s="732"/>
      <c r="J9" s="732"/>
      <c r="K9" s="732"/>
      <c r="L9" s="732"/>
      <c r="M9" s="732"/>
      <c r="N9" s="732">
        <v>1</v>
      </c>
      <c r="O9" s="732">
        <v>120</v>
      </c>
      <c r="P9" s="746"/>
      <c r="Q9" s="733">
        <v>120</v>
      </c>
    </row>
    <row r="10" spans="1:17" ht="14.4" customHeight="1" x14ac:dyDescent="0.3">
      <c r="A10" s="727" t="s">
        <v>4331</v>
      </c>
      <c r="B10" s="728" t="s">
        <v>4183</v>
      </c>
      <c r="C10" s="728" t="s">
        <v>4179</v>
      </c>
      <c r="D10" s="728" t="s">
        <v>4268</v>
      </c>
      <c r="E10" s="728" t="s">
        <v>4269</v>
      </c>
      <c r="F10" s="732"/>
      <c r="G10" s="732"/>
      <c r="H10" s="732"/>
      <c r="I10" s="732"/>
      <c r="J10" s="732">
        <v>1</v>
      </c>
      <c r="K10" s="732">
        <v>319</v>
      </c>
      <c r="L10" s="732">
        <v>1</v>
      </c>
      <c r="M10" s="732">
        <v>319</v>
      </c>
      <c r="N10" s="732"/>
      <c r="O10" s="732"/>
      <c r="P10" s="746"/>
      <c r="Q10" s="733"/>
    </row>
    <row r="11" spans="1:17" ht="14.4" customHeight="1" x14ac:dyDescent="0.3">
      <c r="A11" s="727" t="s">
        <v>4332</v>
      </c>
      <c r="B11" s="728" t="s">
        <v>4183</v>
      </c>
      <c r="C11" s="728" t="s">
        <v>4179</v>
      </c>
      <c r="D11" s="728" t="s">
        <v>4197</v>
      </c>
      <c r="E11" s="728" t="s">
        <v>4198</v>
      </c>
      <c r="F11" s="732">
        <v>1</v>
      </c>
      <c r="G11" s="732">
        <v>35</v>
      </c>
      <c r="H11" s="732"/>
      <c r="I11" s="732">
        <v>35</v>
      </c>
      <c r="J11" s="732"/>
      <c r="K11" s="732"/>
      <c r="L11" s="732"/>
      <c r="M11" s="732"/>
      <c r="N11" s="732"/>
      <c r="O11" s="732"/>
      <c r="P11" s="746"/>
      <c r="Q11" s="733"/>
    </row>
    <row r="12" spans="1:17" ht="14.4" customHeight="1" x14ac:dyDescent="0.3">
      <c r="A12" s="727" t="s">
        <v>4332</v>
      </c>
      <c r="B12" s="728" t="s">
        <v>4183</v>
      </c>
      <c r="C12" s="728" t="s">
        <v>4179</v>
      </c>
      <c r="D12" s="728" t="s">
        <v>4215</v>
      </c>
      <c r="E12" s="728" t="s">
        <v>4216</v>
      </c>
      <c r="F12" s="732">
        <v>3</v>
      </c>
      <c r="G12" s="732">
        <v>354</v>
      </c>
      <c r="H12" s="732">
        <v>0.93650793650793651</v>
      </c>
      <c r="I12" s="732">
        <v>118</v>
      </c>
      <c r="J12" s="732">
        <v>3</v>
      </c>
      <c r="K12" s="732">
        <v>378</v>
      </c>
      <c r="L12" s="732">
        <v>1</v>
      </c>
      <c r="M12" s="732">
        <v>126</v>
      </c>
      <c r="N12" s="732">
        <v>1</v>
      </c>
      <c r="O12" s="732">
        <v>126</v>
      </c>
      <c r="P12" s="746">
        <v>0.33333333333333331</v>
      </c>
      <c r="Q12" s="733">
        <v>126</v>
      </c>
    </row>
    <row r="13" spans="1:17" ht="14.4" customHeight="1" x14ac:dyDescent="0.3">
      <c r="A13" s="727" t="s">
        <v>4333</v>
      </c>
      <c r="B13" s="728" t="s">
        <v>4183</v>
      </c>
      <c r="C13" s="728" t="s">
        <v>4179</v>
      </c>
      <c r="D13" s="728" t="s">
        <v>4213</v>
      </c>
      <c r="E13" s="728" t="s">
        <v>4214</v>
      </c>
      <c r="F13" s="732"/>
      <c r="G13" s="732"/>
      <c r="H13" s="732"/>
      <c r="I13" s="732"/>
      <c r="J13" s="732"/>
      <c r="K13" s="732"/>
      <c r="L13" s="732"/>
      <c r="M13" s="732"/>
      <c r="N13" s="732">
        <v>1</v>
      </c>
      <c r="O13" s="732">
        <v>97</v>
      </c>
      <c r="P13" s="746"/>
      <c r="Q13" s="733">
        <v>97</v>
      </c>
    </row>
    <row r="14" spans="1:17" ht="14.4" customHeight="1" x14ac:dyDescent="0.3">
      <c r="A14" s="727" t="s">
        <v>4333</v>
      </c>
      <c r="B14" s="728" t="s">
        <v>4183</v>
      </c>
      <c r="C14" s="728" t="s">
        <v>4179</v>
      </c>
      <c r="D14" s="728" t="s">
        <v>4215</v>
      </c>
      <c r="E14" s="728" t="s">
        <v>4216</v>
      </c>
      <c r="F14" s="732">
        <v>4</v>
      </c>
      <c r="G14" s="732">
        <v>472</v>
      </c>
      <c r="H14" s="732">
        <v>0.74920634920634921</v>
      </c>
      <c r="I14" s="732">
        <v>118</v>
      </c>
      <c r="J14" s="732">
        <v>5</v>
      </c>
      <c r="K14" s="732">
        <v>630</v>
      </c>
      <c r="L14" s="732">
        <v>1</v>
      </c>
      <c r="M14" s="732">
        <v>126</v>
      </c>
      <c r="N14" s="732">
        <v>3</v>
      </c>
      <c r="O14" s="732">
        <v>378</v>
      </c>
      <c r="P14" s="746">
        <v>0.6</v>
      </c>
      <c r="Q14" s="733">
        <v>126</v>
      </c>
    </row>
    <row r="15" spans="1:17" ht="14.4" customHeight="1" x14ac:dyDescent="0.3">
      <c r="A15" s="727" t="s">
        <v>4333</v>
      </c>
      <c r="B15" s="728" t="s">
        <v>4183</v>
      </c>
      <c r="C15" s="728" t="s">
        <v>4179</v>
      </c>
      <c r="D15" s="728" t="s">
        <v>4180</v>
      </c>
      <c r="E15" s="728" t="s">
        <v>4181</v>
      </c>
      <c r="F15" s="732"/>
      <c r="G15" s="732"/>
      <c r="H15" s="732"/>
      <c r="I15" s="732"/>
      <c r="J15" s="732"/>
      <c r="K15" s="732"/>
      <c r="L15" s="732"/>
      <c r="M15" s="732"/>
      <c r="N15" s="732">
        <v>3</v>
      </c>
      <c r="O15" s="732">
        <v>753</v>
      </c>
      <c r="P15" s="746"/>
      <c r="Q15" s="733">
        <v>251</v>
      </c>
    </row>
    <row r="16" spans="1:17" ht="14.4" customHeight="1" x14ac:dyDescent="0.3">
      <c r="A16" s="727" t="s">
        <v>4334</v>
      </c>
      <c r="B16" s="728" t="s">
        <v>4183</v>
      </c>
      <c r="C16" s="728" t="s">
        <v>4179</v>
      </c>
      <c r="D16" s="728" t="s">
        <v>4215</v>
      </c>
      <c r="E16" s="728" t="s">
        <v>4216</v>
      </c>
      <c r="F16" s="732">
        <v>2</v>
      </c>
      <c r="G16" s="732">
        <v>236</v>
      </c>
      <c r="H16" s="732">
        <v>0.93650793650793651</v>
      </c>
      <c r="I16" s="732">
        <v>118</v>
      </c>
      <c r="J16" s="732">
        <v>2</v>
      </c>
      <c r="K16" s="732">
        <v>252</v>
      </c>
      <c r="L16" s="732">
        <v>1</v>
      </c>
      <c r="M16" s="732">
        <v>126</v>
      </c>
      <c r="N16" s="732">
        <v>5</v>
      </c>
      <c r="O16" s="732">
        <v>630</v>
      </c>
      <c r="P16" s="746">
        <v>2.5</v>
      </c>
      <c r="Q16" s="733">
        <v>126</v>
      </c>
    </row>
    <row r="17" spans="1:17" ht="14.4" customHeight="1" x14ac:dyDescent="0.3">
      <c r="A17" s="727" t="s">
        <v>4335</v>
      </c>
      <c r="B17" s="728" t="s">
        <v>4183</v>
      </c>
      <c r="C17" s="728" t="s">
        <v>4179</v>
      </c>
      <c r="D17" s="728" t="s">
        <v>4215</v>
      </c>
      <c r="E17" s="728" t="s">
        <v>4216</v>
      </c>
      <c r="F17" s="732"/>
      <c r="G17" s="732"/>
      <c r="H17" s="732"/>
      <c r="I17" s="732"/>
      <c r="J17" s="732">
        <v>1</v>
      </c>
      <c r="K17" s="732">
        <v>126</v>
      </c>
      <c r="L17" s="732">
        <v>1</v>
      </c>
      <c r="M17" s="732">
        <v>126</v>
      </c>
      <c r="N17" s="732"/>
      <c r="O17" s="732"/>
      <c r="P17" s="746"/>
      <c r="Q17" s="733"/>
    </row>
    <row r="18" spans="1:17" ht="14.4" customHeight="1" x14ac:dyDescent="0.3">
      <c r="A18" s="727" t="s">
        <v>4182</v>
      </c>
      <c r="B18" s="728" t="s">
        <v>4183</v>
      </c>
      <c r="C18" s="728" t="s">
        <v>4179</v>
      </c>
      <c r="D18" s="728" t="s">
        <v>4215</v>
      </c>
      <c r="E18" s="728" t="s">
        <v>4216</v>
      </c>
      <c r="F18" s="732">
        <v>3</v>
      </c>
      <c r="G18" s="732">
        <v>354</v>
      </c>
      <c r="H18" s="732">
        <v>1.4047619047619047</v>
      </c>
      <c r="I18" s="732">
        <v>118</v>
      </c>
      <c r="J18" s="732">
        <v>2</v>
      </c>
      <c r="K18" s="732">
        <v>252</v>
      </c>
      <c r="L18" s="732">
        <v>1</v>
      </c>
      <c r="M18" s="732">
        <v>126</v>
      </c>
      <c r="N18" s="732">
        <v>2</v>
      </c>
      <c r="O18" s="732">
        <v>252</v>
      </c>
      <c r="P18" s="746">
        <v>1</v>
      </c>
      <c r="Q18" s="733">
        <v>126</v>
      </c>
    </row>
    <row r="19" spans="1:17" ht="14.4" customHeight="1" x14ac:dyDescent="0.3">
      <c r="A19" s="727" t="s">
        <v>4182</v>
      </c>
      <c r="B19" s="728" t="s">
        <v>4183</v>
      </c>
      <c r="C19" s="728" t="s">
        <v>4179</v>
      </c>
      <c r="D19" s="728" t="s">
        <v>4245</v>
      </c>
      <c r="E19" s="728" t="s">
        <v>4246</v>
      </c>
      <c r="F19" s="732">
        <v>1</v>
      </c>
      <c r="G19" s="732">
        <v>82</v>
      </c>
      <c r="H19" s="732"/>
      <c r="I19" s="732">
        <v>82</v>
      </c>
      <c r="J19" s="732"/>
      <c r="K19" s="732"/>
      <c r="L19" s="732"/>
      <c r="M19" s="732"/>
      <c r="N19" s="732"/>
      <c r="O19" s="732"/>
      <c r="P19" s="746"/>
      <c r="Q19" s="733"/>
    </row>
    <row r="20" spans="1:17" ht="14.4" customHeight="1" x14ac:dyDescent="0.3">
      <c r="A20" s="727" t="s">
        <v>4182</v>
      </c>
      <c r="B20" s="728" t="s">
        <v>4183</v>
      </c>
      <c r="C20" s="728" t="s">
        <v>4179</v>
      </c>
      <c r="D20" s="728" t="s">
        <v>4180</v>
      </c>
      <c r="E20" s="728" t="s">
        <v>4181</v>
      </c>
      <c r="F20" s="732">
        <v>2</v>
      </c>
      <c r="G20" s="732">
        <v>470</v>
      </c>
      <c r="H20" s="732">
        <v>0.46812749003984061</v>
      </c>
      <c r="I20" s="732">
        <v>235</v>
      </c>
      <c r="J20" s="732">
        <v>4</v>
      </c>
      <c r="K20" s="732">
        <v>1004</v>
      </c>
      <c r="L20" s="732">
        <v>1</v>
      </c>
      <c r="M20" s="732">
        <v>251</v>
      </c>
      <c r="N20" s="732"/>
      <c r="O20" s="732"/>
      <c r="P20" s="746"/>
      <c r="Q20" s="733"/>
    </row>
    <row r="21" spans="1:17" ht="14.4" customHeight="1" x14ac:dyDescent="0.3">
      <c r="A21" s="727" t="s">
        <v>4336</v>
      </c>
      <c r="B21" s="728" t="s">
        <v>4183</v>
      </c>
      <c r="C21" s="728" t="s">
        <v>4179</v>
      </c>
      <c r="D21" s="728" t="s">
        <v>4215</v>
      </c>
      <c r="E21" s="728" t="s">
        <v>4216</v>
      </c>
      <c r="F21" s="732">
        <v>1</v>
      </c>
      <c r="G21" s="732">
        <v>118</v>
      </c>
      <c r="H21" s="732"/>
      <c r="I21" s="732">
        <v>118</v>
      </c>
      <c r="J21" s="732"/>
      <c r="K21" s="732"/>
      <c r="L21" s="732"/>
      <c r="M21" s="732"/>
      <c r="N21" s="732">
        <v>5</v>
      </c>
      <c r="O21" s="732">
        <v>630</v>
      </c>
      <c r="P21" s="746"/>
      <c r="Q21" s="733">
        <v>126</v>
      </c>
    </row>
    <row r="22" spans="1:17" ht="14.4" customHeight="1" x14ac:dyDescent="0.3">
      <c r="A22" s="727" t="s">
        <v>4336</v>
      </c>
      <c r="B22" s="728" t="s">
        <v>4183</v>
      </c>
      <c r="C22" s="728" t="s">
        <v>4179</v>
      </c>
      <c r="D22" s="728" t="s">
        <v>4180</v>
      </c>
      <c r="E22" s="728" t="s">
        <v>4181</v>
      </c>
      <c r="F22" s="732"/>
      <c r="G22" s="732"/>
      <c r="H22" s="732"/>
      <c r="I22" s="732"/>
      <c r="J22" s="732"/>
      <c r="K22" s="732"/>
      <c r="L22" s="732"/>
      <c r="M22" s="732"/>
      <c r="N22" s="732">
        <v>1</v>
      </c>
      <c r="O22" s="732">
        <v>251</v>
      </c>
      <c r="P22" s="746"/>
      <c r="Q22" s="733">
        <v>251</v>
      </c>
    </row>
    <row r="23" spans="1:17" ht="14.4" customHeight="1" x14ac:dyDescent="0.3">
      <c r="A23" s="727" t="s">
        <v>4337</v>
      </c>
      <c r="B23" s="728" t="s">
        <v>4183</v>
      </c>
      <c r="C23" s="728" t="s">
        <v>4179</v>
      </c>
      <c r="D23" s="728" t="s">
        <v>4215</v>
      </c>
      <c r="E23" s="728" t="s">
        <v>4216</v>
      </c>
      <c r="F23" s="732">
        <v>2</v>
      </c>
      <c r="G23" s="732">
        <v>236</v>
      </c>
      <c r="H23" s="732"/>
      <c r="I23" s="732">
        <v>118</v>
      </c>
      <c r="J23" s="732"/>
      <c r="K23" s="732"/>
      <c r="L23" s="732"/>
      <c r="M23" s="732"/>
      <c r="N23" s="732"/>
      <c r="O23" s="732"/>
      <c r="P23" s="746"/>
      <c r="Q23" s="733"/>
    </row>
    <row r="24" spans="1:17" ht="14.4" customHeight="1" x14ac:dyDescent="0.3">
      <c r="A24" s="727" t="s">
        <v>4337</v>
      </c>
      <c r="B24" s="728" t="s">
        <v>4183</v>
      </c>
      <c r="C24" s="728" t="s">
        <v>4179</v>
      </c>
      <c r="D24" s="728" t="s">
        <v>4180</v>
      </c>
      <c r="E24" s="728" t="s">
        <v>4181</v>
      </c>
      <c r="F24" s="732">
        <v>1</v>
      </c>
      <c r="G24" s="732">
        <v>235</v>
      </c>
      <c r="H24" s="732"/>
      <c r="I24" s="732">
        <v>235</v>
      </c>
      <c r="J24" s="732"/>
      <c r="K24" s="732"/>
      <c r="L24" s="732"/>
      <c r="M24" s="732"/>
      <c r="N24" s="732"/>
      <c r="O24" s="732"/>
      <c r="P24" s="746"/>
      <c r="Q24" s="733"/>
    </row>
    <row r="25" spans="1:17" ht="14.4" customHeight="1" x14ac:dyDescent="0.3">
      <c r="A25" s="727" t="s">
        <v>4338</v>
      </c>
      <c r="B25" s="728" t="s">
        <v>4183</v>
      </c>
      <c r="C25" s="728" t="s">
        <v>4179</v>
      </c>
      <c r="D25" s="728" t="s">
        <v>4197</v>
      </c>
      <c r="E25" s="728" t="s">
        <v>4198</v>
      </c>
      <c r="F25" s="732">
        <v>1</v>
      </c>
      <c r="G25" s="732">
        <v>35</v>
      </c>
      <c r="H25" s="732"/>
      <c r="I25" s="732">
        <v>35</v>
      </c>
      <c r="J25" s="732"/>
      <c r="K25" s="732"/>
      <c r="L25" s="732"/>
      <c r="M25" s="732"/>
      <c r="N25" s="732"/>
      <c r="O25" s="732"/>
      <c r="P25" s="746"/>
      <c r="Q25" s="733"/>
    </row>
    <row r="26" spans="1:17" ht="14.4" customHeight="1" x14ac:dyDescent="0.3">
      <c r="A26" s="727" t="s">
        <v>4338</v>
      </c>
      <c r="B26" s="728" t="s">
        <v>4183</v>
      </c>
      <c r="C26" s="728" t="s">
        <v>4179</v>
      </c>
      <c r="D26" s="728" t="s">
        <v>4205</v>
      </c>
      <c r="E26" s="728" t="s">
        <v>4206</v>
      </c>
      <c r="F26" s="732"/>
      <c r="G26" s="732"/>
      <c r="H26" s="732"/>
      <c r="I26" s="732"/>
      <c r="J26" s="732">
        <v>1</v>
      </c>
      <c r="K26" s="732">
        <v>207</v>
      </c>
      <c r="L26" s="732">
        <v>1</v>
      </c>
      <c r="M26" s="732">
        <v>207</v>
      </c>
      <c r="N26" s="732"/>
      <c r="O26" s="732"/>
      <c r="P26" s="746"/>
      <c r="Q26" s="733"/>
    </row>
    <row r="27" spans="1:17" ht="14.4" customHeight="1" x14ac:dyDescent="0.3">
      <c r="A27" s="727" t="s">
        <v>4338</v>
      </c>
      <c r="B27" s="728" t="s">
        <v>4183</v>
      </c>
      <c r="C27" s="728" t="s">
        <v>4179</v>
      </c>
      <c r="D27" s="728" t="s">
        <v>4207</v>
      </c>
      <c r="E27" s="728" t="s">
        <v>4208</v>
      </c>
      <c r="F27" s="732"/>
      <c r="G27" s="732"/>
      <c r="H27" s="732"/>
      <c r="I27" s="732"/>
      <c r="J27" s="732">
        <v>1</v>
      </c>
      <c r="K27" s="732">
        <v>309</v>
      </c>
      <c r="L27" s="732">
        <v>1</v>
      </c>
      <c r="M27" s="732">
        <v>309</v>
      </c>
      <c r="N27" s="732"/>
      <c r="O27" s="732"/>
      <c r="P27" s="746"/>
      <c r="Q27" s="733"/>
    </row>
    <row r="28" spans="1:17" ht="14.4" customHeight="1" x14ac:dyDescent="0.3">
      <c r="A28" s="727" t="s">
        <v>4338</v>
      </c>
      <c r="B28" s="728" t="s">
        <v>4183</v>
      </c>
      <c r="C28" s="728" t="s">
        <v>4179</v>
      </c>
      <c r="D28" s="728" t="s">
        <v>4209</v>
      </c>
      <c r="E28" s="728" t="s">
        <v>4210</v>
      </c>
      <c r="F28" s="732">
        <v>1</v>
      </c>
      <c r="G28" s="732">
        <v>476</v>
      </c>
      <c r="H28" s="732"/>
      <c r="I28" s="732">
        <v>476</v>
      </c>
      <c r="J28" s="732"/>
      <c r="K28" s="732"/>
      <c r="L28" s="732"/>
      <c r="M28" s="732"/>
      <c r="N28" s="732"/>
      <c r="O28" s="732"/>
      <c r="P28" s="746"/>
      <c r="Q28" s="733"/>
    </row>
    <row r="29" spans="1:17" ht="14.4" customHeight="1" x14ac:dyDescent="0.3">
      <c r="A29" s="727" t="s">
        <v>4338</v>
      </c>
      <c r="B29" s="728" t="s">
        <v>4183</v>
      </c>
      <c r="C29" s="728" t="s">
        <v>4179</v>
      </c>
      <c r="D29" s="728" t="s">
        <v>4211</v>
      </c>
      <c r="E29" s="728" t="s">
        <v>4212</v>
      </c>
      <c r="F29" s="732">
        <v>1</v>
      </c>
      <c r="G29" s="732">
        <v>95</v>
      </c>
      <c r="H29" s="732"/>
      <c r="I29" s="732">
        <v>95</v>
      </c>
      <c r="J29" s="732"/>
      <c r="K29" s="732"/>
      <c r="L29" s="732"/>
      <c r="M29" s="732"/>
      <c r="N29" s="732"/>
      <c r="O29" s="732"/>
      <c r="P29" s="746"/>
      <c r="Q29" s="733"/>
    </row>
    <row r="30" spans="1:17" ht="14.4" customHeight="1" x14ac:dyDescent="0.3">
      <c r="A30" s="727" t="s">
        <v>4338</v>
      </c>
      <c r="B30" s="728" t="s">
        <v>4183</v>
      </c>
      <c r="C30" s="728" t="s">
        <v>4179</v>
      </c>
      <c r="D30" s="728" t="s">
        <v>4213</v>
      </c>
      <c r="E30" s="728" t="s">
        <v>4214</v>
      </c>
      <c r="F30" s="732"/>
      <c r="G30" s="732"/>
      <c r="H30" s="732"/>
      <c r="I30" s="732"/>
      <c r="J30" s="732"/>
      <c r="K30" s="732"/>
      <c r="L30" s="732"/>
      <c r="M30" s="732"/>
      <c r="N30" s="732">
        <v>1</v>
      </c>
      <c r="O30" s="732">
        <v>97</v>
      </c>
      <c r="P30" s="746"/>
      <c r="Q30" s="733">
        <v>97</v>
      </c>
    </row>
    <row r="31" spans="1:17" ht="14.4" customHeight="1" x14ac:dyDescent="0.3">
      <c r="A31" s="727" t="s">
        <v>4338</v>
      </c>
      <c r="B31" s="728" t="s">
        <v>4183</v>
      </c>
      <c r="C31" s="728" t="s">
        <v>4179</v>
      </c>
      <c r="D31" s="728" t="s">
        <v>4215</v>
      </c>
      <c r="E31" s="728" t="s">
        <v>4216</v>
      </c>
      <c r="F31" s="732">
        <v>47</v>
      </c>
      <c r="G31" s="732">
        <v>5546</v>
      </c>
      <c r="H31" s="732">
        <v>1.0003607503607503</v>
      </c>
      <c r="I31" s="732">
        <v>118</v>
      </c>
      <c r="J31" s="732">
        <v>44</v>
      </c>
      <c r="K31" s="732">
        <v>5544</v>
      </c>
      <c r="L31" s="732">
        <v>1</v>
      </c>
      <c r="M31" s="732">
        <v>126</v>
      </c>
      <c r="N31" s="732">
        <v>47</v>
      </c>
      <c r="O31" s="732">
        <v>5922</v>
      </c>
      <c r="P31" s="746">
        <v>1.0681818181818181</v>
      </c>
      <c r="Q31" s="733">
        <v>126</v>
      </c>
    </row>
    <row r="32" spans="1:17" ht="14.4" customHeight="1" x14ac:dyDescent="0.3">
      <c r="A32" s="727" t="s">
        <v>4338</v>
      </c>
      <c r="B32" s="728" t="s">
        <v>4183</v>
      </c>
      <c r="C32" s="728" t="s">
        <v>4179</v>
      </c>
      <c r="D32" s="728" t="s">
        <v>4229</v>
      </c>
      <c r="E32" s="728" t="s">
        <v>4230</v>
      </c>
      <c r="F32" s="732">
        <v>5</v>
      </c>
      <c r="G32" s="732">
        <v>6420</v>
      </c>
      <c r="H32" s="732"/>
      <c r="I32" s="732">
        <v>1284</v>
      </c>
      <c r="J32" s="732"/>
      <c r="K32" s="732"/>
      <c r="L32" s="732"/>
      <c r="M32" s="732"/>
      <c r="N32" s="732"/>
      <c r="O32" s="732"/>
      <c r="P32" s="746"/>
      <c r="Q32" s="733"/>
    </row>
    <row r="33" spans="1:17" ht="14.4" customHeight="1" x14ac:dyDescent="0.3">
      <c r="A33" s="727" t="s">
        <v>4338</v>
      </c>
      <c r="B33" s="728" t="s">
        <v>4183</v>
      </c>
      <c r="C33" s="728" t="s">
        <v>4179</v>
      </c>
      <c r="D33" s="728" t="s">
        <v>4245</v>
      </c>
      <c r="E33" s="728" t="s">
        <v>4246</v>
      </c>
      <c r="F33" s="732">
        <v>1</v>
      </c>
      <c r="G33" s="732">
        <v>82</v>
      </c>
      <c r="H33" s="732"/>
      <c r="I33" s="732">
        <v>82</v>
      </c>
      <c r="J33" s="732"/>
      <c r="K33" s="732"/>
      <c r="L33" s="732"/>
      <c r="M33" s="732"/>
      <c r="N33" s="732"/>
      <c r="O33" s="732"/>
      <c r="P33" s="746"/>
      <c r="Q33" s="733"/>
    </row>
    <row r="34" spans="1:17" ht="14.4" customHeight="1" x14ac:dyDescent="0.3">
      <c r="A34" s="727" t="s">
        <v>4338</v>
      </c>
      <c r="B34" s="728" t="s">
        <v>4183</v>
      </c>
      <c r="C34" s="728" t="s">
        <v>4179</v>
      </c>
      <c r="D34" s="728" t="s">
        <v>4249</v>
      </c>
      <c r="E34" s="728" t="s">
        <v>4250</v>
      </c>
      <c r="F34" s="732">
        <v>1</v>
      </c>
      <c r="G34" s="732">
        <v>384</v>
      </c>
      <c r="H34" s="732"/>
      <c r="I34" s="732">
        <v>384</v>
      </c>
      <c r="J34" s="732"/>
      <c r="K34" s="732"/>
      <c r="L34" s="732"/>
      <c r="M34" s="732"/>
      <c r="N34" s="732"/>
      <c r="O34" s="732"/>
      <c r="P34" s="746"/>
      <c r="Q34" s="733"/>
    </row>
    <row r="35" spans="1:17" ht="14.4" customHeight="1" x14ac:dyDescent="0.3">
      <c r="A35" s="727" t="s">
        <v>4338</v>
      </c>
      <c r="B35" s="728" t="s">
        <v>4183</v>
      </c>
      <c r="C35" s="728" t="s">
        <v>4179</v>
      </c>
      <c r="D35" s="728" t="s">
        <v>4180</v>
      </c>
      <c r="E35" s="728" t="s">
        <v>4181</v>
      </c>
      <c r="F35" s="732">
        <v>5</v>
      </c>
      <c r="G35" s="732">
        <v>1175</v>
      </c>
      <c r="H35" s="732">
        <v>2.3406374501992033</v>
      </c>
      <c r="I35" s="732">
        <v>235</v>
      </c>
      <c r="J35" s="732">
        <v>2</v>
      </c>
      <c r="K35" s="732">
        <v>502</v>
      </c>
      <c r="L35" s="732">
        <v>1</v>
      </c>
      <c r="M35" s="732">
        <v>251</v>
      </c>
      <c r="N35" s="732">
        <v>6</v>
      </c>
      <c r="O35" s="732">
        <v>1506</v>
      </c>
      <c r="P35" s="746">
        <v>3</v>
      </c>
      <c r="Q35" s="733">
        <v>251</v>
      </c>
    </row>
    <row r="36" spans="1:17" ht="14.4" customHeight="1" x14ac:dyDescent="0.3">
      <c r="A36" s="727" t="s">
        <v>4338</v>
      </c>
      <c r="B36" s="728" t="s">
        <v>4183</v>
      </c>
      <c r="C36" s="728" t="s">
        <v>4179</v>
      </c>
      <c r="D36" s="728" t="s">
        <v>4339</v>
      </c>
      <c r="E36" s="728" t="s">
        <v>4340</v>
      </c>
      <c r="F36" s="732">
        <v>1</v>
      </c>
      <c r="G36" s="732">
        <v>114</v>
      </c>
      <c r="H36" s="732"/>
      <c r="I36" s="732">
        <v>114</v>
      </c>
      <c r="J36" s="732"/>
      <c r="K36" s="732"/>
      <c r="L36" s="732"/>
      <c r="M36" s="732"/>
      <c r="N36" s="732"/>
      <c r="O36" s="732"/>
      <c r="P36" s="746"/>
      <c r="Q36" s="733"/>
    </row>
    <row r="37" spans="1:17" ht="14.4" customHeight="1" x14ac:dyDescent="0.3">
      <c r="A37" s="727" t="s">
        <v>4338</v>
      </c>
      <c r="B37" s="728" t="s">
        <v>4183</v>
      </c>
      <c r="C37" s="728" t="s">
        <v>4179</v>
      </c>
      <c r="D37" s="728" t="s">
        <v>4268</v>
      </c>
      <c r="E37" s="728" t="s">
        <v>4269</v>
      </c>
      <c r="F37" s="732">
        <v>1</v>
      </c>
      <c r="G37" s="732">
        <v>311</v>
      </c>
      <c r="H37" s="732">
        <v>0.97492163009404387</v>
      </c>
      <c r="I37" s="732">
        <v>311</v>
      </c>
      <c r="J37" s="732">
        <v>1</v>
      </c>
      <c r="K37" s="732">
        <v>319</v>
      </c>
      <c r="L37" s="732">
        <v>1</v>
      </c>
      <c r="M37" s="732">
        <v>319</v>
      </c>
      <c r="N37" s="732">
        <v>1</v>
      </c>
      <c r="O37" s="732">
        <v>319</v>
      </c>
      <c r="P37" s="746">
        <v>1</v>
      </c>
      <c r="Q37" s="733">
        <v>319</v>
      </c>
    </row>
    <row r="38" spans="1:17" ht="14.4" customHeight="1" x14ac:dyDescent="0.3">
      <c r="A38" s="727" t="s">
        <v>4338</v>
      </c>
      <c r="B38" s="728" t="s">
        <v>4183</v>
      </c>
      <c r="C38" s="728" t="s">
        <v>4179</v>
      </c>
      <c r="D38" s="728" t="s">
        <v>4274</v>
      </c>
      <c r="E38" s="728" t="s">
        <v>4275</v>
      </c>
      <c r="F38" s="732">
        <v>1</v>
      </c>
      <c r="G38" s="732">
        <v>111</v>
      </c>
      <c r="H38" s="732"/>
      <c r="I38" s="732">
        <v>111</v>
      </c>
      <c r="J38" s="732"/>
      <c r="K38" s="732"/>
      <c r="L38" s="732"/>
      <c r="M38" s="732"/>
      <c r="N38" s="732"/>
      <c r="O38" s="732"/>
      <c r="P38" s="746"/>
      <c r="Q38" s="733"/>
    </row>
    <row r="39" spans="1:17" ht="14.4" customHeight="1" x14ac:dyDescent="0.3">
      <c r="A39" s="727" t="s">
        <v>4338</v>
      </c>
      <c r="B39" s="728" t="s">
        <v>4183</v>
      </c>
      <c r="C39" s="728" t="s">
        <v>4179</v>
      </c>
      <c r="D39" s="728" t="s">
        <v>4278</v>
      </c>
      <c r="E39" s="728" t="s">
        <v>4279</v>
      </c>
      <c r="F39" s="732"/>
      <c r="G39" s="732"/>
      <c r="H39" s="732"/>
      <c r="I39" s="732"/>
      <c r="J39" s="732"/>
      <c r="K39" s="732"/>
      <c r="L39" s="732"/>
      <c r="M39" s="732"/>
      <c r="N39" s="732">
        <v>1</v>
      </c>
      <c r="O39" s="732">
        <v>120</v>
      </c>
      <c r="P39" s="746"/>
      <c r="Q39" s="733">
        <v>120</v>
      </c>
    </row>
    <row r="40" spans="1:17" ht="14.4" customHeight="1" x14ac:dyDescent="0.3">
      <c r="A40" s="727" t="s">
        <v>4338</v>
      </c>
      <c r="B40" s="728" t="s">
        <v>4183</v>
      </c>
      <c r="C40" s="728" t="s">
        <v>4179</v>
      </c>
      <c r="D40" s="728" t="s">
        <v>4284</v>
      </c>
      <c r="E40" s="728" t="s">
        <v>4285</v>
      </c>
      <c r="F40" s="732">
        <v>2</v>
      </c>
      <c r="G40" s="732">
        <v>446</v>
      </c>
      <c r="H40" s="732"/>
      <c r="I40" s="732">
        <v>223</v>
      </c>
      <c r="J40" s="732"/>
      <c r="K40" s="732"/>
      <c r="L40" s="732"/>
      <c r="M40" s="732"/>
      <c r="N40" s="732"/>
      <c r="O40" s="732"/>
      <c r="P40" s="746"/>
      <c r="Q40" s="733"/>
    </row>
    <row r="41" spans="1:17" ht="14.4" customHeight="1" x14ac:dyDescent="0.3">
      <c r="A41" s="727" t="s">
        <v>4338</v>
      </c>
      <c r="B41" s="728" t="s">
        <v>4178</v>
      </c>
      <c r="C41" s="728" t="s">
        <v>4179</v>
      </c>
      <c r="D41" s="728" t="s">
        <v>4229</v>
      </c>
      <c r="E41" s="728" t="s">
        <v>4230</v>
      </c>
      <c r="F41" s="732"/>
      <c r="G41" s="732"/>
      <c r="H41" s="732"/>
      <c r="I41" s="732"/>
      <c r="J41" s="732"/>
      <c r="K41" s="732"/>
      <c r="L41" s="732"/>
      <c r="M41" s="732"/>
      <c r="N41" s="732">
        <v>1</v>
      </c>
      <c r="O41" s="732">
        <v>1310</v>
      </c>
      <c r="P41" s="746"/>
      <c r="Q41" s="733">
        <v>1310</v>
      </c>
    </row>
    <row r="42" spans="1:17" ht="14.4" customHeight="1" x14ac:dyDescent="0.3">
      <c r="A42" s="727" t="s">
        <v>4338</v>
      </c>
      <c r="B42" s="728" t="s">
        <v>4178</v>
      </c>
      <c r="C42" s="728" t="s">
        <v>4179</v>
      </c>
      <c r="D42" s="728" t="s">
        <v>4339</v>
      </c>
      <c r="E42" s="728" t="s">
        <v>4340</v>
      </c>
      <c r="F42" s="732"/>
      <c r="G42" s="732"/>
      <c r="H42" s="732"/>
      <c r="I42" s="732"/>
      <c r="J42" s="732"/>
      <c r="K42" s="732"/>
      <c r="L42" s="732"/>
      <c r="M42" s="732"/>
      <c r="N42" s="732">
        <v>1</v>
      </c>
      <c r="O42" s="732">
        <v>120</v>
      </c>
      <c r="P42" s="746"/>
      <c r="Q42" s="733">
        <v>120</v>
      </c>
    </row>
    <row r="43" spans="1:17" ht="14.4" customHeight="1" x14ac:dyDescent="0.3">
      <c r="A43" s="727" t="s">
        <v>4341</v>
      </c>
      <c r="B43" s="728" t="s">
        <v>4183</v>
      </c>
      <c r="C43" s="728" t="s">
        <v>4179</v>
      </c>
      <c r="D43" s="728" t="s">
        <v>4215</v>
      </c>
      <c r="E43" s="728" t="s">
        <v>4216</v>
      </c>
      <c r="F43" s="732"/>
      <c r="G43" s="732"/>
      <c r="H43" s="732"/>
      <c r="I43" s="732"/>
      <c r="J43" s="732"/>
      <c r="K43" s="732"/>
      <c r="L43" s="732"/>
      <c r="M43" s="732"/>
      <c r="N43" s="732">
        <v>1</v>
      </c>
      <c r="O43" s="732">
        <v>126</v>
      </c>
      <c r="P43" s="746"/>
      <c r="Q43" s="733">
        <v>126</v>
      </c>
    </row>
    <row r="44" spans="1:17" ht="14.4" customHeight="1" x14ac:dyDescent="0.3">
      <c r="A44" s="727" t="s">
        <v>4341</v>
      </c>
      <c r="B44" s="728" t="s">
        <v>4183</v>
      </c>
      <c r="C44" s="728" t="s">
        <v>4179</v>
      </c>
      <c r="D44" s="728" t="s">
        <v>4290</v>
      </c>
      <c r="E44" s="728" t="s">
        <v>4291</v>
      </c>
      <c r="F44" s="732"/>
      <c r="G44" s="732"/>
      <c r="H44" s="732"/>
      <c r="I44" s="732"/>
      <c r="J44" s="732"/>
      <c r="K44" s="732"/>
      <c r="L44" s="732"/>
      <c r="M44" s="732"/>
      <c r="N44" s="732">
        <v>1</v>
      </c>
      <c r="O44" s="732">
        <v>400</v>
      </c>
      <c r="P44" s="746"/>
      <c r="Q44" s="733">
        <v>400</v>
      </c>
    </row>
    <row r="45" spans="1:17" ht="14.4" customHeight="1" x14ac:dyDescent="0.3">
      <c r="A45" s="727" t="s">
        <v>4342</v>
      </c>
      <c r="B45" s="728" t="s">
        <v>4183</v>
      </c>
      <c r="C45" s="728" t="s">
        <v>4179</v>
      </c>
      <c r="D45" s="728" t="s">
        <v>4215</v>
      </c>
      <c r="E45" s="728" t="s">
        <v>4216</v>
      </c>
      <c r="F45" s="732">
        <v>1</v>
      </c>
      <c r="G45" s="732">
        <v>118</v>
      </c>
      <c r="H45" s="732"/>
      <c r="I45" s="732">
        <v>118</v>
      </c>
      <c r="J45" s="732"/>
      <c r="K45" s="732"/>
      <c r="L45" s="732"/>
      <c r="M45" s="732"/>
      <c r="N45" s="732"/>
      <c r="O45" s="732"/>
      <c r="P45" s="746"/>
      <c r="Q45" s="733"/>
    </row>
    <row r="46" spans="1:17" ht="14.4" customHeight="1" x14ac:dyDescent="0.3">
      <c r="A46" s="727" t="s">
        <v>4342</v>
      </c>
      <c r="B46" s="728" t="s">
        <v>4183</v>
      </c>
      <c r="C46" s="728" t="s">
        <v>4179</v>
      </c>
      <c r="D46" s="728" t="s">
        <v>4180</v>
      </c>
      <c r="E46" s="728" t="s">
        <v>4181</v>
      </c>
      <c r="F46" s="732">
        <v>1</v>
      </c>
      <c r="G46" s="732">
        <v>235</v>
      </c>
      <c r="H46" s="732"/>
      <c r="I46" s="732">
        <v>235</v>
      </c>
      <c r="J46" s="732"/>
      <c r="K46" s="732"/>
      <c r="L46" s="732"/>
      <c r="M46" s="732"/>
      <c r="N46" s="732">
        <v>1</v>
      </c>
      <c r="O46" s="732">
        <v>251</v>
      </c>
      <c r="P46" s="746"/>
      <c r="Q46" s="733">
        <v>251</v>
      </c>
    </row>
    <row r="47" spans="1:17" ht="14.4" customHeight="1" x14ac:dyDescent="0.3">
      <c r="A47" s="727" t="s">
        <v>4343</v>
      </c>
      <c r="B47" s="728" t="s">
        <v>4183</v>
      </c>
      <c r="C47" s="728" t="s">
        <v>4179</v>
      </c>
      <c r="D47" s="728" t="s">
        <v>4215</v>
      </c>
      <c r="E47" s="728" t="s">
        <v>4216</v>
      </c>
      <c r="F47" s="732"/>
      <c r="G47" s="732"/>
      <c r="H47" s="732"/>
      <c r="I47" s="732"/>
      <c r="J47" s="732">
        <v>2</v>
      </c>
      <c r="K47" s="732">
        <v>252</v>
      </c>
      <c r="L47" s="732">
        <v>1</v>
      </c>
      <c r="M47" s="732">
        <v>126</v>
      </c>
      <c r="N47" s="732"/>
      <c r="O47" s="732"/>
      <c r="P47" s="746"/>
      <c r="Q47" s="733"/>
    </row>
    <row r="48" spans="1:17" ht="14.4" customHeight="1" x14ac:dyDescent="0.3">
      <c r="A48" s="727" t="s">
        <v>4344</v>
      </c>
      <c r="B48" s="728" t="s">
        <v>4183</v>
      </c>
      <c r="C48" s="728" t="s">
        <v>4179</v>
      </c>
      <c r="D48" s="728" t="s">
        <v>4211</v>
      </c>
      <c r="E48" s="728" t="s">
        <v>4212</v>
      </c>
      <c r="F48" s="732"/>
      <c r="G48" s="732"/>
      <c r="H48" s="732"/>
      <c r="I48" s="732"/>
      <c r="J48" s="732">
        <v>1</v>
      </c>
      <c r="K48" s="732">
        <v>99</v>
      </c>
      <c r="L48" s="732">
        <v>1</v>
      </c>
      <c r="M48" s="732">
        <v>99</v>
      </c>
      <c r="N48" s="732"/>
      <c r="O48" s="732"/>
      <c r="P48" s="746"/>
      <c r="Q48" s="733"/>
    </row>
    <row r="49" spans="1:17" ht="14.4" customHeight="1" x14ac:dyDescent="0.3">
      <c r="A49" s="727" t="s">
        <v>4344</v>
      </c>
      <c r="B49" s="728" t="s">
        <v>4183</v>
      </c>
      <c r="C49" s="728" t="s">
        <v>4179</v>
      </c>
      <c r="D49" s="728" t="s">
        <v>4215</v>
      </c>
      <c r="E49" s="728" t="s">
        <v>4216</v>
      </c>
      <c r="F49" s="732"/>
      <c r="G49" s="732"/>
      <c r="H49" s="732"/>
      <c r="I49" s="732"/>
      <c r="J49" s="732">
        <v>1</v>
      </c>
      <c r="K49" s="732">
        <v>126</v>
      </c>
      <c r="L49" s="732">
        <v>1</v>
      </c>
      <c r="M49" s="732">
        <v>126</v>
      </c>
      <c r="N49" s="732"/>
      <c r="O49" s="732"/>
      <c r="P49" s="746"/>
      <c r="Q49" s="733"/>
    </row>
    <row r="50" spans="1:17" ht="14.4" customHeight="1" x14ac:dyDescent="0.3">
      <c r="A50" s="727" t="s">
        <v>4345</v>
      </c>
      <c r="B50" s="728" t="s">
        <v>4183</v>
      </c>
      <c r="C50" s="728" t="s">
        <v>4179</v>
      </c>
      <c r="D50" s="728" t="s">
        <v>4211</v>
      </c>
      <c r="E50" s="728" t="s">
        <v>4212</v>
      </c>
      <c r="F50" s="732"/>
      <c r="G50" s="732"/>
      <c r="H50" s="732"/>
      <c r="I50" s="732"/>
      <c r="J50" s="732">
        <v>1</v>
      </c>
      <c r="K50" s="732">
        <v>99</v>
      </c>
      <c r="L50" s="732">
        <v>1</v>
      </c>
      <c r="M50" s="732">
        <v>99</v>
      </c>
      <c r="N50" s="732"/>
      <c r="O50" s="732"/>
      <c r="P50" s="746"/>
      <c r="Q50" s="733"/>
    </row>
    <row r="51" spans="1:17" ht="14.4" customHeight="1" x14ac:dyDescent="0.3">
      <c r="A51" s="727" t="s">
        <v>4345</v>
      </c>
      <c r="B51" s="728" t="s">
        <v>4183</v>
      </c>
      <c r="C51" s="728" t="s">
        <v>4179</v>
      </c>
      <c r="D51" s="728" t="s">
        <v>4215</v>
      </c>
      <c r="E51" s="728" t="s">
        <v>4216</v>
      </c>
      <c r="F51" s="732">
        <v>1</v>
      </c>
      <c r="G51" s="732">
        <v>118</v>
      </c>
      <c r="H51" s="732">
        <v>0.23412698412698413</v>
      </c>
      <c r="I51" s="732">
        <v>118</v>
      </c>
      <c r="J51" s="732">
        <v>4</v>
      </c>
      <c r="K51" s="732">
        <v>504</v>
      </c>
      <c r="L51" s="732">
        <v>1</v>
      </c>
      <c r="M51" s="732">
        <v>126</v>
      </c>
      <c r="N51" s="732">
        <v>2</v>
      </c>
      <c r="O51" s="732">
        <v>252</v>
      </c>
      <c r="P51" s="746">
        <v>0.5</v>
      </c>
      <c r="Q51" s="733">
        <v>126</v>
      </c>
    </row>
    <row r="52" spans="1:17" ht="14.4" customHeight="1" x14ac:dyDescent="0.3">
      <c r="A52" s="727" t="s">
        <v>4345</v>
      </c>
      <c r="B52" s="728" t="s">
        <v>4183</v>
      </c>
      <c r="C52" s="728" t="s">
        <v>4179</v>
      </c>
      <c r="D52" s="728" t="s">
        <v>4235</v>
      </c>
      <c r="E52" s="728" t="s">
        <v>4236</v>
      </c>
      <c r="F52" s="732"/>
      <c r="G52" s="732"/>
      <c r="H52" s="732"/>
      <c r="I52" s="732"/>
      <c r="J52" s="732"/>
      <c r="K52" s="732"/>
      <c r="L52" s="732"/>
      <c r="M52" s="732"/>
      <c r="N52" s="732">
        <v>1</v>
      </c>
      <c r="O52" s="732">
        <v>163</v>
      </c>
      <c r="P52" s="746"/>
      <c r="Q52" s="733">
        <v>163</v>
      </c>
    </row>
    <row r="53" spans="1:17" ht="14.4" customHeight="1" x14ac:dyDescent="0.3">
      <c r="A53" s="727" t="s">
        <v>4345</v>
      </c>
      <c r="B53" s="728" t="s">
        <v>4183</v>
      </c>
      <c r="C53" s="728" t="s">
        <v>4179</v>
      </c>
      <c r="D53" s="728" t="s">
        <v>4245</v>
      </c>
      <c r="E53" s="728" t="s">
        <v>4246</v>
      </c>
      <c r="F53" s="732"/>
      <c r="G53" s="732"/>
      <c r="H53" s="732"/>
      <c r="I53" s="732"/>
      <c r="J53" s="732"/>
      <c r="K53" s="732"/>
      <c r="L53" s="732"/>
      <c r="M53" s="732"/>
      <c r="N53" s="732">
        <v>1</v>
      </c>
      <c r="O53" s="732">
        <v>86</v>
      </c>
      <c r="P53" s="746"/>
      <c r="Q53" s="733">
        <v>86</v>
      </c>
    </row>
    <row r="54" spans="1:17" ht="14.4" customHeight="1" x14ac:dyDescent="0.3">
      <c r="A54" s="727" t="s">
        <v>4345</v>
      </c>
      <c r="B54" s="728" t="s">
        <v>4183</v>
      </c>
      <c r="C54" s="728" t="s">
        <v>4179</v>
      </c>
      <c r="D54" s="728" t="s">
        <v>4180</v>
      </c>
      <c r="E54" s="728" t="s">
        <v>4181</v>
      </c>
      <c r="F54" s="732">
        <v>1</v>
      </c>
      <c r="G54" s="732">
        <v>235</v>
      </c>
      <c r="H54" s="732">
        <v>0.93625498007968122</v>
      </c>
      <c r="I54" s="732">
        <v>235</v>
      </c>
      <c r="J54" s="732">
        <v>1</v>
      </c>
      <c r="K54" s="732">
        <v>251</v>
      </c>
      <c r="L54" s="732">
        <v>1</v>
      </c>
      <c r="M54" s="732">
        <v>251</v>
      </c>
      <c r="N54" s="732">
        <v>2</v>
      </c>
      <c r="O54" s="732">
        <v>502</v>
      </c>
      <c r="P54" s="746">
        <v>2</v>
      </c>
      <c r="Q54" s="733">
        <v>251</v>
      </c>
    </row>
    <row r="55" spans="1:17" ht="14.4" customHeight="1" x14ac:dyDescent="0.3">
      <c r="A55" s="727" t="s">
        <v>4346</v>
      </c>
      <c r="B55" s="728" t="s">
        <v>4183</v>
      </c>
      <c r="C55" s="728" t="s">
        <v>4179</v>
      </c>
      <c r="D55" s="728" t="s">
        <v>4207</v>
      </c>
      <c r="E55" s="728" t="s">
        <v>4208</v>
      </c>
      <c r="F55" s="732"/>
      <c r="G55" s="732"/>
      <c r="H55" s="732"/>
      <c r="I55" s="732"/>
      <c r="J55" s="732"/>
      <c r="K55" s="732"/>
      <c r="L55" s="732"/>
      <c r="M55" s="732"/>
      <c r="N55" s="732">
        <v>1</v>
      </c>
      <c r="O55" s="732">
        <v>309</v>
      </c>
      <c r="P55" s="746"/>
      <c r="Q55" s="733">
        <v>309</v>
      </c>
    </row>
    <row r="56" spans="1:17" ht="14.4" customHeight="1" x14ac:dyDescent="0.3">
      <c r="A56" s="727" t="s">
        <v>4346</v>
      </c>
      <c r="B56" s="728" t="s">
        <v>4183</v>
      </c>
      <c r="C56" s="728" t="s">
        <v>4179</v>
      </c>
      <c r="D56" s="728" t="s">
        <v>4215</v>
      </c>
      <c r="E56" s="728" t="s">
        <v>4216</v>
      </c>
      <c r="F56" s="732">
        <v>2</v>
      </c>
      <c r="G56" s="732">
        <v>236</v>
      </c>
      <c r="H56" s="732">
        <v>0.26757369614512472</v>
      </c>
      <c r="I56" s="732">
        <v>118</v>
      </c>
      <c r="J56" s="732">
        <v>7</v>
      </c>
      <c r="K56" s="732">
        <v>882</v>
      </c>
      <c r="L56" s="732">
        <v>1</v>
      </c>
      <c r="M56" s="732">
        <v>126</v>
      </c>
      <c r="N56" s="732">
        <v>3</v>
      </c>
      <c r="O56" s="732">
        <v>378</v>
      </c>
      <c r="P56" s="746">
        <v>0.42857142857142855</v>
      </c>
      <c r="Q56" s="733">
        <v>126</v>
      </c>
    </row>
    <row r="57" spans="1:17" ht="14.4" customHeight="1" x14ac:dyDescent="0.3">
      <c r="A57" s="727" t="s">
        <v>4346</v>
      </c>
      <c r="B57" s="728" t="s">
        <v>4183</v>
      </c>
      <c r="C57" s="728" t="s">
        <v>4179</v>
      </c>
      <c r="D57" s="728" t="s">
        <v>4245</v>
      </c>
      <c r="E57" s="728" t="s">
        <v>4246</v>
      </c>
      <c r="F57" s="732">
        <v>1</v>
      </c>
      <c r="G57" s="732">
        <v>82</v>
      </c>
      <c r="H57" s="732"/>
      <c r="I57" s="732">
        <v>82</v>
      </c>
      <c r="J57" s="732"/>
      <c r="K57" s="732"/>
      <c r="L57" s="732"/>
      <c r="M57" s="732"/>
      <c r="N57" s="732"/>
      <c r="O57" s="732"/>
      <c r="P57" s="746"/>
      <c r="Q57" s="733"/>
    </row>
    <row r="58" spans="1:17" ht="14.4" customHeight="1" x14ac:dyDescent="0.3">
      <c r="A58" s="727" t="s">
        <v>4346</v>
      </c>
      <c r="B58" s="728" t="s">
        <v>4183</v>
      </c>
      <c r="C58" s="728" t="s">
        <v>4179</v>
      </c>
      <c r="D58" s="728" t="s">
        <v>4180</v>
      </c>
      <c r="E58" s="728" t="s">
        <v>4181</v>
      </c>
      <c r="F58" s="732">
        <v>2</v>
      </c>
      <c r="G58" s="732">
        <v>470</v>
      </c>
      <c r="H58" s="732"/>
      <c r="I58" s="732">
        <v>235</v>
      </c>
      <c r="J58" s="732"/>
      <c r="K58" s="732"/>
      <c r="L58" s="732"/>
      <c r="M58" s="732"/>
      <c r="N58" s="732"/>
      <c r="O58" s="732"/>
      <c r="P58" s="746"/>
      <c r="Q58" s="733"/>
    </row>
    <row r="59" spans="1:17" ht="14.4" customHeight="1" x14ac:dyDescent="0.3">
      <c r="A59" s="727" t="s">
        <v>4346</v>
      </c>
      <c r="B59" s="728" t="s">
        <v>4183</v>
      </c>
      <c r="C59" s="728" t="s">
        <v>4179</v>
      </c>
      <c r="D59" s="728" t="s">
        <v>4264</v>
      </c>
      <c r="E59" s="728" t="s">
        <v>4265</v>
      </c>
      <c r="F59" s="732">
        <v>1</v>
      </c>
      <c r="G59" s="732">
        <v>179</v>
      </c>
      <c r="H59" s="732"/>
      <c r="I59" s="732">
        <v>179</v>
      </c>
      <c r="J59" s="732"/>
      <c r="K59" s="732"/>
      <c r="L59" s="732"/>
      <c r="M59" s="732"/>
      <c r="N59" s="732"/>
      <c r="O59" s="732"/>
      <c r="P59" s="746"/>
      <c r="Q59" s="733"/>
    </row>
    <row r="60" spans="1:17" ht="14.4" customHeight="1" x14ac:dyDescent="0.3">
      <c r="A60" s="727" t="s">
        <v>4346</v>
      </c>
      <c r="B60" s="728" t="s">
        <v>4183</v>
      </c>
      <c r="C60" s="728" t="s">
        <v>4179</v>
      </c>
      <c r="D60" s="728" t="s">
        <v>4274</v>
      </c>
      <c r="E60" s="728" t="s">
        <v>4275</v>
      </c>
      <c r="F60" s="732"/>
      <c r="G60" s="732"/>
      <c r="H60" s="732"/>
      <c r="I60" s="732"/>
      <c r="J60" s="732">
        <v>1</v>
      </c>
      <c r="K60" s="732">
        <v>115</v>
      </c>
      <c r="L60" s="732">
        <v>1</v>
      </c>
      <c r="M60" s="732">
        <v>115</v>
      </c>
      <c r="N60" s="732"/>
      <c r="O60" s="732"/>
      <c r="P60" s="746"/>
      <c r="Q60" s="733"/>
    </row>
    <row r="61" spans="1:17" ht="14.4" customHeight="1" x14ac:dyDescent="0.3">
      <c r="A61" s="727" t="s">
        <v>4347</v>
      </c>
      <c r="B61" s="728" t="s">
        <v>4183</v>
      </c>
      <c r="C61" s="728" t="s">
        <v>4179</v>
      </c>
      <c r="D61" s="728" t="s">
        <v>4211</v>
      </c>
      <c r="E61" s="728" t="s">
        <v>4212</v>
      </c>
      <c r="F61" s="732"/>
      <c r="G61" s="732"/>
      <c r="H61" s="732"/>
      <c r="I61" s="732"/>
      <c r="J61" s="732"/>
      <c r="K61" s="732"/>
      <c r="L61" s="732"/>
      <c r="M61" s="732"/>
      <c r="N61" s="732">
        <v>1</v>
      </c>
      <c r="O61" s="732">
        <v>99</v>
      </c>
      <c r="P61" s="746"/>
      <c r="Q61" s="733">
        <v>99</v>
      </c>
    </row>
    <row r="62" spans="1:17" ht="14.4" customHeight="1" x14ac:dyDescent="0.3">
      <c r="A62" s="727" t="s">
        <v>4347</v>
      </c>
      <c r="B62" s="728" t="s">
        <v>4183</v>
      </c>
      <c r="C62" s="728" t="s">
        <v>4179</v>
      </c>
      <c r="D62" s="728" t="s">
        <v>4215</v>
      </c>
      <c r="E62" s="728" t="s">
        <v>4216</v>
      </c>
      <c r="F62" s="732">
        <v>9</v>
      </c>
      <c r="G62" s="732">
        <v>1062</v>
      </c>
      <c r="H62" s="732">
        <v>0.64835164835164838</v>
      </c>
      <c r="I62" s="732">
        <v>118</v>
      </c>
      <c r="J62" s="732">
        <v>13</v>
      </c>
      <c r="K62" s="732">
        <v>1638</v>
      </c>
      <c r="L62" s="732">
        <v>1</v>
      </c>
      <c r="M62" s="732">
        <v>126</v>
      </c>
      <c r="N62" s="732">
        <v>8</v>
      </c>
      <c r="O62" s="732">
        <v>1008</v>
      </c>
      <c r="P62" s="746">
        <v>0.61538461538461542</v>
      </c>
      <c r="Q62" s="733">
        <v>126</v>
      </c>
    </row>
    <row r="63" spans="1:17" ht="14.4" customHeight="1" x14ac:dyDescent="0.3">
      <c r="A63" s="727" t="s">
        <v>4347</v>
      </c>
      <c r="B63" s="728" t="s">
        <v>4183</v>
      </c>
      <c r="C63" s="728" t="s">
        <v>4179</v>
      </c>
      <c r="D63" s="728" t="s">
        <v>4180</v>
      </c>
      <c r="E63" s="728" t="s">
        <v>4181</v>
      </c>
      <c r="F63" s="732">
        <v>1</v>
      </c>
      <c r="G63" s="732">
        <v>235</v>
      </c>
      <c r="H63" s="732"/>
      <c r="I63" s="732">
        <v>235</v>
      </c>
      <c r="J63" s="732"/>
      <c r="K63" s="732"/>
      <c r="L63" s="732"/>
      <c r="M63" s="732"/>
      <c r="N63" s="732">
        <v>1</v>
      </c>
      <c r="O63" s="732">
        <v>251</v>
      </c>
      <c r="P63" s="746"/>
      <c r="Q63" s="733">
        <v>251</v>
      </c>
    </row>
    <row r="64" spans="1:17" ht="14.4" customHeight="1" x14ac:dyDescent="0.3">
      <c r="A64" s="727" t="s">
        <v>4347</v>
      </c>
      <c r="B64" s="728" t="s">
        <v>4183</v>
      </c>
      <c r="C64" s="728" t="s">
        <v>4179</v>
      </c>
      <c r="D64" s="728" t="s">
        <v>4272</v>
      </c>
      <c r="E64" s="728" t="s">
        <v>4273</v>
      </c>
      <c r="F64" s="732"/>
      <c r="G64" s="732"/>
      <c r="H64" s="732"/>
      <c r="I64" s="732"/>
      <c r="J64" s="732"/>
      <c r="K64" s="732"/>
      <c r="L64" s="732"/>
      <c r="M64" s="732"/>
      <c r="N64" s="732">
        <v>1</v>
      </c>
      <c r="O64" s="732">
        <v>132</v>
      </c>
      <c r="P64" s="746"/>
      <c r="Q64" s="733">
        <v>132</v>
      </c>
    </row>
    <row r="65" spans="1:17" ht="14.4" customHeight="1" x14ac:dyDescent="0.3">
      <c r="A65" s="727" t="s">
        <v>4348</v>
      </c>
      <c r="B65" s="728" t="s">
        <v>4183</v>
      </c>
      <c r="C65" s="728" t="s">
        <v>4179</v>
      </c>
      <c r="D65" s="728" t="s">
        <v>4180</v>
      </c>
      <c r="E65" s="728" t="s">
        <v>4181</v>
      </c>
      <c r="F65" s="732"/>
      <c r="G65" s="732"/>
      <c r="H65" s="732"/>
      <c r="I65" s="732"/>
      <c r="J65" s="732"/>
      <c r="K65" s="732"/>
      <c r="L65" s="732"/>
      <c r="M65" s="732"/>
      <c r="N65" s="732">
        <v>2</v>
      </c>
      <c r="O65" s="732">
        <v>502</v>
      </c>
      <c r="P65" s="746"/>
      <c r="Q65" s="733">
        <v>251</v>
      </c>
    </row>
    <row r="66" spans="1:17" ht="14.4" customHeight="1" x14ac:dyDescent="0.3">
      <c r="A66" s="727" t="s">
        <v>4349</v>
      </c>
      <c r="B66" s="728" t="s">
        <v>4183</v>
      </c>
      <c r="C66" s="728" t="s">
        <v>4179</v>
      </c>
      <c r="D66" s="728" t="s">
        <v>4215</v>
      </c>
      <c r="E66" s="728" t="s">
        <v>4216</v>
      </c>
      <c r="F66" s="732">
        <v>1</v>
      </c>
      <c r="G66" s="732">
        <v>118</v>
      </c>
      <c r="H66" s="732">
        <v>0.46825396825396826</v>
      </c>
      <c r="I66" s="732">
        <v>118</v>
      </c>
      <c r="J66" s="732">
        <v>2</v>
      </c>
      <c r="K66" s="732">
        <v>252</v>
      </c>
      <c r="L66" s="732">
        <v>1</v>
      </c>
      <c r="M66" s="732">
        <v>126</v>
      </c>
      <c r="N66" s="732">
        <v>1</v>
      </c>
      <c r="O66" s="732">
        <v>126</v>
      </c>
      <c r="P66" s="746">
        <v>0.5</v>
      </c>
      <c r="Q66" s="733">
        <v>126</v>
      </c>
    </row>
    <row r="67" spans="1:17" ht="14.4" customHeight="1" x14ac:dyDescent="0.3">
      <c r="A67" s="727" t="s">
        <v>4349</v>
      </c>
      <c r="B67" s="728" t="s">
        <v>4183</v>
      </c>
      <c r="C67" s="728" t="s">
        <v>4179</v>
      </c>
      <c r="D67" s="728" t="s">
        <v>4180</v>
      </c>
      <c r="E67" s="728" t="s">
        <v>4181</v>
      </c>
      <c r="F67" s="732"/>
      <c r="G67" s="732"/>
      <c r="H67" s="732"/>
      <c r="I67" s="732"/>
      <c r="J67" s="732">
        <v>2</v>
      </c>
      <c r="K67" s="732">
        <v>502</v>
      </c>
      <c r="L67" s="732">
        <v>1</v>
      </c>
      <c r="M67" s="732">
        <v>251</v>
      </c>
      <c r="N67" s="732"/>
      <c r="O67" s="732"/>
      <c r="P67" s="746"/>
      <c r="Q67" s="733"/>
    </row>
    <row r="68" spans="1:17" ht="14.4" customHeight="1" x14ac:dyDescent="0.3">
      <c r="A68" s="727" t="s">
        <v>4350</v>
      </c>
      <c r="B68" s="728" t="s">
        <v>4183</v>
      </c>
      <c r="C68" s="728" t="s">
        <v>4179</v>
      </c>
      <c r="D68" s="728" t="s">
        <v>4215</v>
      </c>
      <c r="E68" s="728" t="s">
        <v>4216</v>
      </c>
      <c r="F68" s="732">
        <v>3</v>
      </c>
      <c r="G68" s="732">
        <v>354</v>
      </c>
      <c r="H68" s="732"/>
      <c r="I68" s="732">
        <v>118</v>
      </c>
      <c r="J68" s="732"/>
      <c r="K68" s="732"/>
      <c r="L68" s="732"/>
      <c r="M68" s="732"/>
      <c r="N68" s="732"/>
      <c r="O68" s="732"/>
      <c r="P68" s="746"/>
      <c r="Q68" s="733"/>
    </row>
    <row r="69" spans="1:17" ht="14.4" customHeight="1" x14ac:dyDescent="0.3">
      <c r="A69" s="727" t="s">
        <v>4350</v>
      </c>
      <c r="B69" s="728" t="s">
        <v>4183</v>
      </c>
      <c r="C69" s="728" t="s">
        <v>4179</v>
      </c>
      <c r="D69" s="728" t="s">
        <v>4249</v>
      </c>
      <c r="E69" s="728" t="s">
        <v>4250</v>
      </c>
      <c r="F69" s="732">
        <v>1</v>
      </c>
      <c r="G69" s="732">
        <v>384</v>
      </c>
      <c r="H69" s="732"/>
      <c r="I69" s="732">
        <v>384</v>
      </c>
      <c r="J69" s="732"/>
      <c r="K69" s="732"/>
      <c r="L69" s="732"/>
      <c r="M69" s="732"/>
      <c r="N69" s="732"/>
      <c r="O69" s="732"/>
      <c r="P69" s="746"/>
      <c r="Q69" s="733"/>
    </row>
    <row r="70" spans="1:17" ht="14.4" customHeight="1" x14ac:dyDescent="0.3">
      <c r="A70" s="727" t="s">
        <v>4351</v>
      </c>
      <c r="B70" s="728" t="s">
        <v>4183</v>
      </c>
      <c r="C70" s="728" t="s">
        <v>4179</v>
      </c>
      <c r="D70" s="728" t="s">
        <v>4197</v>
      </c>
      <c r="E70" s="728" t="s">
        <v>4198</v>
      </c>
      <c r="F70" s="732">
        <v>1</v>
      </c>
      <c r="G70" s="732">
        <v>35</v>
      </c>
      <c r="H70" s="732"/>
      <c r="I70" s="732">
        <v>35</v>
      </c>
      <c r="J70" s="732"/>
      <c r="K70" s="732"/>
      <c r="L70" s="732"/>
      <c r="M70" s="732"/>
      <c r="N70" s="732"/>
      <c r="O70" s="732"/>
      <c r="P70" s="746"/>
      <c r="Q70" s="733"/>
    </row>
    <row r="71" spans="1:17" ht="14.4" customHeight="1" x14ac:dyDescent="0.3">
      <c r="A71" s="727" t="s">
        <v>4351</v>
      </c>
      <c r="B71" s="728" t="s">
        <v>4183</v>
      </c>
      <c r="C71" s="728" t="s">
        <v>4179</v>
      </c>
      <c r="D71" s="728" t="s">
        <v>4211</v>
      </c>
      <c r="E71" s="728" t="s">
        <v>4212</v>
      </c>
      <c r="F71" s="732">
        <v>2</v>
      </c>
      <c r="G71" s="732">
        <v>190</v>
      </c>
      <c r="H71" s="732">
        <v>1.9191919191919191</v>
      </c>
      <c r="I71" s="732">
        <v>95</v>
      </c>
      <c r="J71" s="732">
        <v>1</v>
      </c>
      <c r="K71" s="732">
        <v>99</v>
      </c>
      <c r="L71" s="732">
        <v>1</v>
      </c>
      <c r="M71" s="732">
        <v>99</v>
      </c>
      <c r="N71" s="732"/>
      <c r="O71" s="732"/>
      <c r="P71" s="746"/>
      <c r="Q71" s="733"/>
    </row>
    <row r="72" spans="1:17" ht="14.4" customHeight="1" x14ac:dyDescent="0.3">
      <c r="A72" s="727" t="s">
        <v>4351</v>
      </c>
      <c r="B72" s="728" t="s">
        <v>4183</v>
      </c>
      <c r="C72" s="728" t="s">
        <v>4179</v>
      </c>
      <c r="D72" s="728" t="s">
        <v>4213</v>
      </c>
      <c r="E72" s="728" t="s">
        <v>4214</v>
      </c>
      <c r="F72" s="732">
        <v>1</v>
      </c>
      <c r="G72" s="732">
        <v>93</v>
      </c>
      <c r="H72" s="732">
        <v>0.47938144329896909</v>
      </c>
      <c r="I72" s="732">
        <v>93</v>
      </c>
      <c r="J72" s="732">
        <v>2</v>
      </c>
      <c r="K72" s="732">
        <v>194</v>
      </c>
      <c r="L72" s="732">
        <v>1</v>
      </c>
      <c r="M72" s="732">
        <v>97</v>
      </c>
      <c r="N72" s="732"/>
      <c r="O72" s="732"/>
      <c r="P72" s="746"/>
      <c r="Q72" s="733"/>
    </row>
    <row r="73" spans="1:17" ht="14.4" customHeight="1" x14ac:dyDescent="0.3">
      <c r="A73" s="727" t="s">
        <v>4351</v>
      </c>
      <c r="B73" s="728" t="s">
        <v>4183</v>
      </c>
      <c r="C73" s="728" t="s">
        <v>4179</v>
      </c>
      <c r="D73" s="728" t="s">
        <v>4215</v>
      </c>
      <c r="E73" s="728" t="s">
        <v>4216</v>
      </c>
      <c r="F73" s="732">
        <v>25</v>
      </c>
      <c r="G73" s="732">
        <v>2950</v>
      </c>
      <c r="H73" s="732">
        <v>1.0642135642135642</v>
      </c>
      <c r="I73" s="732">
        <v>118</v>
      </c>
      <c r="J73" s="732">
        <v>22</v>
      </c>
      <c r="K73" s="732">
        <v>2772</v>
      </c>
      <c r="L73" s="732">
        <v>1</v>
      </c>
      <c r="M73" s="732">
        <v>126</v>
      </c>
      <c r="N73" s="732">
        <v>32</v>
      </c>
      <c r="O73" s="732">
        <v>4032</v>
      </c>
      <c r="P73" s="746">
        <v>1.4545454545454546</v>
      </c>
      <c r="Q73" s="733">
        <v>126</v>
      </c>
    </row>
    <row r="74" spans="1:17" ht="14.4" customHeight="1" x14ac:dyDescent="0.3">
      <c r="A74" s="727" t="s">
        <v>4351</v>
      </c>
      <c r="B74" s="728" t="s">
        <v>4183</v>
      </c>
      <c r="C74" s="728" t="s">
        <v>4179</v>
      </c>
      <c r="D74" s="728" t="s">
        <v>4229</v>
      </c>
      <c r="E74" s="728" t="s">
        <v>4230</v>
      </c>
      <c r="F74" s="732"/>
      <c r="G74" s="732"/>
      <c r="H74" s="732"/>
      <c r="I74" s="732"/>
      <c r="J74" s="732">
        <v>1</v>
      </c>
      <c r="K74" s="732">
        <v>1309</v>
      </c>
      <c r="L74" s="732">
        <v>1</v>
      </c>
      <c r="M74" s="732">
        <v>1309</v>
      </c>
      <c r="N74" s="732"/>
      <c r="O74" s="732"/>
      <c r="P74" s="746"/>
      <c r="Q74" s="733"/>
    </row>
    <row r="75" spans="1:17" ht="14.4" customHeight="1" x14ac:dyDescent="0.3">
      <c r="A75" s="727" t="s">
        <v>4351</v>
      </c>
      <c r="B75" s="728" t="s">
        <v>4183</v>
      </c>
      <c r="C75" s="728" t="s">
        <v>4179</v>
      </c>
      <c r="D75" s="728" t="s">
        <v>4231</v>
      </c>
      <c r="E75" s="728" t="s">
        <v>4232</v>
      </c>
      <c r="F75" s="732"/>
      <c r="G75" s="732"/>
      <c r="H75" s="732"/>
      <c r="I75" s="732"/>
      <c r="J75" s="732">
        <v>1</v>
      </c>
      <c r="K75" s="732">
        <v>971</v>
      </c>
      <c r="L75" s="732">
        <v>1</v>
      </c>
      <c r="M75" s="732">
        <v>971</v>
      </c>
      <c r="N75" s="732">
        <v>1</v>
      </c>
      <c r="O75" s="732">
        <v>972</v>
      </c>
      <c r="P75" s="746">
        <v>1.0010298661174046</v>
      </c>
      <c r="Q75" s="733">
        <v>972</v>
      </c>
    </row>
    <row r="76" spans="1:17" ht="14.4" customHeight="1" x14ac:dyDescent="0.3">
      <c r="A76" s="727" t="s">
        <v>4351</v>
      </c>
      <c r="B76" s="728" t="s">
        <v>4183</v>
      </c>
      <c r="C76" s="728" t="s">
        <v>4179</v>
      </c>
      <c r="D76" s="728" t="s">
        <v>4245</v>
      </c>
      <c r="E76" s="728" t="s">
        <v>4246</v>
      </c>
      <c r="F76" s="732"/>
      <c r="G76" s="732"/>
      <c r="H76" s="732"/>
      <c r="I76" s="732"/>
      <c r="J76" s="732">
        <v>1</v>
      </c>
      <c r="K76" s="732">
        <v>86</v>
      </c>
      <c r="L76" s="732">
        <v>1</v>
      </c>
      <c r="M76" s="732">
        <v>86</v>
      </c>
      <c r="N76" s="732"/>
      <c r="O76" s="732"/>
      <c r="P76" s="746"/>
      <c r="Q76" s="733"/>
    </row>
    <row r="77" spans="1:17" ht="14.4" customHeight="1" x14ac:dyDescent="0.3">
      <c r="A77" s="727" t="s">
        <v>4351</v>
      </c>
      <c r="B77" s="728" t="s">
        <v>4183</v>
      </c>
      <c r="C77" s="728" t="s">
        <v>4179</v>
      </c>
      <c r="D77" s="728" t="s">
        <v>4180</v>
      </c>
      <c r="E77" s="728" t="s">
        <v>4181</v>
      </c>
      <c r="F77" s="732">
        <v>1</v>
      </c>
      <c r="G77" s="732">
        <v>235</v>
      </c>
      <c r="H77" s="732">
        <v>0.23406374501992031</v>
      </c>
      <c r="I77" s="732">
        <v>235</v>
      </c>
      <c r="J77" s="732">
        <v>4</v>
      </c>
      <c r="K77" s="732">
        <v>1004</v>
      </c>
      <c r="L77" s="732">
        <v>1</v>
      </c>
      <c r="M77" s="732">
        <v>251</v>
      </c>
      <c r="N77" s="732">
        <v>3</v>
      </c>
      <c r="O77" s="732">
        <v>753</v>
      </c>
      <c r="P77" s="746">
        <v>0.75</v>
      </c>
      <c r="Q77" s="733">
        <v>251</v>
      </c>
    </row>
    <row r="78" spans="1:17" ht="14.4" customHeight="1" x14ac:dyDescent="0.3">
      <c r="A78" s="727" t="s">
        <v>4351</v>
      </c>
      <c r="B78" s="728" t="s">
        <v>4183</v>
      </c>
      <c r="C78" s="728" t="s">
        <v>4179</v>
      </c>
      <c r="D78" s="728" t="s">
        <v>4274</v>
      </c>
      <c r="E78" s="728" t="s">
        <v>4275</v>
      </c>
      <c r="F78" s="732"/>
      <c r="G78" s="732"/>
      <c r="H78" s="732"/>
      <c r="I78" s="732"/>
      <c r="J78" s="732"/>
      <c r="K78" s="732"/>
      <c r="L78" s="732"/>
      <c r="M78" s="732"/>
      <c r="N78" s="732">
        <v>1</v>
      </c>
      <c r="O78" s="732">
        <v>115</v>
      </c>
      <c r="P78" s="746"/>
      <c r="Q78" s="733">
        <v>115</v>
      </c>
    </row>
    <row r="79" spans="1:17" ht="14.4" customHeight="1" x14ac:dyDescent="0.3">
      <c r="A79" s="727" t="s">
        <v>4351</v>
      </c>
      <c r="B79" s="728" t="s">
        <v>4183</v>
      </c>
      <c r="C79" s="728" t="s">
        <v>4179</v>
      </c>
      <c r="D79" s="728" t="s">
        <v>4290</v>
      </c>
      <c r="E79" s="728" t="s">
        <v>4291</v>
      </c>
      <c r="F79" s="732">
        <v>1</v>
      </c>
      <c r="G79" s="732">
        <v>389</v>
      </c>
      <c r="H79" s="732"/>
      <c r="I79" s="732">
        <v>389</v>
      </c>
      <c r="J79" s="732"/>
      <c r="K79" s="732"/>
      <c r="L79" s="732"/>
      <c r="M79" s="732"/>
      <c r="N79" s="732"/>
      <c r="O79" s="732"/>
      <c r="P79" s="746"/>
      <c r="Q79" s="733"/>
    </row>
    <row r="80" spans="1:17" ht="14.4" customHeight="1" x14ac:dyDescent="0.3">
      <c r="A80" s="727" t="s">
        <v>4352</v>
      </c>
      <c r="B80" s="728" t="s">
        <v>4183</v>
      </c>
      <c r="C80" s="728" t="s">
        <v>4179</v>
      </c>
      <c r="D80" s="728" t="s">
        <v>4211</v>
      </c>
      <c r="E80" s="728" t="s">
        <v>4212</v>
      </c>
      <c r="F80" s="732">
        <v>3</v>
      </c>
      <c r="G80" s="732">
        <v>285</v>
      </c>
      <c r="H80" s="732"/>
      <c r="I80" s="732">
        <v>95</v>
      </c>
      <c r="J80" s="732"/>
      <c r="K80" s="732"/>
      <c r="L80" s="732"/>
      <c r="M80" s="732"/>
      <c r="N80" s="732">
        <v>1</v>
      </c>
      <c r="O80" s="732">
        <v>99</v>
      </c>
      <c r="P80" s="746"/>
      <c r="Q80" s="733">
        <v>99</v>
      </c>
    </row>
    <row r="81" spans="1:17" ht="14.4" customHeight="1" x14ac:dyDescent="0.3">
      <c r="A81" s="727" t="s">
        <v>4352</v>
      </c>
      <c r="B81" s="728" t="s">
        <v>4183</v>
      </c>
      <c r="C81" s="728" t="s">
        <v>4179</v>
      </c>
      <c r="D81" s="728" t="s">
        <v>4213</v>
      </c>
      <c r="E81" s="728" t="s">
        <v>4214</v>
      </c>
      <c r="F81" s="732"/>
      <c r="G81" s="732"/>
      <c r="H81" s="732"/>
      <c r="I81" s="732"/>
      <c r="J81" s="732"/>
      <c r="K81" s="732"/>
      <c r="L81" s="732"/>
      <c r="M81" s="732"/>
      <c r="N81" s="732">
        <v>1</v>
      </c>
      <c r="O81" s="732">
        <v>97</v>
      </c>
      <c r="P81" s="746"/>
      <c r="Q81" s="733">
        <v>97</v>
      </c>
    </row>
    <row r="82" spans="1:17" ht="14.4" customHeight="1" x14ac:dyDescent="0.3">
      <c r="A82" s="727" t="s">
        <v>4352</v>
      </c>
      <c r="B82" s="728" t="s">
        <v>4183</v>
      </c>
      <c r="C82" s="728" t="s">
        <v>4179</v>
      </c>
      <c r="D82" s="728" t="s">
        <v>4215</v>
      </c>
      <c r="E82" s="728" t="s">
        <v>4216</v>
      </c>
      <c r="F82" s="732">
        <v>38</v>
      </c>
      <c r="G82" s="732">
        <v>4484</v>
      </c>
      <c r="H82" s="732">
        <v>0.80880230880230886</v>
      </c>
      <c r="I82" s="732">
        <v>118</v>
      </c>
      <c r="J82" s="732">
        <v>44</v>
      </c>
      <c r="K82" s="732">
        <v>5544</v>
      </c>
      <c r="L82" s="732">
        <v>1</v>
      </c>
      <c r="M82" s="732">
        <v>126</v>
      </c>
      <c r="N82" s="732">
        <v>42</v>
      </c>
      <c r="O82" s="732">
        <v>5292</v>
      </c>
      <c r="P82" s="746">
        <v>0.95454545454545459</v>
      </c>
      <c r="Q82" s="733">
        <v>126</v>
      </c>
    </row>
    <row r="83" spans="1:17" ht="14.4" customHeight="1" x14ac:dyDescent="0.3">
      <c r="A83" s="727" t="s">
        <v>4352</v>
      </c>
      <c r="B83" s="728" t="s">
        <v>4183</v>
      </c>
      <c r="C83" s="728" t="s">
        <v>4179</v>
      </c>
      <c r="D83" s="728" t="s">
        <v>4227</v>
      </c>
      <c r="E83" s="728" t="s">
        <v>4228</v>
      </c>
      <c r="F83" s="732"/>
      <c r="G83" s="732"/>
      <c r="H83" s="732"/>
      <c r="I83" s="732"/>
      <c r="J83" s="732"/>
      <c r="K83" s="732"/>
      <c r="L83" s="732"/>
      <c r="M83" s="732"/>
      <c r="N83" s="732">
        <v>1</v>
      </c>
      <c r="O83" s="732">
        <v>1678</v>
      </c>
      <c r="P83" s="746"/>
      <c r="Q83" s="733">
        <v>1678</v>
      </c>
    </row>
    <row r="84" spans="1:17" ht="14.4" customHeight="1" x14ac:dyDescent="0.3">
      <c r="A84" s="727" t="s">
        <v>4352</v>
      </c>
      <c r="B84" s="728" t="s">
        <v>4183</v>
      </c>
      <c r="C84" s="728" t="s">
        <v>4179</v>
      </c>
      <c r="D84" s="728" t="s">
        <v>4235</v>
      </c>
      <c r="E84" s="728" t="s">
        <v>4236</v>
      </c>
      <c r="F84" s="732"/>
      <c r="G84" s="732"/>
      <c r="H84" s="732"/>
      <c r="I84" s="732"/>
      <c r="J84" s="732">
        <v>1</v>
      </c>
      <c r="K84" s="732">
        <v>163</v>
      </c>
      <c r="L84" s="732">
        <v>1</v>
      </c>
      <c r="M84" s="732">
        <v>163</v>
      </c>
      <c r="N84" s="732"/>
      <c r="O84" s="732"/>
      <c r="P84" s="746"/>
      <c r="Q84" s="733"/>
    </row>
    <row r="85" spans="1:17" ht="14.4" customHeight="1" x14ac:dyDescent="0.3">
      <c r="A85" s="727" t="s">
        <v>4352</v>
      </c>
      <c r="B85" s="728" t="s">
        <v>4183</v>
      </c>
      <c r="C85" s="728" t="s">
        <v>4179</v>
      </c>
      <c r="D85" s="728" t="s">
        <v>4245</v>
      </c>
      <c r="E85" s="728" t="s">
        <v>4246</v>
      </c>
      <c r="F85" s="732"/>
      <c r="G85" s="732"/>
      <c r="H85" s="732"/>
      <c r="I85" s="732"/>
      <c r="J85" s="732"/>
      <c r="K85" s="732"/>
      <c r="L85" s="732"/>
      <c r="M85" s="732"/>
      <c r="N85" s="732">
        <v>1</v>
      </c>
      <c r="O85" s="732">
        <v>86</v>
      </c>
      <c r="P85" s="746"/>
      <c r="Q85" s="733">
        <v>86</v>
      </c>
    </row>
    <row r="86" spans="1:17" ht="14.4" customHeight="1" x14ac:dyDescent="0.3">
      <c r="A86" s="727" t="s">
        <v>4352</v>
      </c>
      <c r="B86" s="728" t="s">
        <v>4183</v>
      </c>
      <c r="C86" s="728" t="s">
        <v>4179</v>
      </c>
      <c r="D86" s="728" t="s">
        <v>4180</v>
      </c>
      <c r="E86" s="728" t="s">
        <v>4181</v>
      </c>
      <c r="F86" s="732">
        <v>2</v>
      </c>
      <c r="G86" s="732">
        <v>470</v>
      </c>
      <c r="H86" s="732">
        <v>0.37450199203187251</v>
      </c>
      <c r="I86" s="732">
        <v>235</v>
      </c>
      <c r="J86" s="732">
        <v>5</v>
      </c>
      <c r="K86" s="732">
        <v>1255</v>
      </c>
      <c r="L86" s="732">
        <v>1</v>
      </c>
      <c r="M86" s="732">
        <v>251</v>
      </c>
      <c r="N86" s="732">
        <v>10</v>
      </c>
      <c r="O86" s="732">
        <v>2510</v>
      </c>
      <c r="P86" s="746">
        <v>2</v>
      </c>
      <c r="Q86" s="733">
        <v>251</v>
      </c>
    </row>
    <row r="87" spans="1:17" ht="14.4" customHeight="1" x14ac:dyDescent="0.3">
      <c r="A87" s="727" t="s">
        <v>4352</v>
      </c>
      <c r="B87" s="728" t="s">
        <v>4183</v>
      </c>
      <c r="C87" s="728" t="s">
        <v>4179</v>
      </c>
      <c r="D87" s="728" t="s">
        <v>4274</v>
      </c>
      <c r="E87" s="728" t="s">
        <v>4275</v>
      </c>
      <c r="F87" s="732">
        <v>1</v>
      </c>
      <c r="G87" s="732">
        <v>111</v>
      </c>
      <c r="H87" s="732"/>
      <c r="I87" s="732">
        <v>111</v>
      </c>
      <c r="J87" s="732"/>
      <c r="K87" s="732"/>
      <c r="L87" s="732"/>
      <c r="M87" s="732"/>
      <c r="N87" s="732">
        <v>2</v>
      </c>
      <c r="O87" s="732">
        <v>230</v>
      </c>
      <c r="P87" s="746"/>
      <c r="Q87" s="733">
        <v>115</v>
      </c>
    </row>
    <row r="88" spans="1:17" ht="14.4" customHeight="1" x14ac:dyDescent="0.3">
      <c r="A88" s="727" t="s">
        <v>4352</v>
      </c>
      <c r="B88" s="728" t="s">
        <v>4183</v>
      </c>
      <c r="C88" s="728" t="s">
        <v>4179</v>
      </c>
      <c r="D88" s="728" t="s">
        <v>4284</v>
      </c>
      <c r="E88" s="728" t="s">
        <v>4285</v>
      </c>
      <c r="F88" s="732"/>
      <c r="G88" s="732"/>
      <c r="H88" s="732"/>
      <c r="I88" s="732"/>
      <c r="J88" s="732"/>
      <c r="K88" s="732"/>
      <c r="L88" s="732"/>
      <c r="M88" s="732"/>
      <c r="N88" s="732">
        <v>1</v>
      </c>
      <c r="O88" s="732">
        <v>227</v>
      </c>
      <c r="P88" s="746"/>
      <c r="Q88" s="733">
        <v>227</v>
      </c>
    </row>
    <row r="89" spans="1:17" ht="14.4" customHeight="1" x14ac:dyDescent="0.3">
      <c r="A89" s="727" t="s">
        <v>4352</v>
      </c>
      <c r="B89" s="728" t="s">
        <v>4183</v>
      </c>
      <c r="C89" s="728" t="s">
        <v>4179</v>
      </c>
      <c r="D89" s="728" t="s">
        <v>4288</v>
      </c>
      <c r="E89" s="728" t="s">
        <v>4289</v>
      </c>
      <c r="F89" s="732"/>
      <c r="G89" s="732"/>
      <c r="H89" s="732"/>
      <c r="I89" s="732"/>
      <c r="J89" s="732"/>
      <c r="K89" s="732"/>
      <c r="L89" s="732"/>
      <c r="M89" s="732"/>
      <c r="N89" s="732">
        <v>1</v>
      </c>
      <c r="O89" s="732">
        <v>86</v>
      </c>
      <c r="P89" s="746"/>
      <c r="Q89" s="733">
        <v>86</v>
      </c>
    </row>
    <row r="90" spans="1:17" ht="14.4" customHeight="1" x14ac:dyDescent="0.3">
      <c r="A90" s="727" t="s">
        <v>561</v>
      </c>
      <c r="B90" s="728" t="s">
        <v>4353</v>
      </c>
      <c r="C90" s="728" t="s">
        <v>4179</v>
      </c>
      <c r="D90" s="728" t="s">
        <v>4354</v>
      </c>
      <c r="E90" s="728" t="s">
        <v>4355</v>
      </c>
      <c r="F90" s="732">
        <v>1</v>
      </c>
      <c r="G90" s="732">
        <v>92</v>
      </c>
      <c r="H90" s="732"/>
      <c r="I90" s="732">
        <v>92</v>
      </c>
      <c r="J90" s="732"/>
      <c r="K90" s="732"/>
      <c r="L90" s="732"/>
      <c r="M90" s="732"/>
      <c r="N90" s="732"/>
      <c r="O90" s="732"/>
      <c r="P90" s="746"/>
      <c r="Q90" s="733"/>
    </row>
    <row r="91" spans="1:17" ht="14.4" customHeight="1" x14ac:dyDescent="0.3">
      <c r="A91" s="727" t="s">
        <v>561</v>
      </c>
      <c r="B91" s="728" t="s">
        <v>4183</v>
      </c>
      <c r="C91" s="728" t="s">
        <v>4179</v>
      </c>
      <c r="D91" s="728" t="s">
        <v>4197</v>
      </c>
      <c r="E91" s="728" t="s">
        <v>4198</v>
      </c>
      <c r="F91" s="732">
        <v>2</v>
      </c>
      <c r="G91" s="732">
        <v>70</v>
      </c>
      <c r="H91" s="732">
        <v>0.94594594594594594</v>
      </c>
      <c r="I91" s="732">
        <v>35</v>
      </c>
      <c r="J91" s="732">
        <v>2</v>
      </c>
      <c r="K91" s="732">
        <v>74</v>
      </c>
      <c r="L91" s="732">
        <v>1</v>
      </c>
      <c r="M91" s="732">
        <v>37</v>
      </c>
      <c r="N91" s="732">
        <v>2</v>
      </c>
      <c r="O91" s="732">
        <v>74</v>
      </c>
      <c r="P91" s="746">
        <v>1</v>
      </c>
      <c r="Q91" s="733">
        <v>37</v>
      </c>
    </row>
    <row r="92" spans="1:17" ht="14.4" customHeight="1" x14ac:dyDescent="0.3">
      <c r="A92" s="727" t="s">
        <v>561</v>
      </c>
      <c r="B92" s="728" t="s">
        <v>4183</v>
      </c>
      <c r="C92" s="728" t="s">
        <v>4179</v>
      </c>
      <c r="D92" s="728" t="s">
        <v>4207</v>
      </c>
      <c r="E92" s="728" t="s">
        <v>4208</v>
      </c>
      <c r="F92" s="732"/>
      <c r="G92" s="732"/>
      <c r="H92" s="732"/>
      <c r="I92" s="732"/>
      <c r="J92" s="732"/>
      <c r="K92" s="732"/>
      <c r="L92" s="732"/>
      <c r="M92" s="732"/>
      <c r="N92" s="732">
        <v>1</v>
      </c>
      <c r="O92" s="732">
        <v>309</v>
      </c>
      <c r="P92" s="746"/>
      <c r="Q92" s="733">
        <v>309</v>
      </c>
    </row>
    <row r="93" spans="1:17" ht="14.4" customHeight="1" x14ac:dyDescent="0.3">
      <c r="A93" s="727" t="s">
        <v>561</v>
      </c>
      <c r="B93" s="728" t="s">
        <v>4183</v>
      </c>
      <c r="C93" s="728" t="s">
        <v>4179</v>
      </c>
      <c r="D93" s="728" t="s">
        <v>4211</v>
      </c>
      <c r="E93" s="728" t="s">
        <v>4212</v>
      </c>
      <c r="F93" s="732"/>
      <c r="G93" s="732"/>
      <c r="H93" s="732"/>
      <c r="I93" s="732"/>
      <c r="J93" s="732">
        <v>1</v>
      </c>
      <c r="K93" s="732">
        <v>99</v>
      </c>
      <c r="L93" s="732">
        <v>1</v>
      </c>
      <c r="M93" s="732">
        <v>99</v>
      </c>
      <c r="N93" s="732">
        <v>2</v>
      </c>
      <c r="O93" s="732">
        <v>198</v>
      </c>
      <c r="P93" s="746">
        <v>2</v>
      </c>
      <c r="Q93" s="733">
        <v>99</v>
      </c>
    </row>
    <row r="94" spans="1:17" ht="14.4" customHeight="1" x14ac:dyDescent="0.3">
      <c r="A94" s="727" t="s">
        <v>561</v>
      </c>
      <c r="B94" s="728" t="s">
        <v>4183</v>
      </c>
      <c r="C94" s="728" t="s">
        <v>4179</v>
      </c>
      <c r="D94" s="728" t="s">
        <v>4215</v>
      </c>
      <c r="E94" s="728" t="s">
        <v>4216</v>
      </c>
      <c r="F94" s="732">
        <v>52</v>
      </c>
      <c r="G94" s="732">
        <v>6136</v>
      </c>
      <c r="H94" s="732">
        <v>1.0361364403917595</v>
      </c>
      <c r="I94" s="732">
        <v>118</v>
      </c>
      <c r="J94" s="732">
        <v>47</v>
      </c>
      <c r="K94" s="732">
        <v>5922</v>
      </c>
      <c r="L94" s="732">
        <v>1</v>
      </c>
      <c r="M94" s="732">
        <v>126</v>
      </c>
      <c r="N94" s="732">
        <v>66</v>
      </c>
      <c r="O94" s="732">
        <v>8316</v>
      </c>
      <c r="P94" s="746">
        <v>1.4042553191489362</v>
      </c>
      <c r="Q94" s="733">
        <v>126</v>
      </c>
    </row>
    <row r="95" spans="1:17" ht="14.4" customHeight="1" x14ac:dyDescent="0.3">
      <c r="A95" s="727" t="s">
        <v>561</v>
      </c>
      <c r="B95" s="728" t="s">
        <v>4183</v>
      </c>
      <c r="C95" s="728" t="s">
        <v>4179</v>
      </c>
      <c r="D95" s="728" t="s">
        <v>4249</v>
      </c>
      <c r="E95" s="728" t="s">
        <v>4250</v>
      </c>
      <c r="F95" s="732"/>
      <c r="G95" s="732"/>
      <c r="H95" s="732"/>
      <c r="I95" s="732"/>
      <c r="J95" s="732"/>
      <c r="K95" s="732"/>
      <c r="L95" s="732"/>
      <c r="M95" s="732"/>
      <c r="N95" s="732">
        <v>2</v>
      </c>
      <c r="O95" s="732">
        <v>790</v>
      </c>
      <c r="P95" s="746"/>
      <c r="Q95" s="733">
        <v>395</v>
      </c>
    </row>
    <row r="96" spans="1:17" ht="14.4" customHeight="1" x14ac:dyDescent="0.3">
      <c r="A96" s="727" t="s">
        <v>561</v>
      </c>
      <c r="B96" s="728" t="s">
        <v>4183</v>
      </c>
      <c r="C96" s="728" t="s">
        <v>4179</v>
      </c>
      <c r="D96" s="728" t="s">
        <v>4180</v>
      </c>
      <c r="E96" s="728" t="s">
        <v>4181</v>
      </c>
      <c r="F96" s="732">
        <v>2</v>
      </c>
      <c r="G96" s="732">
        <v>470</v>
      </c>
      <c r="H96" s="732"/>
      <c r="I96" s="732">
        <v>235</v>
      </c>
      <c r="J96" s="732"/>
      <c r="K96" s="732"/>
      <c r="L96" s="732"/>
      <c r="M96" s="732"/>
      <c r="N96" s="732">
        <v>8</v>
      </c>
      <c r="O96" s="732">
        <v>2008</v>
      </c>
      <c r="P96" s="746"/>
      <c r="Q96" s="733">
        <v>251</v>
      </c>
    </row>
    <row r="97" spans="1:17" ht="14.4" customHeight="1" x14ac:dyDescent="0.3">
      <c r="A97" s="727" t="s">
        <v>561</v>
      </c>
      <c r="B97" s="728" t="s">
        <v>4183</v>
      </c>
      <c r="C97" s="728" t="s">
        <v>4179</v>
      </c>
      <c r="D97" s="728" t="s">
        <v>4356</v>
      </c>
      <c r="E97" s="728" t="s">
        <v>4357</v>
      </c>
      <c r="F97" s="732">
        <v>3</v>
      </c>
      <c r="G97" s="732">
        <v>1047</v>
      </c>
      <c r="H97" s="732"/>
      <c r="I97" s="732">
        <v>349</v>
      </c>
      <c r="J97" s="732"/>
      <c r="K97" s="732"/>
      <c r="L97" s="732"/>
      <c r="M97" s="732"/>
      <c r="N97" s="732"/>
      <c r="O97" s="732"/>
      <c r="P97" s="746"/>
      <c r="Q97" s="733"/>
    </row>
    <row r="98" spans="1:17" ht="14.4" customHeight="1" x14ac:dyDescent="0.3">
      <c r="A98" s="727" t="s">
        <v>561</v>
      </c>
      <c r="B98" s="728" t="s">
        <v>4183</v>
      </c>
      <c r="C98" s="728" t="s">
        <v>4179</v>
      </c>
      <c r="D98" s="728" t="s">
        <v>4358</v>
      </c>
      <c r="E98" s="728" t="s">
        <v>4359</v>
      </c>
      <c r="F98" s="732">
        <v>1</v>
      </c>
      <c r="G98" s="732">
        <v>1050</v>
      </c>
      <c r="H98" s="732"/>
      <c r="I98" s="732">
        <v>1050</v>
      </c>
      <c r="J98" s="732"/>
      <c r="K98" s="732"/>
      <c r="L98" s="732"/>
      <c r="M98" s="732"/>
      <c r="N98" s="732"/>
      <c r="O98" s="732"/>
      <c r="P98" s="746"/>
      <c r="Q98" s="733"/>
    </row>
    <row r="99" spans="1:17" ht="14.4" customHeight="1" x14ac:dyDescent="0.3">
      <c r="A99" s="727" t="s">
        <v>561</v>
      </c>
      <c r="B99" s="728" t="s">
        <v>4183</v>
      </c>
      <c r="C99" s="728" t="s">
        <v>4179</v>
      </c>
      <c r="D99" s="728" t="s">
        <v>4360</v>
      </c>
      <c r="E99" s="728" t="s">
        <v>4361</v>
      </c>
      <c r="F99" s="732">
        <v>2</v>
      </c>
      <c r="G99" s="732">
        <v>711</v>
      </c>
      <c r="H99" s="732">
        <v>0.97664835164835162</v>
      </c>
      <c r="I99" s="732">
        <v>355.5</v>
      </c>
      <c r="J99" s="732">
        <v>2</v>
      </c>
      <c r="K99" s="732">
        <v>728</v>
      </c>
      <c r="L99" s="732">
        <v>1</v>
      </c>
      <c r="M99" s="732">
        <v>364</v>
      </c>
      <c r="N99" s="732"/>
      <c r="O99" s="732"/>
      <c r="P99" s="746"/>
      <c r="Q99" s="733"/>
    </row>
    <row r="100" spans="1:17" ht="14.4" customHeight="1" x14ac:dyDescent="0.3">
      <c r="A100" s="727" t="s">
        <v>561</v>
      </c>
      <c r="B100" s="728" t="s">
        <v>4183</v>
      </c>
      <c r="C100" s="728" t="s">
        <v>4179</v>
      </c>
      <c r="D100" s="728" t="s">
        <v>4362</v>
      </c>
      <c r="E100" s="728" t="s">
        <v>4363</v>
      </c>
      <c r="F100" s="732"/>
      <c r="G100" s="732"/>
      <c r="H100" s="732"/>
      <c r="I100" s="732"/>
      <c r="J100" s="732">
        <v>1</v>
      </c>
      <c r="K100" s="732">
        <v>1668</v>
      </c>
      <c r="L100" s="732">
        <v>1</v>
      </c>
      <c r="M100" s="732">
        <v>1668</v>
      </c>
      <c r="N100" s="732">
        <v>1</v>
      </c>
      <c r="O100" s="732">
        <v>1670</v>
      </c>
      <c r="P100" s="746">
        <v>1.0011990407673861</v>
      </c>
      <c r="Q100" s="733">
        <v>1670</v>
      </c>
    </row>
    <row r="101" spans="1:17" ht="14.4" customHeight="1" x14ac:dyDescent="0.3">
      <c r="A101" s="727" t="s">
        <v>561</v>
      </c>
      <c r="B101" s="728" t="s">
        <v>4183</v>
      </c>
      <c r="C101" s="728" t="s">
        <v>4179</v>
      </c>
      <c r="D101" s="728" t="s">
        <v>4364</v>
      </c>
      <c r="E101" s="728" t="s">
        <v>4365</v>
      </c>
      <c r="F101" s="732">
        <v>1</v>
      </c>
      <c r="G101" s="732">
        <v>243</v>
      </c>
      <c r="H101" s="732"/>
      <c r="I101" s="732">
        <v>243</v>
      </c>
      <c r="J101" s="732"/>
      <c r="K101" s="732"/>
      <c r="L101" s="732"/>
      <c r="M101" s="732"/>
      <c r="N101" s="732">
        <v>1</v>
      </c>
      <c r="O101" s="732">
        <v>310</v>
      </c>
      <c r="P101" s="746"/>
      <c r="Q101" s="733">
        <v>310</v>
      </c>
    </row>
    <row r="102" spans="1:17" ht="14.4" customHeight="1" x14ac:dyDescent="0.3">
      <c r="A102" s="727" t="s">
        <v>561</v>
      </c>
      <c r="B102" s="728" t="s">
        <v>4183</v>
      </c>
      <c r="C102" s="728" t="s">
        <v>4179</v>
      </c>
      <c r="D102" s="728" t="s">
        <v>4284</v>
      </c>
      <c r="E102" s="728" t="s">
        <v>4285</v>
      </c>
      <c r="F102" s="732"/>
      <c r="G102" s="732"/>
      <c r="H102" s="732"/>
      <c r="I102" s="732"/>
      <c r="J102" s="732"/>
      <c r="K102" s="732"/>
      <c r="L102" s="732"/>
      <c r="M102" s="732"/>
      <c r="N102" s="732">
        <v>1</v>
      </c>
      <c r="O102" s="732">
        <v>227</v>
      </c>
      <c r="P102" s="746"/>
      <c r="Q102" s="733">
        <v>227</v>
      </c>
    </row>
    <row r="103" spans="1:17" ht="14.4" customHeight="1" x14ac:dyDescent="0.3">
      <c r="A103" s="727" t="s">
        <v>561</v>
      </c>
      <c r="B103" s="728" t="s">
        <v>4366</v>
      </c>
      <c r="C103" s="728" t="s">
        <v>4179</v>
      </c>
      <c r="D103" s="728" t="s">
        <v>4367</v>
      </c>
      <c r="E103" s="728" t="s">
        <v>4368</v>
      </c>
      <c r="F103" s="732">
        <v>1</v>
      </c>
      <c r="G103" s="732">
        <v>2450</v>
      </c>
      <c r="H103" s="732"/>
      <c r="I103" s="732">
        <v>2450</v>
      </c>
      <c r="J103" s="732"/>
      <c r="K103" s="732"/>
      <c r="L103" s="732"/>
      <c r="M103" s="732"/>
      <c r="N103" s="732"/>
      <c r="O103" s="732"/>
      <c r="P103" s="746"/>
      <c r="Q103" s="733"/>
    </row>
    <row r="104" spans="1:17" ht="14.4" customHeight="1" x14ac:dyDescent="0.3">
      <c r="A104" s="727" t="s">
        <v>561</v>
      </c>
      <c r="B104" s="728" t="s">
        <v>4366</v>
      </c>
      <c r="C104" s="728" t="s">
        <v>4179</v>
      </c>
      <c r="D104" s="728" t="s">
        <v>4369</v>
      </c>
      <c r="E104" s="728" t="s">
        <v>4370</v>
      </c>
      <c r="F104" s="732"/>
      <c r="G104" s="732"/>
      <c r="H104" s="732"/>
      <c r="I104" s="732"/>
      <c r="J104" s="732">
        <v>1</v>
      </c>
      <c r="K104" s="732">
        <v>2770</v>
      </c>
      <c r="L104" s="732">
        <v>1</v>
      </c>
      <c r="M104" s="732">
        <v>2770</v>
      </c>
      <c r="N104" s="732"/>
      <c r="O104" s="732"/>
      <c r="P104" s="746"/>
      <c r="Q104" s="733"/>
    </row>
    <row r="105" spans="1:17" ht="14.4" customHeight="1" x14ac:dyDescent="0.3">
      <c r="A105" s="727" t="s">
        <v>561</v>
      </c>
      <c r="B105" s="728" t="s">
        <v>4366</v>
      </c>
      <c r="C105" s="728" t="s">
        <v>4179</v>
      </c>
      <c r="D105" s="728" t="s">
        <v>4371</v>
      </c>
      <c r="E105" s="728" t="s">
        <v>4372</v>
      </c>
      <c r="F105" s="732"/>
      <c r="G105" s="732"/>
      <c r="H105" s="732"/>
      <c r="I105" s="732"/>
      <c r="J105" s="732">
        <v>1</v>
      </c>
      <c r="K105" s="732">
        <v>1678</v>
      </c>
      <c r="L105" s="732">
        <v>1</v>
      </c>
      <c r="M105" s="732">
        <v>1678</v>
      </c>
      <c r="N105" s="732"/>
      <c r="O105" s="732"/>
      <c r="P105" s="746"/>
      <c r="Q105" s="733"/>
    </row>
    <row r="106" spans="1:17" ht="14.4" customHeight="1" x14ac:dyDescent="0.3">
      <c r="A106" s="727" t="s">
        <v>561</v>
      </c>
      <c r="B106" s="728" t="s">
        <v>4366</v>
      </c>
      <c r="C106" s="728" t="s">
        <v>4179</v>
      </c>
      <c r="D106" s="728" t="s">
        <v>4373</v>
      </c>
      <c r="E106" s="728" t="s">
        <v>4374</v>
      </c>
      <c r="F106" s="732"/>
      <c r="G106" s="732"/>
      <c r="H106" s="732"/>
      <c r="I106" s="732"/>
      <c r="J106" s="732">
        <v>1</v>
      </c>
      <c r="K106" s="732">
        <v>2314</v>
      </c>
      <c r="L106" s="732">
        <v>1</v>
      </c>
      <c r="M106" s="732">
        <v>2314</v>
      </c>
      <c r="N106" s="732"/>
      <c r="O106" s="732"/>
      <c r="P106" s="746"/>
      <c r="Q106" s="733"/>
    </row>
    <row r="107" spans="1:17" ht="14.4" customHeight="1" x14ac:dyDescent="0.3">
      <c r="A107" s="727" t="s">
        <v>561</v>
      </c>
      <c r="B107" s="728" t="s">
        <v>4366</v>
      </c>
      <c r="C107" s="728" t="s">
        <v>4179</v>
      </c>
      <c r="D107" s="728" t="s">
        <v>4375</v>
      </c>
      <c r="E107" s="728" t="s">
        <v>4376</v>
      </c>
      <c r="F107" s="732"/>
      <c r="G107" s="732"/>
      <c r="H107" s="732"/>
      <c r="I107" s="732"/>
      <c r="J107" s="732">
        <v>1</v>
      </c>
      <c r="K107" s="732">
        <v>4937</v>
      </c>
      <c r="L107" s="732">
        <v>1</v>
      </c>
      <c r="M107" s="732">
        <v>4937</v>
      </c>
      <c r="N107" s="732"/>
      <c r="O107" s="732"/>
      <c r="P107" s="746"/>
      <c r="Q107" s="733"/>
    </row>
    <row r="108" spans="1:17" ht="14.4" customHeight="1" x14ac:dyDescent="0.3">
      <c r="A108" s="727" t="s">
        <v>561</v>
      </c>
      <c r="B108" s="728" t="s">
        <v>4366</v>
      </c>
      <c r="C108" s="728" t="s">
        <v>4179</v>
      </c>
      <c r="D108" s="728" t="s">
        <v>4377</v>
      </c>
      <c r="E108" s="728" t="s">
        <v>4378</v>
      </c>
      <c r="F108" s="732">
        <v>1</v>
      </c>
      <c r="G108" s="732">
        <v>0</v>
      </c>
      <c r="H108" s="732"/>
      <c r="I108" s="732">
        <v>0</v>
      </c>
      <c r="J108" s="732"/>
      <c r="K108" s="732"/>
      <c r="L108" s="732"/>
      <c r="M108" s="732"/>
      <c r="N108" s="732"/>
      <c r="O108" s="732"/>
      <c r="P108" s="746"/>
      <c r="Q108" s="733"/>
    </row>
    <row r="109" spans="1:17" ht="14.4" customHeight="1" x14ac:dyDescent="0.3">
      <c r="A109" s="727" t="s">
        <v>561</v>
      </c>
      <c r="B109" s="728" t="s">
        <v>4366</v>
      </c>
      <c r="C109" s="728" t="s">
        <v>4179</v>
      </c>
      <c r="D109" s="728" t="s">
        <v>4379</v>
      </c>
      <c r="E109" s="728" t="s">
        <v>4380</v>
      </c>
      <c r="F109" s="732">
        <v>1</v>
      </c>
      <c r="G109" s="732">
        <v>0</v>
      </c>
      <c r="H109" s="732"/>
      <c r="I109" s="732">
        <v>0</v>
      </c>
      <c r="J109" s="732"/>
      <c r="K109" s="732"/>
      <c r="L109" s="732"/>
      <c r="M109" s="732"/>
      <c r="N109" s="732"/>
      <c r="O109" s="732"/>
      <c r="P109" s="746"/>
      <c r="Q109" s="733"/>
    </row>
    <row r="110" spans="1:17" ht="14.4" customHeight="1" x14ac:dyDescent="0.3">
      <c r="A110" s="727" t="s">
        <v>561</v>
      </c>
      <c r="B110" s="728" t="s">
        <v>4366</v>
      </c>
      <c r="C110" s="728" t="s">
        <v>4179</v>
      </c>
      <c r="D110" s="728" t="s">
        <v>4381</v>
      </c>
      <c r="E110" s="728" t="s">
        <v>4382</v>
      </c>
      <c r="F110" s="732">
        <v>1</v>
      </c>
      <c r="G110" s="732">
        <v>0</v>
      </c>
      <c r="H110" s="732"/>
      <c r="I110" s="732">
        <v>0</v>
      </c>
      <c r="J110" s="732"/>
      <c r="K110" s="732"/>
      <c r="L110" s="732"/>
      <c r="M110" s="732"/>
      <c r="N110" s="732"/>
      <c r="O110" s="732"/>
      <c r="P110" s="746"/>
      <c r="Q110" s="733"/>
    </row>
    <row r="111" spans="1:17" ht="14.4" customHeight="1" x14ac:dyDescent="0.3">
      <c r="A111" s="727" t="s">
        <v>561</v>
      </c>
      <c r="B111" s="728" t="s">
        <v>4366</v>
      </c>
      <c r="C111" s="728" t="s">
        <v>4179</v>
      </c>
      <c r="D111" s="728" t="s">
        <v>4383</v>
      </c>
      <c r="E111" s="728" t="s">
        <v>4384</v>
      </c>
      <c r="F111" s="732">
        <v>1</v>
      </c>
      <c r="G111" s="732">
        <v>519</v>
      </c>
      <c r="H111" s="732"/>
      <c r="I111" s="732">
        <v>519</v>
      </c>
      <c r="J111" s="732"/>
      <c r="K111" s="732"/>
      <c r="L111" s="732"/>
      <c r="M111" s="732"/>
      <c r="N111" s="732">
        <v>0</v>
      </c>
      <c r="O111" s="732">
        <v>0</v>
      </c>
      <c r="P111" s="746"/>
      <c r="Q111" s="733"/>
    </row>
    <row r="112" spans="1:17" ht="14.4" customHeight="1" x14ac:dyDescent="0.3">
      <c r="A112" s="727" t="s">
        <v>561</v>
      </c>
      <c r="B112" s="728" t="s">
        <v>4366</v>
      </c>
      <c r="C112" s="728" t="s">
        <v>4179</v>
      </c>
      <c r="D112" s="728" t="s">
        <v>4385</v>
      </c>
      <c r="E112" s="728" t="s">
        <v>4386</v>
      </c>
      <c r="F112" s="732"/>
      <c r="G112" s="732"/>
      <c r="H112" s="732"/>
      <c r="I112" s="732"/>
      <c r="J112" s="732"/>
      <c r="K112" s="732"/>
      <c r="L112" s="732"/>
      <c r="M112" s="732"/>
      <c r="N112" s="732">
        <v>1</v>
      </c>
      <c r="O112" s="732">
        <v>6288</v>
      </c>
      <c r="P112" s="746"/>
      <c r="Q112" s="733">
        <v>6288</v>
      </c>
    </row>
    <row r="113" spans="1:17" ht="14.4" customHeight="1" x14ac:dyDescent="0.3">
      <c r="A113" s="727" t="s">
        <v>561</v>
      </c>
      <c r="B113" s="728" t="s">
        <v>4366</v>
      </c>
      <c r="C113" s="728" t="s">
        <v>4179</v>
      </c>
      <c r="D113" s="728" t="s">
        <v>4387</v>
      </c>
      <c r="E113" s="728" t="s">
        <v>4388</v>
      </c>
      <c r="F113" s="732">
        <v>1</v>
      </c>
      <c r="G113" s="732">
        <v>9123</v>
      </c>
      <c r="H113" s="732"/>
      <c r="I113" s="732">
        <v>9123</v>
      </c>
      <c r="J113" s="732"/>
      <c r="K113" s="732"/>
      <c r="L113" s="732"/>
      <c r="M113" s="732"/>
      <c r="N113" s="732">
        <v>0</v>
      </c>
      <c r="O113" s="732">
        <v>0</v>
      </c>
      <c r="P113" s="746"/>
      <c r="Q113" s="733"/>
    </row>
    <row r="114" spans="1:17" ht="14.4" customHeight="1" x14ac:dyDescent="0.3">
      <c r="A114" s="727" t="s">
        <v>561</v>
      </c>
      <c r="B114" s="728" t="s">
        <v>4366</v>
      </c>
      <c r="C114" s="728" t="s">
        <v>4179</v>
      </c>
      <c r="D114" s="728" t="s">
        <v>4389</v>
      </c>
      <c r="E114" s="728" t="s">
        <v>4390</v>
      </c>
      <c r="F114" s="732"/>
      <c r="G114" s="732"/>
      <c r="H114" s="732"/>
      <c r="I114" s="732"/>
      <c r="J114" s="732">
        <v>1</v>
      </c>
      <c r="K114" s="732">
        <v>3612</v>
      </c>
      <c r="L114" s="732">
        <v>1</v>
      </c>
      <c r="M114" s="732">
        <v>3612</v>
      </c>
      <c r="N114" s="732"/>
      <c r="O114" s="732"/>
      <c r="P114" s="746"/>
      <c r="Q114" s="733"/>
    </row>
    <row r="115" spans="1:17" ht="14.4" customHeight="1" x14ac:dyDescent="0.3">
      <c r="A115" s="727" t="s">
        <v>561</v>
      </c>
      <c r="B115" s="728" t="s">
        <v>4366</v>
      </c>
      <c r="C115" s="728" t="s">
        <v>4179</v>
      </c>
      <c r="D115" s="728" t="s">
        <v>4391</v>
      </c>
      <c r="E115" s="728" t="s">
        <v>4392</v>
      </c>
      <c r="F115" s="732">
        <v>1</v>
      </c>
      <c r="G115" s="732">
        <v>1912</v>
      </c>
      <c r="H115" s="732"/>
      <c r="I115" s="732">
        <v>1912</v>
      </c>
      <c r="J115" s="732"/>
      <c r="K115" s="732"/>
      <c r="L115" s="732"/>
      <c r="M115" s="732"/>
      <c r="N115" s="732"/>
      <c r="O115" s="732"/>
      <c r="P115" s="746"/>
      <c r="Q115" s="733"/>
    </row>
    <row r="116" spans="1:17" ht="14.4" customHeight="1" x14ac:dyDescent="0.3">
      <c r="A116" s="727" t="s">
        <v>561</v>
      </c>
      <c r="B116" s="728" t="s">
        <v>4366</v>
      </c>
      <c r="C116" s="728" t="s">
        <v>4179</v>
      </c>
      <c r="D116" s="728" t="s">
        <v>4393</v>
      </c>
      <c r="E116" s="728" t="s">
        <v>4394</v>
      </c>
      <c r="F116" s="732">
        <v>1</v>
      </c>
      <c r="G116" s="732">
        <v>0</v>
      </c>
      <c r="H116" s="732"/>
      <c r="I116" s="732">
        <v>0</v>
      </c>
      <c r="J116" s="732"/>
      <c r="K116" s="732"/>
      <c r="L116" s="732"/>
      <c r="M116" s="732"/>
      <c r="N116" s="732"/>
      <c r="O116" s="732"/>
      <c r="P116" s="746"/>
      <c r="Q116" s="733"/>
    </row>
    <row r="117" spans="1:17" ht="14.4" customHeight="1" x14ac:dyDescent="0.3">
      <c r="A117" s="727" t="s">
        <v>561</v>
      </c>
      <c r="B117" s="728" t="s">
        <v>4366</v>
      </c>
      <c r="C117" s="728" t="s">
        <v>4179</v>
      </c>
      <c r="D117" s="728" t="s">
        <v>4395</v>
      </c>
      <c r="E117" s="728" t="s">
        <v>4396</v>
      </c>
      <c r="F117" s="732">
        <v>1</v>
      </c>
      <c r="G117" s="732">
        <v>0</v>
      </c>
      <c r="H117" s="732"/>
      <c r="I117" s="732">
        <v>0</v>
      </c>
      <c r="J117" s="732"/>
      <c r="K117" s="732"/>
      <c r="L117" s="732"/>
      <c r="M117" s="732"/>
      <c r="N117" s="732"/>
      <c r="O117" s="732"/>
      <c r="P117" s="746"/>
      <c r="Q117" s="733"/>
    </row>
    <row r="118" spans="1:17" ht="14.4" customHeight="1" x14ac:dyDescent="0.3">
      <c r="A118" s="727" t="s">
        <v>561</v>
      </c>
      <c r="B118" s="728" t="s">
        <v>4366</v>
      </c>
      <c r="C118" s="728" t="s">
        <v>4179</v>
      </c>
      <c r="D118" s="728" t="s">
        <v>4397</v>
      </c>
      <c r="E118" s="728" t="s">
        <v>4398</v>
      </c>
      <c r="F118" s="732">
        <v>1</v>
      </c>
      <c r="G118" s="732">
        <v>8684</v>
      </c>
      <c r="H118" s="732"/>
      <c r="I118" s="732">
        <v>8684</v>
      </c>
      <c r="J118" s="732"/>
      <c r="K118" s="732"/>
      <c r="L118" s="732"/>
      <c r="M118" s="732"/>
      <c r="N118" s="732"/>
      <c r="O118" s="732"/>
      <c r="P118" s="746"/>
      <c r="Q118" s="733"/>
    </row>
    <row r="119" spans="1:17" ht="14.4" customHeight="1" x14ac:dyDescent="0.3">
      <c r="A119" s="727" t="s">
        <v>561</v>
      </c>
      <c r="B119" s="728" t="s">
        <v>4366</v>
      </c>
      <c r="C119" s="728" t="s">
        <v>4179</v>
      </c>
      <c r="D119" s="728" t="s">
        <v>4399</v>
      </c>
      <c r="E119" s="728" t="s">
        <v>4400</v>
      </c>
      <c r="F119" s="732"/>
      <c r="G119" s="732"/>
      <c r="H119" s="732"/>
      <c r="I119" s="732"/>
      <c r="J119" s="732">
        <v>1</v>
      </c>
      <c r="K119" s="732">
        <v>5746</v>
      </c>
      <c r="L119" s="732">
        <v>1</v>
      </c>
      <c r="M119" s="732">
        <v>5746</v>
      </c>
      <c r="N119" s="732"/>
      <c r="O119" s="732"/>
      <c r="P119" s="746"/>
      <c r="Q119" s="733"/>
    </row>
    <row r="120" spans="1:17" ht="14.4" customHeight="1" x14ac:dyDescent="0.3">
      <c r="A120" s="727" t="s">
        <v>561</v>
      </c>
      <c r="B120" s="728" t="s">
        <v>4366</v>
      </c>
      <c r="C120" s="728" t="s">
        <v>4179</v>
      </c>
      <c r="D120" s="728" t="s">
        <v>4401</v>
      </c>
      <c r="E120" s="728" t="s">
        <v>4402</v>
      </c>
      <c r="F120" s="732"/>
      <c r="G120" s="732"/>
      <c r="H120" s="732"/>
      <c r="I120" s="732"/>
      <c r="J120" s="732"/>
      <c r="K120" s="732"/>
      <c r="L120" s="732"/>
      <c r="M120" s="732"/>
      <c r="N120" s="732">
        <v>1</v>
      </c>
      <c r="O120" s="732">
        <v>4667</v>
      </c>
      <c r="P120" s="746"/>
      <c r="Q120" s="733">
        <v>4667</v>
      </c>
    </row>
    <row r="121" spans="1:17" ht="14.4" customHeight="1" x14ac:dyDescent="0.3">
      <c r="A121" s="727" t="s">
        <v>561</v>
      </c>
      <c r="B121" s="728" t="s">
        <v>4366</v>
      </c>
      <c r="C121" s="728" t="s">
        <v>4179</v>
      </c>
      <c r="D121" s="728" t="s">
        <v>4403</v>
      </c>
      <c r="E121" s="728" t="s">
        <v>4404</v>
      </c>
      <c r="F121" s="732"/>
      <c r="G121" s="732"/>
      <c r="H121" s="732"/>
      <c r="I121" s="732"/>
      <c r="J121" s="732"/>
      <c r="K121" s="732"/>
      <c r="L121" s="732"/>
      <c r="M121" s="732"/>
      <c r="N121" s="732">
        <v>1</v>
      </c>
      <c r="O121" s="732">
        <v>6206</v>
      </c>
      <c r="P121" s="746"/>
      <c r="Q121" s="733">
        <v>6206</v>
      </c>
    </row>
    <row r="122" spans="1:17" ht="14.4" customHeight="1" x14ac:dyDescent="0.3">
      <c r="A122" s="727" t="s">
        <v>561</v>
      </c>
      <c r="B122" s="728" t="s">
        <v>4366</v>
      </c>
      <c r="C122" s="728" t="s">
        <v>4179</v>
      </c>
      <c r="D122" s="728" t="s">
        <v>4405</v>
      </c>
      <c r="E122" s="728" t="s">
        <v>4406</v>
      </c>
      <c r="F122" s="732"/>
      <c r="G122" s="732"/>
      <c r="H122" s="732"/>
      <c r="I122" s="732"/>
      <c r="J122" s="732"/>
      <c r="K122" s="732"/>
      <c r="L122" s="732"/>
      <c r="M122" s="732"/>
      <c r="N122" s="732">
        <v>1</v>
      </c>
      <c r="O122" s="732">
        <v>8593</v>
      </c>
      <c r="P122" s="746"/>
      <c r="Q122" s="733">
        <v>8593</v>
      </c>
    </row>
    <row r="123" spans="1:17" ht="14.4" customHeight="1" x14ac:dyDescent="0.3">
      <c r="A123" s="727" t="s">
        <v>561</v>
      </c>
      <c r="B123" s="728" t="s">
        <v>4366</v>
      </c>
      <c r="C123" s="728" t="s">
        <v>4179</v>
      </c>
      <c r="D123" s="728" t="s">
        <v>4407</v>
      </c>
      <c r="E123" s="728" t="s">
        <v>4408</v>
      </c>
      <c r="F123" s="732">
        <v>1</v>
      </c>
      <c r="G123" s="732">
        <v>0</v>
      </c>
      <c r="H123" s="732"/>
      <c r="I123" s="732">
        <v>0</v>
      </c>
      <c r="J123" s="732"/>
      <c r="K123" s="732"/>
      <c r="L123" s="732"/>
      <c r="M123" s="732"/>
      <c r="N123" s="732"/>
      <c r="O123" s="732"/>
      <c r="P123" s="746"/>
      <c r="Q123" s="733"/>
    </row>
    <row r="124" spans="1:17" ht="14.4" customHeight="1" x14ac:dyDescent="0.3">
      <c r="A124" s="727" t="s">
        <v>561</v>
      </c>
      <c r="B124" s="728" t="s">
        <v>4178</v>
      </c>
      <c r="C124" s="728" t="s">
        <v>4184</v>
      </c>
      <c r="D124" s="728" t="s">
        <v>4409</v>
      </c>
      <c r="E124" s="728" t="s">
        <v>950</v>
      </c>
      <c r="F124" s="732">
        <v>3.6</v>
      </c>
      <c r="G124" s="732">
        <v>40657.86</v>
      </c>
      <c r="H124" s="732"/>
      <c r="I124" s="732">
        <v>11293.85</v>
      </c>
      <c r="J124" s="732"/>
      <c r="K124" s="732"/>
      <c r="L124" s="732"/>
      <c r="M124" s="732"/>
      <c r="N124" s="732">
        <v>2.2000000000000002</v>
      </c>
      <c r="O124" s="732">
        <v>24846.47</v>
      </c>
      <c r="P124" s="746"/>
      <c r="Q124" s="733">
        <v>11293.85</v>
      </c>
    </row>
    <row r="125" spans="1:17" ht="14.4" customHeight="1" x14ac:dyDescent="0.3">
      <c r="A125" s="727" t="s">
        <v>561</v>
      </c>
      <c r="B125" s="728" t="s">
        <v>4178</v>
      </c>
      <c r="C125" s="728" t="s">
        <v>4184</v>
      </c>
      <c r="D125" s="728" t="s">
        <v>4410</v>
      </c>
      <c r="E125" s="728" t="s">
        <v>4411</v>
      </c>
      <c r="F125" s="732"/>
      <c r="G125" s="732"/>
      <c r="H125" s="732"/>
      <c r="I125" s="732"/>
      <c r="J125" s="732">
        <v>1</v>
      </c>
      <c r="K125" s="732">
        <v>49.93</v>
      </c>
      <c r="L125" s="732">
        <v>1</v>
      </c>
      <c r="M125" s="732">
        <v>49.93</v>
      </c>
      <c r="N125" s="732">
        <v>6</v>
      </c>
      <c r="O125" s="732">
        <v>299.58</v>
      </c>
      <c r="P125" s="746">
        <v>6</v>
      </c>
      <c r="Q125" s="733">
        <v>49.93</v>
      </c>
    </row>
    <row r="126" spans="1:17" ht="14.4" customHeight="1" x14ac:dyDescent="0.3">
      <c r="A126" s="727" t="s">
        <v>561</v>
      </c>
      <c r="B126" s="728" t="s">
        <v>4178</v>
      </c>
      <c r="C126" s="728" t="s">
        <v>4184</v>
      </c>
      <c r="D126" s="728" t="s">
        <v>4412</v>
      </c>
      <c r="E126" s="728" t="s">
        <v>1131</v>
      </c>
      <c r="F126" s="732"/>
      <c r="G126" s="732"/>
      <c r="H126" s="732"/>
      <c r="I126" s="732"/>
      <c r="J126" s="732">
        <v>2</v>
      </c>
      <c r="K126" s="732">
        <v>9976.18</v>
      </c>
      <c r="L126" s="732">
        <v>1</v>
      </c>
      <c r="M126" s="732">
        <v>4988.09</v>
      </c>
      <c r="N126" s="732"/>
      <c r="O126" s="732"/>
      <c r="P126" s="746"/>
      <c r="Q126" s="733"/>
    </row>
    <row r="127" spans="1:17" ht="14.4" customHeight="1" x14ac:dyDescent="0.3">
      <c r="A127" s="727" t="s">
        <v>561</v>
      </c>
      <c r="B127" s="728" t="s">
        <v>4178</v>
      </c>
      <c r="C127" s="728" t="s">
        <v>4184</v>
      </c>
      <c r="D127" s="728" t="s">
        <v>4413</v>
      </c>
      <c r="E127" s="728" t="s">
        <v>1546</v>
      </c>
      <c r="F127" s="732">
        <v>304</v>
      </c>
      <c r="G127" s="732">
        <v>34300.319999999992</v>
      </c>
      <c r="H127" s="732">
        <v>1.250053573224758</v>
      </c>
      <c r="I127" s="732">
        <v>112.82999999999997</v>
      </c>
      <c r="J127" s="732">
        <v>321</v>
      </c>
      <c r="K127" s="732">
        <v>27439.08</v>
      </c>
      <c r="L127" s="732">
        <v>1</v>
      </c>
      <c r="M127" s="732">
        <v>85.48</v>
      </c>
      <c r="N127" s="732">
        <v>136</v>
      </c>
      <c r="O127" s="732">
        <v>10890.88</v>
      </c>
      <c r="P127" s="746">
        <v>0.39691126670427718</v>
      </c>
      <c r="Q127" s="733">
        <v>80.08</v>
      </c>
    </row>
    <row r="128" spans="1:17" ht="14.4" customHeight="1" x14ac:dyDescent="0.3">
      <c r="A128" s="727" t="s">
        <v>561</v>
      </c>
      <c r="B128" s="728" t="s">
        <v>4178</v>
      </c>
      <c r="C128" s="728" t="s">
        <v>4184</v>
      </c>
      <c r="D128" s="728" t="s">
        <v>4414</v>
      </c>
      <c r="E128" s="728" t="s">
        <v>1135</v>
      </c>
      <c r="F128" s="732">
        <v>2.6</v>
      </c>
      <c r="G128" s="732">
        <v>822.11</v>
      </c>
      <c r="H128" s="732"/>
      <c r="I128" s="732">
        <v>316.19615384615383</v>
      </c>
      <c r="J128" s="732"/>
      <c r="K128" s="732"/>
      <c r="L128" s="732"/>
      <c r="M128" s="732"/>
      <c r="N128" s="732"/>
      <c r="O128" s="732"/>
      <c r="P128" s="746"/>
      <c r="Q128" s="733"/>
    </row>
    <row r="129" spans="1:17" ht="14.4" customHeight="1" x14ac:dyDescent="0.3">
      <c r="A129" s="727" t="s">
        <v>561</v>
      </c>
      <c r="B129" s="728" t="s">
        <v>4178</v>
      </c>
      <c r="C129" s="728" t="s">
        <v>4184</v>
      </c>
      <c r="D129" s="728" t="s">
        <v>4415</v>
      </c>
      <c r="E129" s="728" t="s">
        <v>4416</v>
      </c>
      <c r="F129" s="732">
        <v>6</v>
      </c>
      <c r="G129" s="732">
        <v>482.58</v>
      </c>
      <c r="H129" s="732"/>
      <c r="I129" s="732">
        <v>80.429999999999993</v>
      </c>
      <c r="J129" s="732"/>
      <c r="K129" s="732"/>
      <c r="L129" s="732"/>
      <c r="M129" s="732"/>
      <c r="N129" s="732"/>
      <c r="O129" s="732"/>
      <c r="P129" s="746"/>
      <c r="Q129" s="733"/>
    </row>
    <row r="130" spans="1:17" ht="14.4" customHeight="1" x14ac:dyDescent="0.3">
      <c r="A130" s="727" t="s">
        <v>561</v>
      </c>
      <c r="B130" s="728" t="s">
        <v>4178</v>
      </c>
      <c r="C130" s="728" t="s">
        <v>4184</v>
      </c>
      <c r="D130" s="728" t="s">
        <v>4417</v>
      </c>
      <c r="E130" s="728" t="s">
        <v>944</v>
      </c>
      <c r="F130" s="732">
        <v>381</v>
      </c>
      <c r="G130" s="732">
        <v>22250.399999999998</v>
      </c>
      <c r="H130" s="732">
        <v>3.2016806722689073</v>
      </c>
      <c r="I130" s="732">
        <v>58.399999999999991</v>
      </c>
      <c r="J130" s="732">
        <v>119</v>
      </c>
      <c r="K130" s="732">
        <v>6949.5999999999995</v>
      </c>
      <c r="L130" s="732">
        <v>1</v>
      </c>
      <c r="M130" s="732">
        <v>58.4</v>
      </c>
      <c r="N130" s="732">
        <v>375</v>
      </c>
      <c r="O130" s="732">
        <v>21900</v>
      </c>
      <c r="P130" s="746">
        <v>3.151260504201681</v>
      </c>
      <c r="Q130" s="733">
        <v>58.4</v>
      </c>
    </row>
    <row r="131" spans="1:17" ht="14.4" customHeight="1" x14ac:dyDescent="0.3">
      <c r="A131" s="727" t="s">
        <v>561</v>
      </c>
      <c r="B131" s="728" t="s">
        <v>4178</v>
      </c>
      <c r="C131" s="728" t="s">
        <v>4184</v>
      </c>
      <c r="D131" s="728" t="s">
        <v>4418</v>
      </c>
      <c r="E131" s="728" t="s">
        <v>4419</v>
      </c>
      <c r="F131" s="732">
        <v>0</v>
      </c>
      <c r="G131" s="732">
        <v>0</v>
      </c>
      <c r="H131" s="732"/>
      <c r="I131" s="732"/>
      <c r="J131" s="732"/>
      <c r="K131" s="732"/>
      <c r="L131" s="732"/>
      <c r="M131" s="732"/>
      <c r="N131" s="732"/>
      <c r="O131" s="732"/>
      <c r="P131" s="746"/>
      <c r="Q131" s="733"/>
    </row>
    <row r="132" spans="1:17" ht="14.4" customHeight="1" x14ac:dyDescent="0.3">
      <c r="A132" s="727" t="s">
        <v>561</v>
      </c>
      <c r="B132" s="728" t="s">
        <v>4178</v>
      </c>
      <c r="C132" s="728" t="s">
        <v>4184</v>
      </c>
      <c r="D132" s="728" t="s">
        <v>4420</v>
      </c>
      <c r="E132" s="728" t="s">
        <v>1280</v>
      </c>
      <c r="F132" s="732">
        <v>4.0999999999999996</v>
      </c>
      <c r="G132" s="732">
        <v>49254.94</v>
      </c>
      <c r="H132" s="732"/>
      <c r="I132" s="732">
        <v>12013.400000000001</v>
      </c>
      <c r="J132" s="732"/>
      <c r="K132" s="732"/>
      <c r="L132" s="732"/>
      <c r="M132" s="732"/>
      <c r="N132" s="732">
        <v>2.9</v>
      </c>
      <c r="O132" s="732">
        <v>34838.86</v>
      </c>
      <c r="P132" s="746"/>
      <c r="Q132" s="733">
        <v>12013.400000000001</v>
      </c>
    </row>
    <row r="133" spans="1:17" ht="14.4" customHeight="1" x14ac:dyDescent="0.3">
      <c r="A133" s="727" t="s">
        <v>561</v>
      </c>
      <c r="B133" s="728" t="s">
        <v>4178</v>
      </c>
      <c r="C133" s="728" t="s">
        <v>4184</v>
      </c>
      <c r="D133" s="728" t="s">
        <v>4421</v>
      </c>
      <c r="E133" s="728" t="s">
        <v>4422</v>
      </c>
      <c r="F133" s="732"/>
      <c r="G133" s="732"/>
      <c r="H133" s="732"/>
      <c r="I133" s="732"/>
      <c r="J133" s="732">
        <v>11</v>
      </c>
      <c r="K133" s="732">
        <v>424.71</v>
      </c>
      <c r="L133" s="732">
        <v>1</v>
      </c>
      <c r="M133" s="732">
        <v>38.61</v>
      </c>
      <c r="N133" s="732"/>
      <c r="O133" s="732"/>
      <c r="P133" s="746"/>
      <c r="Q133" s="733"/>
    </row>
    <row r="134" spans="1:17" ht="14.4" customHeight="1" x14ac:dyDescent="0.3">
      <c r="A134" s="727" t="s">
        <v>561</v>
      </c>
      <c r="B134" s="728" t="s">
        <v>4178</v>
      </c>
      <c r="C134" s="728" t="s">
        <v>4184</v>
      </c>
      <c r="D134" s="728" t="s">
        <v>4423</v>
      </c>
      <c r="E134" s="728" t="s">
        <v>4424</v>
      </c>
      <c r="F134" s="732">
        <v>41.2</v>
      </c>
      <c r="G134" s="732">
        <v>15927.949999999997</v>
      </c>
      <c r="H134" s="732">
        <v>0.96261863550434879</v>
      </c>
      <c r="I134" s="732">
        <v>386.60072815533971</v>
      </c>
      <c r="J134" s="732">
        <v>42.800000000000004</v>
      </c>
      <c r="K134" s="732">
        <v>16546.48</v>
      </c>
      <c r="L134" s="732">
        <v>1</v>
      </c>
      <c r="M134" s="732">
        <v>386.59999999999997</v>
      </c>
      <c r="N134" s="732">
        <v>47.099999999999994</v>
      </c>
      <c r="O134" s="732">
        <v>18208.86</v>
      </c>
      <c r="P134" s="746">
        <v>1.1004672897196262</v>
      </c>
      <c r="Q134" s="733">
        <v>386.60000000000008</v>
      </c>
    </row>
    <row r="135" spans="1:17" ht="14.4" customHeight="1" x14ac:dyDescent="0.3">
      <c r="A135" s="727" t="s">
        <v>561</v>
      </c>
      <c r="B135" s="728" t="s">
        <v>4178</v>
      </c>
      <c r="C135" s="728" t="s">
        <v>4184</v>
      </c>
      <c r="D135" s="728" t="s">
        <v>4425</v>
      </c>
      <c r="E135" s="728" t="s">
        <v>1129</v>
      </c>
      <c r="F135" s="732"/>
      <c r="G135" s="732"/>
      <c r="H135" s="732"/>
      <c r="I135" s="732"/>
      <c r="J135" s="732"/>
      <c r="K135" s="732"/>
      <c r="L135" s="732"/>
      <c r="M135" s="732"/>
      <c r="N135" s="732">
        <v>5</v>
      </c>
      <c r="O135" s="732">
        <v>45791.350000000006</v>
      </c>
      <c r="P135" s="746"/>
      <c r="Q135" s="733">
        <v>9158.27</v>
      </c>
    </row>
    <row r="136" spans="1:17" ht="14.4" customHeight="1" x14ac:dyDescent="0.3">
      <c r="A136" s="727" t="s">
        <v>561</v>
      </c>
      <c r="B136" s="728" t="s">
        <v>4178</v>
      </c>
      <c r="C136" s="728" t="s">
        <v>4184</v>
      </c>
      <c r="D136" s="728" t="s">
        <v>4426</v>
      </c>
      <c r="E136" s="728" t="s">
        <v>4427</v>
      </c>
      <c r="F136" s="732">
        <v>0.4</v>
      </c>
      <c r="G136" s="732">
        <v>108.06</v>
      </c>
      <c r="H136" s="732"/>
      <c r="I136" s="732">
        <v>270.14999999999998</v>
      </c>
      <c r="J136" s="732"/>
      <c r="K136" s="732"/>
      <c r="L136" s="732"/>
      <c r="M136" s="732"/>
      <c r="N136" s="732"/>
      <c r="O136" s="732"/>
      <c r="P136" s="746"/>
      <c r="Q136" s="733"/>
    </row>
    <row r="137" spans="1:17" ht="14.4" customHeight="1" x14ac:dyDescent="0.3">
      <c r="A137" s="727" t="s">
        <v>561</v>
      </c>
      <c r="B137" s="728" t="s">
        <v>4178</v>
      </c>
      <c r="C137" s="728" t="s">
        <v>4184</v>
      </c>
      <c r="D137" s="728" t="s">
        <v>4428</v>
      </c>
      <c r="E137" s="728" t="s">
        <v>4429</v>
      </c>
      <c r="F137" s="732">
        <v>33.199999999999996</v>
      </c>
      <c r="G137" s="732">
        <v>12059.899999999998</v>
      </c>
      <c r="H137" s="732">
        <v>1.0226771637518146</v>
      </c>
      <c r="I137" s="732">
        <v>363.25</v>
      </c>
      <c r="J137" s="732">
        <v>43.4</v>
      </c>
      <c r="K137" s="732">
        <v>11792.48</v>
      </c>
      <c r="L137" s="732">
        <v>1</v>
      </c>
      <c r="M137" s="732">
        <v>271.71612903225804</v>
      </c>
      <c r="N137" s="732">
        <v>42.2</v>
      </c>
      <c r="O137" s="732">
        <v>11466.46</v>
      </c>
      <c r="P137" s="746">
        <v>0.97235356769738002</v>
      </c>
      <c r="Q137" s="733">
        <v>271.71706161137439</v>
      </c>
    </row>
    <row r="138" spans="1:17" ht="14.4" customHeight="1" x14ac:dyDescent="0.3">
      <c r="A138" s="727" t="s">
        <v>561</v>
      </c>
      <c r="B138" s="728" t="s">
        <v>4178</v>
      </c>
      <c r="C138" s="728" t="s">
        <v>4184</v>
      </c>
      <c r="D138" s="728" t="s">
        <v>4430</v>
      </c>
      <c r="E138" s="728" t="s">
        <v>4431</v>
      </c>
      <c r="F138" s="732"/>
      <c r="G138" s="732"/>
      <c r="H138" s="732"/>
      <c r="I138" s="732"/>
      <c r="J138" s="732"/>
      <c r="K138" s="732"/>
      <c r="L138" s="732"/>
      <c r="M138" s="732"/>
      <c r="N138" s="732">
        <v>0.6</v>
      </c>
      <c r="O138" s="732">
        <v>81.52</v>
      </c>
      <c r="P138" s="746"/>
      <c r="Q138" s="733">
        <v>135.86666666666667</v>
      </c>
    </row>
    <row r="139" spans="1:17" ht="14.4" customHeight="1" x14ac:dyDescent="0.3">
      <c r="A139" s="727" t="s">
        <v>561</v>
      </c>
      <c r="B139" s="728" t="s">
        <v>4178</v>
      </c>
      <c r="C139" s="728" t="s">
        <v>4184</v>
      </c>
      <c r="D139" s="728" t="s">
        <v>4432</v>
      </c>
      <c r="E139" s="728" t="s">
        <v>4433</v>
      </c>
      <c r="F139" s="732">
        <v>20</v>
      </c>
      <c r="G139" s="732">
        <v>2629.6</v>
      </c>
      <c r="H139" s="732"/>
      <c r="I139" s="732">
        <v>131.47999999999999</v>
      </c>
      <c r="J139" s="732"/>
      <c r="K139" s="732"/>
      <c r="L139" s="732"/>
      <c r="M139" s="732"/>
      <c r="N139" s="732"/>
      <c r="O139" s="732"/>
      <c r="P139" s="746"/>
      <c r="Q139" s="733"/>
    </row>
    <row r="140" spans="1:17" ht="14.4" customHeight="1" x14ac:dyDescent="0.3">
      <c r="A140" s="727" t="s">
        <v>561</v>
      </c>
      <c r="B140" s="728" t="s">
        <v>4178</v>
      </c>
      <c r="C140" s="728" t="s">
        <v>4184</v>
      </c>
      <c r="D140" s="728" t="s">
        <v>4434</v>
      </c>
      <c r="E140" s="728" t="s">
        <v>4435</v>
      </c>
      <c r="F140" s="732">
        <v>68</v>
      </c>
      <c r="G140" s="732">
        <v>2664.24</v>
      </c>
      <c r="H140" s="732">
        <v>3.5555436929482727</v>
      </c>
      <c r="I140" s="732">
        <v>39.18</v>
      </c>
      <c r="J140" s="732">
        <v>11</v>
      </c>
      <c r="K140" s="732">
        <v>749.32</v>
      </c>
      <c r="L140" s="732">
        <v>1</v>
      </c>
      <c r="M140" s="732">
        <v>68.12</v>
      </c>
      <c r="N140" s="732">
        <v>12</v>
      </c>
      <c r="O140" s="732">
        <v>804.72</v>
      </c>
      <c r="P140" s="746">
        <v>1.0739336998878983</v>
      </c>
      <c r="Q140" s="733">
        <v>67.06</v>
      </c>
    </row>
    <row r="141" spans="1:17" ht="14.4" customHeight="1" x14ac:dyDescent="0.3">
      <c r="A141" s="727" t="s">
        <v>561</v>
      </c>
      <c r="B141" s="728" t="s">
        <v>4178</v>
      </c>
      <c r="C141" s="728" t="s">
        <v>4184</v>
      </c>
      <c r="D141" s="728" t="s">
        <v>4436</v>
      </c>
      <c r="E141" s="728" t="s">
        <v>4437</v>
      </c>
      <c r="F141" s="732">
        <v>23</v>
      </c>
      <c r="G141" s="732">
        <v>1512.25</v>
      </c>
      <c r="H141" s="732"/>
      <c r="I141" s="732">
        <v>65.75</v>
      </c>
      <c r="J141" s="732"/>
      <c r="K141" s="732"/>
      <c r="L141" s="732"/>
      <c r="M141" s="732"/>
      <c r="N141" s="732"/>
      <c r="O141" s="732"/>
      <c r="P141" s="746"/>
      <c r="Q141" s="733"/>
    </row>
    <row r="142" spans="1:17" ht="14.4" customHeight="1" x14ac:dyDescent="0.3">
      <c r="A142" s="727" t="s">
        <v>561</v>
      </c>
      <c r="B142" s="728" t="s">
        <v>4178</v>
      </c>
      <c r="C142" s="728" t="s">
        <v>4184</v>
      </c>
      <c r="D142" s="728" t="s">
        <v>4438</v>
      </c>
      <c r="E142" s="728" t="s">
        <v>891</v>
      </c>
      <c r="F142" s="732"/>
      <c r="G142" s="732"/>
      <c r="H142" s="732"/>
      <c r="I142" s="732"/>
      <c r="J142" s="732"/>
      <c r="K142" s="732"/>
      <c r="L142" s="732"/>
      <c r="M142" s="732"/>
      <c r="N142" s="732">
        <v>9</v>
      </c>
      <c r="O142" s="732">
        <v>38834.19</v>
      </c>
      <c r="P142" s="746"/>
      <c r="Q142" s="733">
        <v>4314.91</v>
      </c>
    </row>
    <row r="143" spans="1:17" ht="14.4" customHeight="1" x14ac:dyDescent="0.3">
      <c r="A143" s="727" t="s">
        <v>561</v>
      </c>
      <c r="B143" s="728" t="s">
        <v>4178</v>
      </c>
      <c r="C143" s="728" t="s">
        <v>4184</v>
      </c>
      <c r="D143" s="728" t="s">
        <v>4439</v>
      </c>
      <c r="E143" s="728" t="s">
        <v>891</v>
      </c>
      <c r="F143" s="732"/>
      <c r="G143" s="732"/>
      <c r="H143" s="732"/>
      <c r="I143" s="732"/>
      <c r="J143" s="732"/>
      <c r="K143" s="732"/>
      <c r="L143" s="732"/>
      <c r="M143" s="732"/>
      <c r="N143" s="732">
        <v>12</v>
      </c>
      <c r="O143" s="732">
        <v>103557.96</v>
      </c>
      <c r="P143" s="746"/>
      <c r="Q143" s="733">
        <v>8629.83</v>
      </c>
    </row>
    <row r="144" spans="1:17" ht="14.4" customHeight="1" x14ac:dyDescent="0.3">
      <c r="A144" s="727" t="s">
        <v>561</v>
      </c>
      <c r="B144" s="728" t="s">
        <v>4178</v>
      </c>
      <c r="C144" s="728" t="s">
        <v>4184</v>
      </c>
      <c r="D144" s="728" t="s">
        <v>4440</v>
      </c>
      <c r="E144" s="728" t="s">
        <v>4441</v>
      </c>
      <c r="F144" s="732">
        <v>0</v>
      </c>
      <c r="G144" s="732">
        <v>0</v>
      </c>
      <c r="H144" s="732"/>
      <c r="I144" s="732"/>
      <c r="J144" s="732"/>
      <c r="K144" s="732"/>
      <c r="L144" s="732"/>
      <c r="M144" s="732"/>
      <c r="N144" s="732"/>
      <c r="O144" s="732"/>
      <c r="P144" s="746"/>
      <c r="Q144" s="733"/>
    </row>
    <row r="145" spans="1:17" ht="14.4" customHeight="1" x14ac:dyDescent="0.3">
      <c r="A145" s="727" t="s">
        <v>561</v>
      </c>
      <c r="B145" s="728" t="s">
        <v>4178</v>
      </c>
      <c r="C145" s="728" t="s">
        <v>4184</v>
      </c>
      <c r="D145" s="728" t="s">
        <v>4442</v>
      </c>
      <c r="E145" s="728" t="s">
        <v>4443</v>
      </c>
      <c r="F145" s="732">
        <v>21</v>
      </c>
      <c r="G145" s="732">
        <v>1380.75</v>
      </c>
      <c r="H145" s="732"/>
      <c r="I145" s="732">
        <v>65.75</v>
      </c>
      <c r="J145" s="732"/>
      <c r="K145" s="732"/>
      <c r="L145" s="732"/>
      <c r="M145" s="732"/>
      <c r="N145" s="732"/>
      <c r="O145" s="732"/>
      <c r="P145" s="746"/>
      <c r="Q145" s="733"/>
    </row>
    <row r="146" spans="1:17" ht="14.4" customHeight="1" x14ac:dyDescent="0.3">
      <c r="A146" s="727" t="s">
        <v>561</v>
      </c>
      <c r="B146" s="728" t="s">
        <v>4178</v>
      </c>
      <c r="C146" s="728" t="s">
        <v>4184</v>
      </c>
      <c r="D146" s="728" t="s">
        <v>4444</v>
      </c>
      <c r="E146" s="728" t="s">
        <v>928</v>
      </c>
      <c r="F146" s="732">
        <v>1</v>
      </c>
      <c r="G146" s="732">
        <v>92.7</v>
      </c>
      <c r="H146" s="732">
        <v>0.84028281363306745</v>
      </c>
      <c r="I146" s="732">
        <v>92.7</v>
      </c>
      <c r="J146" s="732">
        <v>1.4000000000000001</v>
      </c>
      <c r="K146" s="732">
        <v>110.32000000000001</v>
      </c>
      <c r="L146" s="732">
        <v>1</v>
      </c>
      <c r="M146" s="732">
        <v>78.8</v>
      </c>
      <c r="N146" s="732">
        <v>3</v>
      </c>
      <c r="O146" s="732">
        <v>236.41</v>
      </c>
      <c r="P146" s="746">
        <v>2.1429477882523567</v>
      </c>
      <c r="Q146" s="733">
        <v>78.803333333333327</v>
      </c>
    </row>
    <row r="147" spans="1:17" ht="14.4" customHeight="1" x14ac:dyDescent="0.3">
      <c r="A147" s="727" t="s">
        <v>561</v>
      </c>
      <c r="B147" s="728" t="s">
        <v>4178</v>
      </c>
      <c r="C147" s="728" t="s">
        <v>4184</v>
      </c>
      <c r="D147" s="728" t="s">
        <v>4445</v>
      </c>
      <c r="E147" s="728" t="s">
        <v>1314</v>
      </c>
      <c r="F147" s="732">
        <v>18</v>
      </c>
      <c r="G147" s="732">
        <v>1188.9000000000001</v>
      </c>
      <c r="H147" s="732"/>
      <c r="I147" s="732">
        <v>66.050000000000011</v>
      </c>
      <c r="J147" s="732"/>
      <c r="K147" s="732"/>
      <c r="L147" s="732"/>
      <c r="M147" s="732"/>
      <c r="N147" s="732">
        <v>11</v>
      </c>
      <c r="O147" s="732">
        <v>485.43</v>
      </c>
      <c r="P147" s="746"/>
      <c r="Q147" s="733">
        <v>44.13</v>
      </c>
    </row>
    <row r="148" spans="1:17" ht="14.4" customHeight="1" x14ac:dyDescent="0.3">
      <c r="A148" s="727" t="s">
        <v>561</v>
      </c>
      <c r="B148" s="728" t="s">
        <v>4178</v>
      </c>
      <c r="C148" s="728" t="s">
        <v>4184</v>
      </c>
      <c r="D148" s="728" t="s">
        <v>4446</v>
      </c>
      <c r="E148" s="728" t="s">
        <v>4447</v>
      </c>
      <c r="F148" s="732"/>
      <c r="G148" s="732"/>
      <c r="H148" s="732"/>
      <c r="I148" s="732"/>
      <c r="J148" s="732"/>
      <c r="K148" s="732"/>
      <c r="L148" s="732"/>
      <c r="M148" s="732"/>
      <c r="N148" s="732">
        <v>6</v>
      </c>
      <c r="O148" s="732">
        <v>4798.59</v>
      </c>
      <c r="P148" s="746"/>
      <c r="Q148" s="733">
        <v>799.76499999999999</v>
      </c>
    </row>
    <row r="149" spans="1:17" ht="14.4" customHeight="1" x14ac:dyDescent="0.3">
      <c r="A149" s="727" t="s">
        <v>561</v>
      </c>
      <c r="B149" s="728" t="s">
        <v>4178</v>
      </c>
      <c r="C149" s="728" t="s">
        <v>4184</v>
      </c>
      <c r="D149" s="728" t="s">
        <v>4448</v>
      </c>
      <c r="E149" s="728" t="s">
        <v>4449</v>
      </c>
      <c r="F149" s="732"/>
      <c r="G149" s="732"/>
      <c r="H149" s="732"/>
      <c r="I149" s="732"/>
      <c r="J149" s="732"/>
      <c r="K149" s="732"/>
      <c r="L149" s="732"/>
      <c r="M149" s="732"/>
      <c r="N149" s="732">
        <v>1</v>
      </c>
      <c r="O149" s="732">
        <v>2348.11</v>
      </c>
      <c r="P149" s="746"/>
      <c r="Q149" s="733">
        <v>2348.11</v>
      </c>
    </row>
    <row r="150" spans="1:17" ht="14.4" customHeight="1" x14ac:dyDescent="0.3">
      <c r="A150" s="727" t="s">
        <v>561</v>
      </c>
      <c r="B150" s="728" t="s">
        <v>4178</v>
      </c>
      <c r="C150" s="728" t="s">
        <v>4184</v>
      </c>
      <c r="D150" s="728" t="s">
        <v>4450</v>
      </c>
      <c r="E150" s="728" t="s">
        <v>1630</v>
      </c>
      <c r="F150" s="732"/>
      <c r="G150" s="732"/>
      <c r="H150" s="732"/>
      <c r="I150" s="732"/>
      <c r="J150" s="732"/>
      <c r="K150" s="732"/>
      <c r="L150" s="732"/>
      <c r="M150" s="732"/>
      <c r="N150" s="732">
        <v>0.8</v>
      </c>
      <c r="O150" s="732">
        <v>313.44</v>
      </c>
      <c r="P150" s="746"/>
      <c r="Q150" s="733">
        <v>391.79999999999995</v>
      </c>
    </row>
    <row r="151" spans="1:17" ht="14.4" customHeight="1" x14ac:dyDescent="0.3">
      <c r="A151" s="727" t="s">
        <v>561</v>
      </c>
      <c r="B151" s="728" t="s">
        <v>4178</v>
      </c>
      <c r="C151" s="728" t="s">
        <v>4184</v>
      </c>
      <c r="D151" s="728" t="s">
        <v>4451</v>
      </c>
      <c r="E151" s="728" t="s">
        <v>4452</v>
      </c>
      <c r="F151" s="732"/>
      <c r="G151" s="732"/>
      <c r="H151" s="732"/>
      <c r="I151" s="732"/>
      <c r="J151" s="732">
        <v>1.2</v>
      </c>
      <c r="K151" s="732">
        <v>3916.48</v>
      </c>
      <c r="L151" s="732">
        <v>1</v>
      </c>
      <c r="M151" s="732">
        <v>3263.7333333333336</v>
      </c>
      <c r="N151" s="732"/>
      <c r="O151" s="732"/>
      <c r="P151" s="746"/>
      <c r="Q151" s="733"/>
    </row>
    <row r="152" spans="1:17" ht="14.4" customHeight="1" x14ac:dyDescent="0.3">
      <c r="A152" s="727" t="s">
        <v>561</v>
      </c>
      <c r="B152" s="728" t="s">
        <v>4178</v>
      </c>
      <c r="C152" s="728" t="s">
        <v>4184</v>
      </c>
      <c r="D152" s="728" t="s">
        <v>4453</v>
      </c>
      <c r="E152" s="728" t="s">
        <v>4454</v>
      </c>
      <c r="F152" s="732"/>
      <c r="G152" s="732"/>
      <c r="H152" s="732"/>
      <c r="I152" s="732"/>
      <c r="J152" s="732">
        <v>12</v>
      </c>
      <c r="K152" s="732">
        <v>1315.2</v>
      </c>
      <c r="L152" s="732">
        <v>1</v>
      </c>
      <c r="M152" s="732">
        <v>109.60000000000001</v>
      </c>
      <c r="N152" s="732">
        <v>32</v>
      </c>
      <c r="O152" s="732">
        <v>3507.2</v>
      </c>
      <c r="P152" s="746">
        <v>2.6666666666666665</v>
      </c>
      <c r="Q152" s="733">
        <v>109.6</v>
      </c>
    </row>
    <row r="153" spans="1:17" ht="14.4" customHeight="1" x14ac:dyDescent="0.3">
      <c r="A153" s="727" t="s">
        <v>561</v>
      </c>
      <c r="B153" s="728" t="s">
        <v>4178</v>
      </c>
      <c r="C153" s="728" t="s">
        <v>4184</v>
      </c>
      <c r="D153" s="728" t="s">
        <v>4455</v>
      </c>
      <c r="E153" s="728" t="s">
        <v>914</v>
      </c>
      <c r="F153" s="732">
        <v>3.7</v>
      </c>
      <c r="G153" s="732">
        <v>2856.94</v>
      </c>
      <c r="H153" s="732">
        <v>7.3998653128885206</v>
      </c>
      <c r="I153" s="732">
        <v>772.14594594594587</v>
      </c>
      <c r="J153" s="732">
        <v>0.5</v>
      </c>
      <c r="K153" s="732">
        <v>386.08</v>
      </c>
      <c r="L153" s="732">
        <v>1</v>
      </c>
      <c r="M153" s="732">
        <v>772.16</v>
      </c>
      <c r="N153" s="732">
        <v>7.1</v>
      </c>
      <c r="O153" s="732">
        <v>5482.29</v>
      </c>
      <c r="P153" s="746">
        <v>14.199880853709077</v>
      </c>
      <c r="Q153" s="733">
        <v>772.15352112676055</v>
      </c>
    </row>
    <row r="154" spans="1:17" ht="14.4" customHeight="1" x14ac:dyDescent="0.3">
      <c r="A154" s="727" t="s">
        <v>561</v>
      </c>
      <c r="B154" s="728" t="s">
        <v>4178</v>
      </c>
      <c r="C154" s="728" t="s">
        <v>4184</v>
      </c>
      <c r="D154" s="728" t="s">
        <v>4456</v>
      </c>
      <c r="E154" s="728" t="s">
        <v>4457</v>
      </c>
      <c r="F154" s="732">
        <v>7.2</v>
      </c>
      <c r="G154" s="732">
        <v>21792.27</v>
      </c>
      <c r="H154" s="732">
        <v>17.798616442607685</v>
      </c>
      <c r="I154" s="732">
        <v>3026.7041666666669</v>
      </c>
      <c r="J154" s="732">
        <v>0.36</v>
      </c>
      <c r="K154" s="732">
        <v>1224.3800000000001</v>
      </c>
      <c r="L154" s="732">
        <v>1</v>
      </c>
      <c r="M154" s="732">
        <v>3401.0555555555561</v>
      </c>
      <c r="N154" s="732">
        <v>7.2</v>
      </c>
      <c r="O154" s="732">
        <v>24487.8</v>
      </c>
      <c r="P154" s="746">
        <v>20.000163347980198</v>
      </c>
      <c r="Q154" s="733">
        <v>3401.083333333333</v>
      </c>
    </row>
    <row r="155" spans="1:17" ht="14.4" customHeight="1" x14ac:dyDescent="0.3">
      <c r="A155" s="727" t="s">
        <v>561</v>
      </c>
      <c r="B155" s="728" t="s">
        <v>4178</v>
      </c>
      <c r="C155" s="728" t="s">
        <v>4184</v>
      </c>
      <c r="D155" s="728" t="s">
        <v>4458</v>
      </c>
      <c r="E155" s="728" t="s">
        <v>1321</v>
      </c>
      <c r="F155" s="732"/>
      <c r="G155" s="732"/>
      <c r="H155" s="732"/>
      <c r="I155" s="732"/>
      <c r="J155" s="732"/>
      <c r="K155" s="732"/>
      <c r="L155" s="732"/>
      <c r="M155" s="732"/>
      <c r="N155" s="732">
        <v>0.6</v>
      </c>
      <c r="O155" s="732">
        <v>257.22000000000003</v>
      </c>
      <c r="P155" s="746"/>
      <c r="Q155" s="733">
        <v>428.70000000000005</v>
      </c>
    </row>
    <row r="156" spans="1:17" ht="14.4" customHeight="1" x14ac:dyDescent="0.3">
      <c r="A156" s="727" t="s">
        <v>561</v>
      </c>
      <c r="B156" s="728" t="s">
        <v>4178</v>
      </c>
      <c r="C156" s="728" t="s">
        <v>4184</v>
      </c>
      <c r="D156" s="728" t="s">
        <v>4459</v>
      </c>
      <c r="E156" s="728" t="s">
        <v>4460</v>
      </c>
      <c r="F156" s="732"/>
      <c r="G156" s="732"/>
      <c r="H156" s="732"/>
      <c r="I156" s="732"/>
      <c r="J156" s="732"/>
      <c r="K156" s="732"/>
      <c r="L156" s="732"/>
      <c r="M156" s="732"/>
      <c r="N156" s="732">
        <v>12.4</v>
      </c>
      <c r="O156" s="732">
        <v>28479.54</v>
      </c>
      <c r="P156" s="746"/>
      <c r="Q156" s="733">
        <v>2296.7370967741936</v>
      </c>
    </row>
    <row r="157" spans="1:17" ht="14.4" customHeight="1" x14ac:dyDescent="0.3">
      <c r="A157" s="727" t="s">
        <v>561</v>
      </c>
      <c r="B157" s="728" t="s">
        <v>4178</v>
      </c>
      <c r="C157" s="728" t="s">
        <v>4184</v>
      </c>
      <c r="D157" s="728" t="s">
        <v>4461</v>
      </c>
      <c r="E157" s="728" t="s">
        <v>4462</v>
      </c>
      <c r="F157" s="732"/>
      <c r="G157" s="732"/>
      <c r="H157" s="732"/>
      <c r="I157" s="732"/>
      <c r="J157" s="732">
        <v>5.2</v>
      </c>
      <c r="K157" s="732">
        <v>16971.41</v>
      </c>
      <c r="L157" s="732">
        <v>1</v>
      </c>
      <c r="M157" s="732">
        <v>3263.7326923076921</v>
      </c>
      <c r="N157" s="732"/>
      <c r="O157" s="732"/>
      <c r="P157" s="746"/>
      <c r="Q157" s="733"/>
    </row>
    <row r="158" spans="1:17" ht="14.4" customHeight="1" x14ac:dyDescent="0.3">
      <c r="A158" s="727" t="s">
        <v>561</v>
      </c>
      <c r="B158" s="728" t="s">
        <v>4178</v>
      </c>
      <c r="C158" s="728" t="s">
        <v>4184</v>
      </c>
      <c r="D158" s="728" t="s">
        <v>4463</v>
      </c>
      <c r="E158" s="728" t="s">
        <v>4464</v>
      </c>
      <c r="F158" s="732"/>
      <c r="G158" s="732"/>
      <c r="H158" s="732"/>
      <c r="I158" s="732"/>
      <c r="J158" s="732">
        <v>2.2000000000000002</v>
      </c>
      <c r="K158" s="732">
        <v>24846.47</v>
      </c>
      <c r="L158" s="732">
        <v>1</v>
      </c>
      <c r="M158" s="732">
        <v>11293.85</v>
      </c>
      <c r="N158" s="732"/>
      <c r="O158" s="732"/>
      <c r="P158" s="746"/>
      <c r="Q158" s="733"/>
    </row>
    <row r="159" spans="1:17" ht="14.4" customHeight="1" x14ac:dyDescent="0.3">
      <c r="A159" s="727" t="s">
        <v>561</v>
      </c>
      <c r="B159" s="728" t="s">
        <v>4178</v>
      </c>
      <c r="C159" s="728" t="s">
        <v>4184</v>
      </c>
      <c r="D159" s="728" t="s">
        <v>4465</v>
      </c>
      <c r="E159" s="728" t="s">
        <v>4466</v>
      </c>
      <c r="F159" s="732">
        <v>21</v>
      </c>
      <c r="G159" s="732">
        <v>954.03</v>
      </c>
      <c r="H159" s="732"/>
      <c r="I159" s="732">
        <v>45.43</v>
      </c>
      <c r="J159" s="732"/>
      <c r="K159" s="732"/>
      <c r="L159" s="732"/>
      <c r="M159" s="732"/>
      <c r="N159" s="732"/>
      <c r="O159" s="732"/>
      <c r="P159" s="746"/>
      <c r="Q159" s="733"/>
    </row>
    <row r="160" spans="1:17" ht="14.4" customHeight="1" x14ac:dyDescent="0.3">
      <c r="A160" s="727" t="s">
        <v>561</v>
      </c>
      <c r="B160" s="728" t="s">
        <v>4178</v>
      </c>
      <c r="C160" s="728" t="s">
        <v>4467</v>
      </c>
      <c r="D160" s="728" t="s">
        <v>4468</v>
      </c>
      <c r="E160" s="728" t="s">
        <v>4469</v>
      </c>
      <c r="F160" s="732"/>
      <c r="G160" s="732"/>
      <c r="H160" s="732"/>
      <c r="I160" s="732"/>
      <c r="J160" s="732">
        <v>2</v>
      </c>
      <c r="K160" s="732">
        <v>2613.84</v>
      </c>
      <c r="L160" s="732">
        <v>1</v>
      </c>
      <c r="M160" s="732">
        <v>1306.92</v>
      </c>
      <c r="N160" s="732"/>
      <c r="O160" s="732"/>
      <c r="P160" s="746"/>
      <c r="Q160" s="733"/>
    </row>
    <row r="161" spans="1:17" ht="14.4" customHeight="1" x14ac:dyDescent="0.3">
      <c r="A161" s="727" t="s">
        <v>561</v>
      </c>
      <c r="B161" s="728" t="s">
        <v>4178</v>
      </c>
      <c r="C161" s="728" t="s">
        <v>4467</v>
      </c>
      <c r="D161" s="728" t="s">
        <v>4470</v>
      </c>
      <c r="E161" s="728" t="s">
        <v>4471</v>
      </c>
      <c r="F161" s="732">
        <v>10</v>
      </c>
      <c r="G161" s="732">
        <v>18655.8</v>
      </c>
      <c r="H161" s="732">
        <v>0.21138710678925196</v>
      </c>
      <c r="I161" s="732">
        <v>1865.58</v>
      </c>
      <c r="J161" s="732">
        <v>44</v>
      </c>
      <c r="K161" s="732">
        <v>88254.2</v>
      </c>
      <c r="L161" s="732">
        <v>1</v>
      </c>
      <c r="M161" s="732">
        <v>2005.7772727272727</v>
      </c>
      <c r="N161" s="732">
        <v>45</v>
      </c>
      <c r="O161" s="732">
        <v>96262.29</v>
      </c>
      <c r="P161" s="746">
        <v>1.0907389110093344</v>
      </c>
      <c r="Q161" s="733">
        <v>2139.1619999999998</v>
      </c>
    </row>
    <row r="162" spans="1:17" ht="14.4" customHeight="1" x14ac:dyDescent="0.3">
      <c r="A162" s="727" t="s">
        <v>561</v>
      </c>
      <c r="B162" s="728" t="s">
        <v>4178</v>
      </c>
      <c r="C162" s="728" t="s">
        <v>4467</v>
      </c>
      <c r="D162" s="728" t="s">
        <v>4472</v>
      </c>
      <c r="E162" s="728" t="s">
        <v>4473</v>
      </c>
      <c r="F162" s="732">
        <v>1</v>
      </c>
      <c r="G162" s="732">
        <v>2728.71</v>
      </c>
      <c r="H162" s="732">
        <v>1.1088305450467109</v>
      </c>
      <c r="I162" s="732">
        <v>2728.71</v>
      </c>
      <c r="J162" s="732">
        <v>1</v>
      </c>
      <c r="K162" s="732">
        <v>2460.89</v>
      </c>
      <c r="L162" s="732">
        <v>1</v>
      </c>
      <c r="M162" s="732">
        <v>2460.89</v>
      </c>
      <c r="N162" s="732">
        <v>5</v>
      </c>
      <c r="O162" s="732">
        <v>13205.75</v>
      </c>
      <c r="P162" s="746">
        <v>5.3662496088813398</v>
      </c>
      <c r="Q162" s="733">
        <v>2641.15</v>
      </c>
    </row>
    <row r="163" spans="1:17" ht="14.4" customHeight="1" x14ac:dyDescent="0.3">
      <c r="A163" s="727" t="s">
        <v>561</v>
      </c>
      <c r="B163" s="728" t="s">
        <v>4178</v>
      </c>
      <c r="C163" s="728" t="s">
        <v>4467</v>
      </c>
      <c r="D163" s="728" t="s">
        <v>4474</v>
      </c>
      <c r="E163" s="728" t="s">
        <v>4475</v>
      </c>
      <c r="F163" s="732"/>
      <c r="G163" s="732"/>
      <c r="H163" s="732"/>
      <c r="I163" s="732"/>
      <c r="J163" s="732"/>
      <c r="K163" s="732"/>
      <c r="L163" s="732"/>
      <c r="M163" s="732"/>
      <c r="N163" s="732">
        <v>5</v>
      </c>
      <c r="O163" s="732">
        <v>10797.85</v>
      </c>
      <c r="P163" s="746"/>
      <c r="Q163" s="733">
        <v>2159.5700000000002</v>
      </c>
    </row>
    <row r="164" spans="1:17" ht="14.4" customHeight="1" x14ac:dyDescent="0.3">
      <c r="A164" s="727" t="s">
        <v>561</v>
      </c>
      <c r="B164" s="728" t="s">
        <v>4178</v>
      </c>
      <c r="C164" s="728" t="s">
        <v>4467</v>
      </c>
      <c r="D164" s="728" t="s">
        <v>4476</v>
      </c>
      <c r="E164" s="728" t="s">
        <v>4477</v>
      </c>
      <c r="F164" s="732"/>
      <c r="G164" s="732"/>
      <c r="H164" s="732"/>
      <c r="I164" s="732"/>
      <c r="J164" s="732"/>
      <c r="K164" s="732"/>
      <c r="L164" s="732"/>
      <c r="M164" s="732"/>
      <c r="N164" s="732">
        <v>2</v>
      </c>
      <c r="O164" s="732">
        <v>17804.72</v>
      </c>
      <c r="P164" s="746"/>
      <c r="Q164" s="733">
        <v>8902.36</v>
      </c>
    </row>
    <row r="165" spans="1:17" ht="14.4" customHeight="1" x14ac:dyDescent="0.3">
      <c r="A165" s="727" t="s">
        <v>561</v>
      </c>
      <c r="B165" s="728" t="s">
        <v>4178</v>
      </c>
      <c r="C165" s="728" t="s">
        <v>4467</v>
      </c>
      <c r="D165" s="728" t="s">
        <v>4478</v>
      </c>
      <c r="E165" s="728" t="s">
        <v>4479</v>
      </c>
      <c r="F165" s="732"/>
      <c r="G165" s="732"/>
      <c r="H165" s="732"/>
      <c r="I165" s="732"/>
      <c r="J165" s="732">
        <v>1</v>
      </c>
      <c r="K165" s="732">
        <v>9911.33</v>
      </c>
      <c r="L165" s="732">
        <v>1</v>
      </c>
      <c r="M165" s="732">
        <v>9911.33</v>
      </c>
      <c r="N165" s="732"/>
      <c r="O165" s="732"/>
      <c r="P165" s="746"/>
      <c r="Q165" s="733"/>
    </row>
    <row r="166" spans="1:17" ht="14.4" customHeight="1" x14ac:dyDescent="0.3">
      <c r="A166" s="727" t="s">
        <v>561</v>
      </c>
      <c r="B166" s="728" t="s">
        <v>4178</v>
      </c>
      <c r="C166" s="728" t="s">
        <v>4467</v>
      </c>
      <c r="D166" s="728" t="s">
        <v>4480</v>
      </c>
      <c r="E166" s="728" t="s">
        <v>4481</v>
      </c>
      <c r="F166" s="732">
        <v>2</v>
      </c>
      <c r="G166" s="732">
        <v>1851.14</v>
      </c>
      <c r="H166" s="732">
        <v>0.14511506417191114</v>
      </c>
      <c r="I166" s="732">
        <v>925.57</v>
      </c>
      <c r="J166" s="732">
        <v>12</v>
      </c>
      <c r="K166" s="732">
        <v>12756.359999999999</v>
      </c>
      <c r="L166" s="732">
        <v>1</v>
      </c>
      <c r="M166" s="732">
        <v>1063.03</v>
      </c>
      <c r="N166" s="732">
        <v>21</v>
      </c>
      <c r="O166" s="732">
        <v>25295.229999999996</v>
      </c>
      <c r="P166" s="746">
        <v>1.982950465493291</v>
      </c>
      <c r="Q166" s="733">
        <v>1204.5347619047618</v>
      </c>
    </row>
    <row r="167" spans="1:17" ht="14.4" customHeight="1" x14ac:dyDescent="0.3">
      <c r="A167" s="727" t="s">
        <v>561</v>
      </c>
      <c r="B167" s="728" t="s">
        <v>4178</v>
      </c>
      <c r="C167" s="728" t="s">
        <v>4482</v>
      </c>
      <c r="D167" s="728" t="s">
        <v>4483</v>
      </c>
      <c r="E167" s="728" t="s">
        <v>4484</v>
      </c>
      <c r="F167" s="732">
        <v>322</v>
      </c>
      <c r="G167" s="732">
        <v>106253.56</v>
      </c>
      <c r="H167" s="732">
        <v>1.1624548736462093</v>
      </c>
      <c r="I167" s="732">
        <v>329.98</v>
      </c>
      <c r="J167" s="732">
        <v>277</v>
      </c>
      <c r="K167" s="732">
        <v>91404.46</v>
      </c>
      <c r="L167" s="732">
        <v>1</v>
      </c>
      <c r="M167" s="732">
        <v>329.98</v>
      </c>
      <c r="N167" s="732">
        <v>371</v>
      </c>
      <c r="O167" s="732">
        <v>122422.58</v>
      </c>
      <c r="P167" s="746">
        <v>1.3393501805054151</v>
      </c>
      <c r="Q167" s="733">
        <v>329.98</v>
      </c>
    </row>
    <row r="168" spans="1:17" ht="14.4" customHeight="1" x14ac:dyDescent="0.3">
      <c r="A168" s="727" t="s">
        <v>561</v>
      </c>
      <c r="B168" s="728" t="s">
        <v>4178</v>
      </c>
      <c r="C168" s="728" t="s">
        <v>4482</v>
      </c>
      <c r="D168" s="728" t="s">
        <v>4485</v>
      </c>
      <c r="E168" s="728" t="s">
        <v>4484</v>
      </c>
      <c r="F168" s="732">
        <v>22</v>
      </c>
      <c r="G168" s="732">
        <v>9535.02</v>
      </c>
      <c r="H168" s="732">
        <v>1</v>
      </c>
      <c r="I168" s="732">
        <v>433.41</v>
      </c>
      <c r="J168" s="732">
        <v>22</v>
      </c>
      <c r="K168" s="732">
        <v>9535.02</v>
      </c>
      <c r="L168" s="732">
        <v>1</v>
      </c>
      <c r="M168" s="732">
        <v>433.41</v>
      </c>
      <c r="N168" s="732">
        <v>20</v>
      </c>
      <c r="O168" s="732">
        <v>8668.2000000000007</v>
      </c>
      <c r="P168" s="746">
        <v>0.90909090909090917</v>
      </c>
      <c r="Q168" s="733">
        <v>433.41</v>
      </c>
    </row>
    <row r="169" spans="1:17" ht="14.4" customHeight="1" x14ac:dyDescent="0.3">
      <c r="A169" s="727" t="s">
        <v>561</v>
      </c>
      <c r="B169" s="728" t="s">
        <v>4178</v>
      </c>
      <c r="C169" s="728" t="s">
        <v>4482</v>
      </c>
      <c r="D169" s="728" t="s">
        <v>4486</v>
      </c>
      <c r="E169" s="728" t="s">
        <v>4487</v>
      </c>
      <c r="F169" s="732">
        <v>16</v>
      </c>
      <c r="G169" s="732">
        <v>22965.760000000002</v>
      </c>
      <c r="H169" s="732">
        <v>1.3333333333333335</v>
      </c>
      <c r="I169" s="732">
        <v>1435.3600000000001</v>
      </c>
      <c r="J169" s="732">
        <v>12</v>
      </c>
      <c r="K169" s="732">
        <v>17224.32</v>
      </c>
      <c r="L169" s="732">
        <v>1</v>
      </c>
      <c r="M169" s="732">
        <v>1435.36</v>
      </c>
      <c r="N169" s="732">
        <v>20</v>
      </c>
      <c r="O169" s="732">
        <v>28707.200000000001</v>
      </c>
      <c r="P169" s="746">
        <v>1.6666666666666667</v>
      </c>
      <c r="Q169" s="733">
        <v>1435.3600000000001</v>
      </c>
    </row>
    <row r="170" spans="1:17" ht="14.4" customHeight="1" x14ac:dyDescent="0.3">
      <c r="A170" s="727" t="s">
        <v>561</v>
      </c>
      <c r="B170" s="728" t="s">
        <v>4178</v>
      </c>
      <c r="C170" s="728" t="s">
        <v>4482</v>
      </c>
      <c r="D170" s="728" t="s">
        <v>4488</v>
      </c>
      <c r="E170" s="728" t="s">
        <v>4487</v>
      </c>
      <c r="F170" s="732">
        <v>2</v>
      </c>
      <c r="G170" s="732">
        <v>3395.54</v>
      </c>
      <c r="H170" s="732"/>
      <c r="I170" s="732">
        <v>1697.77</v>
      </c>
      <c r="J170" s="732"/>
      <c r="K170" s="732"/>
      <c r="L170" s="732"/>
      <c r="M170" s="732"/>
      <c r="N170" s="732">
        <v>4</v>
      </c>
      <c r="O170" s="732">
        <v>6791.08</v>
      </c>
      <c r="P170" s="746"/>
      <c r="Q170" s="733">
        <v>1697.77</v>
      </c>
    </row>
    <row r="171" spans="1:17" ht="14.4" customHeight="1" x14ac:dyDescent="0.3">
      <c r="A171" s="727" t="s">
        <v>561</v>
      </c>
      <c r="B171" s="728" t="s">
        <v>4178</v>
      </c>
      <c r="C171" s="728" t="s">
        <v>4482</v>
      </c>
      <c r="D171" s="728" t="s">
        <v>4489</v>
      </c>
      <c r="E171" s="728" t="s">
        <v>4490</v>
      </c>
      <c r="F171" s="732">
        <v>24</v>
      </c>
      <c r="G171" s="732">
        <v>17351.28</v>
      </c>
      <c r="H171" s="732">
        <v>0.8</v>
      </c>
      <c r="I171" s="732">
        <v>722.96999999999991</v>
      </c>
      <c r="J171" s="732">
        <v>30</v>
      </c>
      <c r="K171" s="732">
        <v>21689.1</v>
      </c>
      <c r="L171" s="732">
        <v>1</v>
      </c>
      <c r="M171" s="732">
        <v>722.96999999999991</v>
      </c>
      <c r="N171" s="732">
        <v>16</v>
      </c>
      <c r="O171" s="732">
        <v>11567.52</v>
      </c>
      <c r="P171" s="746">
        <v>0.53333333333333344</v>
      </c>
      <c r="Q171" s="733">
        <v>722.97</v>
      </c>
    </row>
    <row r="172" spans="1:17" ht="14.4" customHeight="1" x14ac:dyDescent="0.3">
      <c r="A172" s="727" t="s">
        <v>561</v>
      </c>
      <c r="B172" s="728" t="s">
        <v>4178</v>
      </c>
      <c r="C172" s="728" t="s">
        <v>4482</v>
      </c>
      <c r="D172" s="728" t="s">
        <v>4491</v>
      </c>
      <c r="E172" s="728" t="s">
        <v>4490</v>
      </c>
      <c r="F172" s="732">
        <v>50</v>
      </c>
      <c r="G172" s="732">
        <v>23624</v>
      </c>
      <c r="H172" s="732">
        <v>0.86206896551724133</v>
      </c>
      <c r="I172" s="732">
        <v>472.48</v>
      </c>
      <c r="J172" s="732">
        <v>58</v>
      </c>
      <c r="K172" s="732">
        <v>27403.84</v>
      </c>
      <c r="L172" s="732">
        <v>1</v>
      </c>
      <c r="M172" s="732">
        <v>472.48</v>
      </c>
      <c r="N172" s="732">
        <v>65</v>
      </c>
      <c r="O172" s="732">
        <v>30711.199999999997</v>
      </c>
      <c r="P172" s="746">
        <v>1.1206896551724137</v>
      </c>
      <c r="Q172" s="733">
        <v>472.47999999999996</v>
      </c>
    </row>
    <row r="173" spans="1:17" ht="14.4" customHeight="1" x14ac:dyDescent="0.3">
      <c r="A173" s="727" t="s">
        <v>561</v>
      </c>
      <c r="B173" s="728" t="s">
        <v>4178</v>
      </c>
      <c r="C173" s="728" t="s">
        <v>4482</v>
      </c>
      <c r="D173" s="728" t="s">
        <v>4492</v>
      </c>
      <c r="E173" s="728" t="s">
        <v>4490</v>
      </c>
      <c r="F173" s="732">
        <v>10</v>
      </c>
      <c r="G173" s="732">
        <v>4664.7000000000007</v>
      </c>
      <c r="H173" s="732">
        <v>1.1111111111111114</v>
      </c>
      <c r="I173" s="732">
        <v>466.47000000000008</v>
      </c>
      <c r="J173" s="732">
        <v>9</v>
      </c>
      <c r="K173" s="732">
        <v>4198.2299999999996</v>
      </c>
      <c r="L173" s="732">
        <v>1</v>
      </c>
      <c r="M173" s="732">
        <v>466.46999999999997</v>
      </c>
      <c r="N173" s="732">
        <v>6</v>
      </c>
      <c r="O173" s="732">
        <v>2798.82</v>
      </c>
      <c r="P173" s="746">
        <v>0.66666666666666674</v>
      </c>
      <c r="Q173" s="733">
        <v>466.47</v>
      </c>
    </row>
    <row r="174" spans="1:17" ht="14.4" customHeight="1" x14ac:dyDescent="0.3">
      <c r="A174" s="727" t="s">
        <v>561</v>
      </c>
      <c r="B174" s="728" t="s">
        <v>4178</v>
      </c>
      <c r="C174" s="728" t="s">
        <v>4482</v>
      </c>
      <c r="D174" s="728" t="s">
        <v>4493</v>
      </c>
      <c r="E174" s="728" t="s">
        <v>4494</v>
      </c>
      <c r="F174" s="732">
        <v>4</v>
      </c>
      <c r="G174" s="732">
        <v>17248</v>
      </c>
      <c r="H174" s="732">
        <v>4</v>
      </c>
      <c r="I174" s="732">
        <v>4312</v>
      </c>
      <c r="J174" s="732">
        <v>1</v>
      </c>
      <c r="K174" s="732">
        <v>4312</v>
      </c>
      <c r="L174" s="732">
        <v>1</v>
      </c>
      <c r="M174" s="732">
        <v>4312</v>
      </c>
      <c r="N174" s="732">
        <v>4</v>
      </c>
      <c r="O174" s="732">
        <v>17248</v>
      </c>
      <c r="P174" s="746">
        <v>4</v>
      </c>
      <c r="Q174" s="733">
        <v>4312</v>
      </c>
    </row>
    <row r="175" spans="1:17" ht="14.4" customHeight="1" x14ac:dyDescent="0.3">
      <c r="A175" s="727" t="s">
        <v>561</v>
      </c>
      <c r="B175" s="728" t="s">
        <v>4178</v>
      </c>
      <c r="C175" s="728" t="s">
        <v>4482</v>
      </c>
      <c r="D175" s="728" t="s">
        <v>4495</v>
      </c>
      <c r="E175" s="728" t="s">
        <v>4496</v>
      </c>
      <c r="F175" s="732">
        <v>2</v>
      </c>
      <c r="G175" s="732">
        <v>8872.94</v>
      </c>
      <c r="H175" s="732">
        <v>2</v>
      </c>
      <c r="I175" s="732">
        <v>4436.47</v>
      </c>
      <c r="J175" s="732">
        <v>1</v>
      </c>
      <c r="K175" s="732">
        <v>4436.47</v>
      </c>
      <c r="L175" s="732">
        <v>1</v>
      </c>
      <c r="M175" s="732">
        <v>4436.47</v>
      </c>
      <c r="N175" s="732"/>
      <c r="O175" s="732"/>
      <c r="P175" s="746"/>
      <c r="Q175" s="733"/>
    </row>
    <row r="176" spans="1:17" ht="14.4" customHeight="1" x14ac:dyDescent="0.3">
      <c r="A176" s="727" t="s">
        <v>561</v>
      </c>
      <c r="B176" s="728" t="s">
        <v>4178</v>
      </c>
      <c r="C176" s="728" t="s">
        <v>4482</v>
      </c>
      <c r="D176" s="728" t="s">
        <v>4497</v>
      </c>
      <c r="E176" s="728" t="s">
        <v>4498</v>
      </c>
      <c r="F176" s="732"/>
      <c r="G176" s="732"/>
      <c r="H176" s="732"/>
      <c r="I176" s="732"/>
      <c r="J176" s="732">
        <v>4</v>
      </c>
      <c r="K176" s="732">
        <v>16498.080000000002</v>
      </c>
      <c r="L176" s="732">
        <v>1</v>
      </c>
      <c r="M176" s="732">
        <v>4124.5200000000004</v>
      </c>
      <c r="N176" s="732">
        <v>4</v>
      </c>
      <c r="O176" s="732">
        <v>16498.080000000002</v>
      </c>
      <c r="P176" s="746">
        <v>1</v>
      </c>
      <c r="Q176" s="733">
        <v>4124.5200000000004</v>
      </c>
    </row>
    <row r="177" spans="1:17" ht="14.4" customHeight="1" x14ac:dyDescent="0.3">
      <c r="A177" s="727" t="s">
        <v>561</v>
      </c>
      <c r="B177" s="728" t="s">
        <v>4178</v>
      </c>
      <c r="C177" s="728" t="s">
        <v>4482</v>
      </c>
      <c r="D177" s="728" t="s">
        <v>4499</v>
      </c>
      <c r="E177" s="728" t="s">
        <v>4500</v>
      </c>
      <c r="F177" s="732"/>
      <c r="G177" s="732"/>
      <c r="H177" s="732"/>
      <c r="I177" s="732"/>
      <c r="J177" s="732">
        <v>2</v>
      </c>
      <c r="K177" s="732">
        <v>1214.82</v>
      </c>
      <c r="L177" s="732">
        <v>1</v>
      </c>
      <c r="M177" s="732">
        <v>607.41</v>
      </c>
      <c r="N177" s="732">
        <v>1</v>
      </c>
      <c r="O177" s="732">
        <v>607.41</v>
      </c>
      <c r="P177" s="746">
        <v>0.5</v>
      </c>
      <c r="Q177" s="733">
        <v>607.41</v>
      </c>
    </row>
    <row r="178" spans="1:17" ht="14.4" customHeight="1" x14ac:dyDescent="0.3">
      <c r="A178" s="727" t="s">
        <v>561</v>
      </c>
      <c r="B178" s="728" t="s">
        <v>4178</v>
      </c>
      <c r="C178" s="728" t="s">
        <v>4482</v>
      </c>
      <c r="D178" s="728" t="s">
        <v>4501</v>
      </c>
      <c r="E178" s="728" t="s">
        <v>4502</v>
      </c>
      <c r="F178" s="732"/>
      <c r="G178" s="732"/>
      <c r="H178" s="732"/>
      <c r="I178" s="732"/>
      <c r="J178" s="732">
        <v>0.1</v>
      </c>
      <c r="K178" s="732">
        <v>18.34</v>
      </c>
      <c r="L178" s="732">
        <v>1</v>
      </c>
      <c r="M178" s="732">
        <v>183.39999999999998</v>
      </c>
      <c r="N178" s="732"/>
      <c r="O178" s="732"/>
      <c r="P178" s="746"/>
      <c r="Q178" s="733"/>
    </row>
    <row r="179" spans="1:17" ht="14.4" customHeight="1" x14ac:dyDescent="0.3">
      <c r="A179" s="727" t="s">
        <v>561</v>
      </c>
      <c r="B179" s="728" t="s">
        <v>4178</v>
      </c>
      <c r="C179" s="728" t="s">
        <v>4482</v>
      </c>
      <c r="D179" s="728" t="s">
        <v>4503</v>
      </c>
      <c r="E179" s="728" t="s">
        <v>4502</v>
      </c>
      <c r="F179" s="732">
        <v>3.2</v>
      </c>
      <c r="G179" s="732">
        <v>4050.5699999999997</v>
      </c>
      <c r="H179" s="732">
        <v>1.2307685295753077</v>
      </c>
      <c r="I179" s="732">
        <v>1265.8031249999999</v>
      </c>
      <c r="J179" s="732">
        <v>2.5999999999999996</v>
      </c>
      <c r="K179" s="732">
        <v>3291.09</v>
      </c>
      <c r="L179" s="732">
        <v>1</v>
      </c>
      <c r="M179" s="732">
        <v>1265.8038461538463</v>
      </c>
      <c r="N179" s="732">
        <v>0.70000000000000007</v>
      </c>
      <c r="O179" s="732">
        <v>886.06000000000006</v>
      </c>
      <c r="P179" s="746">
        <v>0.26922995117119253</v>
      </c>
      <c r="Q179" s="733">
        <v>1265.8</v>
      </c>
    </row>
    <row r="180" spans="1:17" ht="14.4" customHeight="1" x14ac:dyDescent="0.3">
      <c r="A180" s="727" t="s">
        <v>561</v>
      </c>
      <c r="B180" s="728" t="s">
        <v>4178</v>
      </c>
      <c r="C180" s="728" t="s">
        <v>4482</v>
      </c>
      <c r="D180" s="728" t="s">
        <v>4504</v>
      </c>
      <c r="E180" s="728" t="s">
        <v>4505</v>
      </c>
      <c r="F180" s="732">
        <v>45</v>
      </c>
      <c r="G180" s="732">
        <v>3917.25</v>
      </c>
      <c r="H180" s="732">
        <v>0.7142857142857143</v>
      </c>
      <c r="I180" s="732">
        <v>87.05</v>
      </c>
      <c r="J180" s="732">
        <v>63</v>
      </c>
      <c r="K180" s="732">
        <v>5484.15</v>
      </c>
      <c r="L180" s="732">
        <v>1</v>
      </c>
      <c r="M180" s="732">
        <v>87.05</v>
      </c>
      <c r="N180" s="732">
        <v>23</v>
      </c>
      <c r="O180" s="732">
        <v>2002.15</v>
      </c>
      <c r="P180" s="746">
        <v>0.36507936507936511</v>
      </c>
      <c r="Q180" s="733">
        <v>87.05</v>
      </c>
    </row>
    <row r="181" spans="1:17" ht="14.4" customHeight="1" x14ac:dyDescent="0.3">
      <c r="A181" s="727" t="s">
        <v>561</v>
      </c>
      <c r="B181" s="728" t="s">
        <v>4178</v>
      </c>
      <c r="C181" s="728" t="s">
        <v>4482</v>
      </c>
      <c r="D181" s="728" t="s">
        <v>4506</v>
      </c>
      <c r="E181" s="728" t="s">
        <v>4505</v>
      </c>
      <c r="F181" s="732">
        <v>9</v>
      </c>
      <c r="G181" s="732">
        <v>1161.27</v>
      </c>
      <c r="H181" s="732">
        <v>0.45</v>
      </c>
      <c r="I181" s="732">
        <v>129.03</v>
      </c>
      <c r="J181" s="732">
        <v>20</v>
      </c>
      <c r="K181" s="732">
        <v>2580.6</v>
      </c>
      <c r="L181" s="732">
        <v>1</v>
      </c>
      <c r="M181" s="732">
        <v>129.03</v>
      </c>
      <c r="N181" s="732">
        <v>5</v>
      </c>
      <c r="O181" s="732">
        <v>645.15</v>
      </c>
      <c r="P181" s="746">
        <v>0.25</v>
      </c>
      <c r="Q181" s="733">
        <v>129.03</v>
      </c>
    </row>
    <row r="182" spans="1:17" ht="14.4" customHeight="1" x14ac:dyDescent="0.3">
      <c r="A182" s="727" t="s">
        <v>561</v>
      </c>
      <c r="B182" s="728" t="s">
        <v>4178</v>
      </c>
      <c r="C182" s="728" t="s">
        <v>4482</v>
      </c>
      <c r="D182" s="728" t="s">
        <v>4507</v>
      </c>
      <c r="E182" s="728" t="s">
        <v>4508</v>
      </c>
      <c r="F182" s="732">
        <v>1</v>
      </c>
      <c r="G182" s="732">
        <v>875.93</v>
      </c>
      <c r="H182" s="732">
        <v>0.5</v>
      </c>
      <c r="I182" s="732">
        <v>875.93</v>
      </c>
      <c r="J182" s="732">
        <v>2</v>
      </c>
      <c r="K182" s="732">
        <v>1751.86</v>
      </c>
      <c r="L182" s="732">
        <v>1</v>
      </c>
      <c r="M182" s="732">
        <v>875.93</v>
      </c>
      <c r="N182" s="732">
        <v>1</v>
      </c>
      <c r="O182" s="732">
        <v>875.93</v>
      </c>
      <c r="P182" s="746">
        <v>0.5</v>
      </c>
      <c r="Q182" s="733">
        <v>875.93</v>
      </c>
    </row>
    <row r="183" spans="1:17" ht="14.4" customHeight="1" x14ac:dyDescent="0.3">
      <c r="A183" s="727" t="s">
        <v>561</v>
      </c>
      <c r="B183" s="728" t="s">
        <v>4178</v>
      </c>
      <c r="C183" s="728" t="s">
        <v>4482</v>
      </c>
      <c r="D183" s="728" t="s">
        <v>4509</v>
      </c>
      <c r="E183" s="728" t="s">
        <v>4510</v>
      </c>
      <c r="F183" s="732">
        <v>2</v>
      </c>
      <c r="G183" s="732">
        <v>1022.9</v>
      </c>
      <c r="H183" s="732"/>
      <c r="I183" s="732">
        <v>511.45</v>
      </c>
      <c r="J183" s="732"/>
      <c r="K183" s="732"/>
      <c r="L183" s="732"/>
      <c r="M183" s="732"/>
      <c r="N183" s="732"/>
      <c r="O183" s="732"/>
      <c r="P183" s="746"/>
      <c r="Q183" s="733"/>
    </row>
    <row r="184" spans="1:17" ht="14.4" customHeight="1" x14ac:dyDescent="0.3">
      <c r="A184" s="727" t="s">
        <v>561</v>
      </c>
      <c r="B184" s="728" t="s">
        <v>4178</v>
      </c>
      <c r="C184" s="728" t="s">
        <v>4482</v>
      </c>
      <c r="D184" s="728" t="s">
        <v>4511</v>
      </c>
      <c r="E184" s="728" t="s">
        <v>4512</v>
      </c>
      <c r="F184" s="732">
        <v>1.1000000000000001</v>
      </c>
      <c r="G184" s="732">
        <v>1059.03</v>
      </c>
      <c r="H184" s="732"/>
      <c r="I184" s="732">
        <v>962.75454545454534</v>
      </c>
      <c r="J184" s="732"/>
      <c r="K184" s="732"/>
      <c r="L184" s="732"/>
      <c r="M184" s="732"/>
      <c r="N184" s="732"/>
      <c r="O184" s="732"/>
      <c r="P184" s="746"/>
      <c r="Q184" s="733"/>
    </row>
    <row r="185" spans="1:17" ht="14.4" customHeight="1" x14ac:dyDescent="0.3">
      <c r="A185" s="727" t="s">
        <v>561</v>
      </c>
      <c r="B185" s="728" t="s">
        <v>4178</v>
      </c>
      <c r="C185" s="728" t="s">
        <v>4482</v>
      </c>
      <c r="D185" s="728" t="s">
        <v>4513</v>
      </c>
      <c r="E185" s="728" t="s">
        <v>4514</v>
      </c>
      <c r="F185" s="732"/>
      <c r="G185" s="732"/>
      <c r="H185" s="732"/>
      <c r="I185" s="732"/>
      <c r="J185" s="732"/>
      <c r="K185" s="732"/>
      <c r="L185" s="732"/>
      <c r="M185" s="732"/>
      <c r="N185" s="732">
        <v>0.7</v>
      </c>
      <c r="O185" s="732">
        <v>80.22</v>
      </c>
      <c r="P185" s="746"/>
      <c r="Q185" s="733">
        <v>114.60000000000001</v>
      </c>
    </row>
    <row r="186" spans="1:17" ht="14.4" customHeight="1" x14ac:dyDescent="0.3">
      <c r="A186" s="727" t="s">
        <v>561</v>
      </c>
      <c r="B186" s="728" t="s">
        <v>4178</v>
      </c>
      <c r="C186" s="728" t="s">
        <v>4482</v>
      </c>
      <c r="D186" s="728" t="s">
        <v>4515</v>
      </c>
      <c r="E186" s="728" t="s">
        <v>4514</v>
      </c>
      <c r="F186" s="732"/>
      <c r="G186" s="732"/>
      <c r="H186" s="732"/>
      <c r="I186" s="732"/>
      <c r="J186" s="732"/>
      <c r="K186" s="732"/>
      <c r="L186" s="732"/>
      <c r="M186" s="732"/>
      <c r="N186" s="732">
        <v>0.8</v>
      </c>
      <c r="O186" s="732">
        <v>110.35</v>
      </c>
      <c r="P186" s="746"/>
      <c r="Q186" s="733">
        <v>137.93749999999997</v>
      </c>
    </row>
    <row r="187" spans="1:17" ht="14.4" customHeight="1" x14ac:dyDescent="0.3">
      <c r="A187" s="727" t="s">
        <v>561</v>
      </c>
      <c r="B187" s="728" t="s">
        <v>4178</v>
      </c>
      <c r="C187" s="728" t="s">
        <v>4482</v>
      </c>
      <c r="D187" s="728" t="s">
        <v>4516</v>
      </c>
      <c r="E187" s="728" t="s">
        <v>4514</v>
      </c>
      <c r="F187" s="732">
        <v>3</v>
      </c>
      <c r="G187" s="732">
        <v>1888.76</v>
      </c>
      <c r="H187" s="732">
        <v>0.34884206288081532</v>
      </c>
      <c r="I187" s="732">
        <v>629.5866666666667</v>
      </c>
      <c r="J187" s="732">
        <v>8.6</v>
      </c>
      <c r="K187" s="732">
        <v>5414.37</v>
      </c>
      <c r="L187" s="732">
        <v>1</v>
      </c>
      <c r="M187" s="732">
        <v>629.5779069767442</v>
      </c>
      <c r="N187" s="732">
        <v>9.5</v>
      </c>
      <c r="O187" s="732">
        <v>5981.02</v>
      </c>
      <c r="P187" s="746">
        <v>1.104656682125529</v>
      </c>
      <c r="Q187" s="733">
        <v>629.58105263157904</v>
      </c>
    </row>
    <row r="188" spans="1:17" ht="14.4" customHeight="1" x14ac:dyDescent="0.3">
      <c r="A188" s="727" t="s">
        <v>561</v>
      </c>
      <c r="B188" s="728" t="s">
        <v>4178</v>
      </c>
      <c r="C188" s="728" t="s">
        <v>4482</v>
      </c>
      <c r="D188" s="728" t="s">
        <v>4517</v>
      </c>
      <c r="E188" s="728" t="s">
        <v>4518</v>
      </c>
      <c r="F188" s="732"/>
      <c r="G188" s="732"/>
      <c r="H188" s="732"/>
      <c r="I188" s="732"/>
      <c r="J188" s="732">
        <v>2</v>
      </c>
      <c r="K188" s="732">
        <v>2339.6999999999998</v>
      </c>
      <c r="L188" s="732">
        <v>1</v>
      </c>
      <c r="M188" s="732">
        <v>1169.8499999999999</v>
      </c>
      <c r="N188" s="732"/>
      <c r="O188" s="732"/>
      <c r="P188" s="746"/>
      <c r="Q188" s="733"/>
    </row>
    <row r="189" spans="1:17" ht="14.4" customHeight="1" x14ac:dyDescent="0.3">
      <c r="A189" s="727" t="s">
        <v>561</v>
      </c>
      <c r="B189" s="728" t="s">
        <v>4178</v>
      </c>
      <c r="C189" s="728" t="s">
        <v>4482</v>
      </c>
      <c r="D189" s="728" t="s">
        <v>4519</v>
      </c>
      <c r="E189" s="728" t="s">
        <v>4520</v>
      </c>
      <c r="F189" s="732">
        <v>1</v>
      </c>
      <c r="G189" s="732">
        <v>3680.54</v>
      </c>
      <c r="H189" s="732"/>
      <c r="I189" s="732">
        <v>3680.54</v>
      </c>
      <c r="J189" s="732"/>
      <c r="K189" s="732"/>
      <c r="L189" s="732"/>
      <c r="M189" s="732"/>
      <c r="N189" s="732">
        <v>1</v>
      </c>
      <c r="O189" s="732">
        <v>3680.54</v>
      </c>
      <c r="P189" s="746"/>
      <c r="Q189" s="733">
        <v>3680.54</v>
      </c>
    </row>
    <row r="190" spans="1:17" ht="14.4" customHeight="1" x14ac:dyDescent="0.3">
      <c r="A190" s="727" t="s">
        <v>561</v>
      </c>
      <c r="B190" s="728" t="s">
        <v>4178</v>
      </c>
      <c r="C190" s="728" t="s">
        <v>4482</v>
      </c>
      <c r="D190" s="728" t="s">
        <v>4521</v>
      </c>
      <c r="E190" s="728" t="s">
        <v>4520</v>
      </c>
      <c r="F190" s="732">
        <v>4</v>
      </c>
      <c r="G190" s="732">
        <v>8447.2000000000007</v>
      </c>
      <c r="H190" s="732">
        <v>0.8</v>
      </c>
      <c r="I190" s="732">
        <v>2111.8000000000002</v>
      </c>
      <c r="J190" s="732">
        <v>5</v>
      </c>
      <c r="K190" s="732">
        <v>10559</v>
      </c>
      <c r="L190" s="732">
        <v>1</v>
      </c>
      <c r="M190" s="732">
        <v>2111.8000000000002</v>
      </c>
      <c r="N190" s="732">
        <v>4</v>
      </c>
      <c r="O190" s="732">
        <v>8447.2000000000007</v>
      </c>
      <c r="P190" s="746">
        <v>0.8</v>
      </c>
      <c r="Q190" s="733">
        <v>2111.8000000000002</v>
      </c>
    </row>
    <row r="191" spans="1:17" ht="14.4" customHeight="1" x14ac:dyDescent="0.3">
      <c r="A191" s="727" t="s">
        <v>561</v>
      </c>
      <c r="B191" s="728" t="s">
        <v>4178</v>
      </c>
      <c r="C191" s="728" t="s">
        <v>4482</v>
      </c>
      <c r="D191" s="728" t="s">
        <v>4522</v>
      </c>
      <c r="E191" s="728" t="s">
        <v>4523</v>
      </c>
      <c r="F191" s="732">
        <v>12</v>
      </c>
      <c r="G191" s="732">
        <v>12411.48</v>
      </c>
      <c r="H191" s="732">
        <v>0.5714285714285714</v>
      </c>
      <c r="I191" s="732">
        <v>1034.29</v>
      </c>
      <c r="J191" s="732">
        <v>21</v>
      </c>
      <c r="K191" s="732">
        <v>21720.09</v>
      </c>
      <c r="L191" s="732">
        <v>1</v>
      </c>
      <c r="M191" s="732">
        <v>1034.29</v>
      </c>
      <c r="N191" s="732">
        <v>25</v>
      </c>
      <c r="O191" s="732">
        <v>25857.25</v>
      </c>
      <c r="P191" s="746">
        <v>1.1904761904761905</v>
      </c>
      <c r="Q191" s="733">
        <v>1034.29</v>
      </c>
    </row>
    <row r="192" spans="1:17" ht="14.4" customHeight="1" x14ac:dyDescent="0.3">
      <c r="A192" s="727" t="s">
        <v>561</v>
      </c>
      <c r="B192" s="728" t="s">
        <v>4178</v>
      </c>
      <c r="C192" s="728" t="s">
        <v>4482</v>
      </c>
      <c r="D192" s="728" t="s">
        <v>4524</v>
      </c>
      <c r="E192" s="728" t="s">
        <v>4523</v>
      </c>
      <c r="F192" s="732">
        <v>35</v>
      </c>
      <c r="G192" s="732">
        <v>38485.299999999996</v>
      </c>
      <c r="H192" s="732">
        <v>0.81395348837209303</v>
      </c>
      <c r="I192" s="732">
        <v>1099.58</v>
      </c>
      <c r="J192" s="732">
        <v>43</v>
      </c>
      <c r="K192" s="732">
        <v>47281.939999999995</v>
      </c>
      <c r="L192" s="732">
        <v>1</v>
      </c>
      <c r="M192" s="732">
        <v>1099.58</v>
      </c>
      <c r="N192" s="732">
        <v>53</v>
      </c>
      <c r="O192" s="732">
        <v>58277.739999999991</v>
      </c>
      <c r="P192" s="746">
        <v>1.2325581395348837</v>
      </c>
      <c r="Q192" s="733">
        <v>1099.58</v>
      </c>
    </row>
    <row r="193" spans="1:17" ht="14.4" customHeight="1" x14ac:dyDescent="0.3">
      <c r="A193" s="727" t="s">
        <v>561</v>
      </c>
      <c r="B193" s="728" t="s">
        <v>4178</v>
      </c>
      <c r="C193" s="728" t="s">
        <v>4482</v>
      </c>
      <c r="D193" s="728" t="s">
        <v>4525</v>
      </c>
      <c r="E193" s="728" t="s">
        <v>4523</v>
      </c>
      <c r="F193" s="732">
        <v>47</v>
      </c>
      <c r="G193" s="732">
        <v>55479.74</v>
      </c>
      <c r="H193" s="732">
        <v>0.72307692307692317</v>
      </c>
      <c r="I193" s="732">
        <v>1180.4199999999998</v>
      </c>
      <c r="J193" s="732">
        <v>65</v>
      </c>
      <c r="K193" s="732">
        <v>76727.299999999988</v>
      </c>
      <c r="L193" s="732">
        <v>1</v>
      </c>
      <c r="M193" s="732">
        <v>1180.4199999999998</v>
      </c>
      <c r="N193" s="732">
        <v>38</v>
      </c>
      <c r="O193" s="732">
        <v>44855.960000000006</v>
      </c>
      <c r="P193" s="746">
        <v>0.58461538461538476</v>
      </c>
      <c r="Q193" s="733">
        <v>1180.42</v>
      </c>
    </row>
    <row r="194" spans="1:17" ht="14.4" customHeight="1" x14ac:dyDescent="0.3">
      <c r="A194" s="727" t="s">
        <v>561</v>
      </c>
      <c r="B194" s="728" t="s">
        <v>4178</v>
      </c>
      <c r="C194" s="728" t="s">
        <v>4482</v>
      </c>
      <c r="D194" s="728" t="s">
        <v>4526</v>
      </c>
      <c r="E194" s="728" t="s">
        <v>4523</v>
      </c>
      <c r="F194" s="732">
        <v>30</v>
      </c>
      <c r="G194" s="732">
        <v>37433.4</v>
      </c>
      <c r="H194" s="732">
        <v>0.63829787234042556</v>
      </c>
      <c r="I194" s="732">
        <v>1247.78</v>
      </c>
      <c r="J194" s="732">
        <v>47</v>
      </c>
      <c r="K194" s="732">
        <v>58645.659999999996</v>
      </c>
      <c r="L194" s="732">
        <v>1</v>
      </c>
      <c r="M194" s="732">
        <v>1247.78</v>
      </c>
      <c r="N194" s="732">
        <v>30</v>
      </c>
      <c r="O194" s="732">
        <v>37433.399999999994</v>
      </c>
      <c r="P194" s="746">
        <v>0.63829787234042545</v>
      </c>
      <c r="Q194" s="733">
        <v>1247.7799999999997</v>
      </c>
    </row>
    <row r="195" spans="1:17" ht="14.4" customHeight="1" x14ac:dyDescent="0.3">
      <c r="A195" s="727" t="s">
        <v>561</v>
      </c>
      <c r="B195" s="728" t="s">
        <v>4178</v>
      </c>
      <c r="C195" s="728" t="s">
        <v>4482</v>
      </c>
      <c r="D195" s="728" t="s">
        <v>4527</v>
      </c>
      <c r="E195" s="728" t="s">
        <v>4523</v>
      </c>
      <c r="F195" s="732">
        <v>4</v>
      </c>
      <c r="G195" s="732">
        <v>5505.16</v>
      </c>
      <c r="H195" s="732">
        <v>0.36363636363636365</v>
      </c>
      <c r="I195" s="732">
        <v>1376.29</v>
      </c>
      <c r="J195" s="732">
        <v>11</v>
      </c>
      <c r="K195" s="732">
        <v>15139.189999999999</v>
      </c>
      <c r="L195" s="732">
        <v>1</v>
      </c>
      <c r="M195" s="732">
        <v>1376.29</v>
      </c>
      <c r="N195" s="732">
        <v>5</v>
      </c>
      <c r="O195" s="732">
        <v>6881.45</v>
      </c>
      <c r="P195" s="746">
        <v>0.45454545454545459</v>
      </c>
      <c r="Q195" s="733">
        <v>1376.29</v>
      </c>
    </row>
    <row r="196" spans="1:17" ht="14.4" customHeight="1" x14ac:dyDescent="0.3">
      <c r="A196" s="727" t="s">
        <v>561</v>
      </c>
      <c r="B196" s="728" t="s">
        <v>4178</v>
      </c>
      <c r="C196" s="728" t="s">
        <v>4482</v>
      </c>
      <c r="D196" s="728" t="s">
        <v>4528</v>
      </c>
      <c r="E196" s="728" t="s">
        <v>4529</v>
      </c>
      <c r="F196" s="732">
        <v>1</v>
      </c>
      <c r="G196" s="732">
        <v>10625.84</v>
      </c>
      <c r="H196" s="732">
        <v>0.25</v>
      </c>
      <c r="I196" s="732">
        <v>10625.84</v>
      </c>
      <c r="J196" s="732">
        <v>4</v>
      </c>
      <c r="K196" s="732">
        <v>42503.360000000001</v>
      </c>
      <c r="L196" s="732">
        <v>1</v>
      </c>
      <c r="M196" s="732">
        <v>10625.84</v>
      </c>
      <c r="N196" s="732">
        <v>3</v>
      </c>
      <c r="O196" s="732">
        <v>31877.52</v>
      </c>
      <c r="P196" s="746">
        <v>0.75</v>
      </c>
      <c r="Q196" s="733">
        <v>10625.84</v>
      </c>
    </row>
    <row r="197" spans="1:17" ht="14.4" customHeight="1" x14ac:dyDescent="0.3">
      <c r="A197" s="727" t="s">
        <v>561</v>
      </c>
      <c r="B197" s="728" t="s">
        <v>4178</v>
      </c>
      <c r="C197" s="728" t="s">
        <v>4482</v>
      </c>
      <c r="D197" s="728" t="s">
        <v>4530</v>
      </c>
      <c r="E197" s="728" t="s">
        <v>4531</v>
      </c>
      <c r="F197" s="732">
        <v>8</v>
      </c>
      <c r="G197" s="732">
        <v>20516</v>
      </c>
      <c r="H197" s="732">
        <v>1</v>
      </c>
      <c r="I197" s="732">
        <v>2564.5</v>
      </c>
      <c r="J197" s="732">
        <v>8</v>
      </c>
      <c r="K197" s="732">
        <v>20516</v>
      </c>
      <c r="L197" s="732">
        <v>1</v>
      </c>
      <c r="M197" s="732">
        <v>2564.5</v>
      </c>
      <c r="N197" s="732"/>
      <c r="O197" s="732"/>
      <c r="P197" s="746"/>
      <c r="Q197" s="733"/>
    </row>
    <row r="198" spans="1:17" ht="14.4" customHeight="1" x14ac:dyDescent="0.3">
      <c r="A198" s="727" t="s">
        <v>561</v>
      </c>
      <c r="B198" s="728" t="s">
        <v>4178</v>
      </c>
      <c r="C198" s="728" t="s">
        <v>4482</v>
      </c>
      <c r="D198" s="728" t="s">
        <v>4532</v>
      </c>
      <c r="E198" s="728" t="s">
        <v>4533</v>
      </c>
      <c r="F198" s="732">
        <v>4</v>
      </c>
      <c r="G198" s="732">
        <v>7775.6</v>
      </c>
      <c r="H198" s="732">
        <v>1</v>
      </c>
      <c r="I198" s="732">
        <v>1943.9</v>
      </c>
      <c r="J198" s="732">
        <v>4</v>
      </c>
      <c r="K198" s="732">
        <v>7775.6</v>
      </c>
      <c r="L198" s="732">
        <v>1</v>
      </c>
      <c r="M198" s="732">
        <v>1943.9</v>
      </c>
      <c r="N198" s="732"/>
      <c r="O198" s="732"/>
      <c r="P198" s="746"/>
      <c r="Q198" s="733"/>
    </row>
    <row r="199" spans="1:17" ht="14.4" customHeight="1" x14ac:dyDescent="0.3">
      <c r="A199" s="727" t="s">
        <v>561</v>
      </c>
      <c r="B199" s="728" t="s">
        <v>4178</v>
      </c>
      <c r="C199" s="728" t="s">
        <v>4482</v>
      </c>
      <c r="D199" s="728" t="s">
        <v>4534</v>
      </c>
      <c r="E199" s="728" t="s">
        <v>4533</v>
      </c>
      <c r="F199" s="732">
        <v>4</v>
      </c>
      <c r="G199" s="732">
        <v>7775.6</v>
      </c>
      <c r="H199" s="732">
        <v>1</v>
      </c>
      <c r="I199" s="732">
        <v>1943.9</v>
      </c>
      <c r="J199" s="732">
        <v>4</v>
      </c>
      <c r="K199" s="732">
        <v>7775.6</v>
      </c>
      <c r="L199" s="732">
        <v>1</v>
      </c>
      <c r="M199" s="732">
        <v>1943.9</v>
      </c>
      <c r="N199" s="732"/>
      <c r="O199" s="732"/>
      <c r="P199" s="746"/>
      <c r="Q199" s="733"/>
    </row>
    <row r="200" spans="1:17" ht="14.4" customHeight="1" x14ac:dyDescent="0.3">
      <c r="A200" s="727" t="s">
        <v>561</v>
      </c>
      <c r="B200" s="728" t="s">
        <v>4178</v>
      </c>
      <c r="C200" s="728" t="s">
        <v>4482</v>
      </c>
      <c r="D200" s="728" t="s">
        <v>4535</v>
      </c>
      <c r="E200" s="728" t="s">
        <v>4536</v>
      </c>
      <c r="F200" s="732"/>
      <c r="G200" s="732"/>
      <c r="H200" s="732"/>
      <c r="I200" s="732"/>
      <c r="J200" s="732"/>
      <c r="K200" s="732"/>
      <c r="L200" s="732"/>
      <c r="M200" s="732"/>
      <c r="N200" s="732">
        <v>9</v>
      </c>
      <c r="O200" s="732">
        <v>34992</v>
      </c>
      <c r="P200" s="746"/>
      <c r="Q200" s="733">
        <v>3888</v>
      </c>
    </row>
    <row r="201" spans="1:17" ht="14.4" customHeight="1" x14ac:dyDescent="0.3">
      <c r="A201" s="727" t="s">
        <v>561</v>
      </c>
      <c r="B201" s="728" t="s">
        <v>4178</v>
      </c>
      <c r="C201" s="728" t="s">
        <v>4482</v>
      </c>
      <c r="D201" s="728" t="s">
        <v>4537</v>
      </c>
      <c r="E201" s="728" t="s">
        <v>4538</v>
      </c>
      <c r="F201" s="732">
        <v>6</v>
      </c>
      <c r="G201" s="732">
        <v>2997.18</v>
      </c>
      <c r="H201" s="732">
        <v>0.4285714285714286</v>
      </c>
      <c r="I201" s="732">
        <v>499.53</v>
      </c>
      <c r="J201" s="732">
        <v>14</v>
      </c>
      <c r="K201" s="732">
        <v>6993.4199999999992</v>
      </c>
      <c r="L201" s="732">
        <v>1</v>
      </c>
      <c r="M201" s="732">
        <v>499.52999999999992</v>
      </c>
      <c r="N201" s="732">
        <v>15</v>
      </c>
      <c r="O201" s="732">
        <v>7492.95</v>
      </c>
      <c r="P201" s="746">
        <v>1.0714285714285716</v>
      </c>
      <c r="Q201" s="733">
        <v>499.53</v>
      </c>
    </row>
    <row r="202" spans="1:17" ht="14.4" customHeight="1" x14ac:dyDescent="0.3">
      <c r="A202" s="727" t="s">
        <v>561</v>
      </c>
      <c r="B202" s="728" t="s">
        <v>4178</v>
      </c>
      <c r="C202" s="728" t="s">
        <v>4482</v>
      </c>
      <c r="D202" s="728" t="s">
        <v>4539</v>
      </c>
      <c r="E202" s="728" t="s">
        <v>4538</v>
      </c>
      <c r="F202" s="732">
        <v>1</v>
      </c>
      <c r="G202" s="732">
        <v>426.98</v>
      </c>
      <c r="H202" s="732"/>
      <c r="I202" s="732">
        <v>426.98</v>
      </c>
      <c r="J202" s="732"/>
      <c r="K202" s="732"/>
      <c r="L202" s="732"/>
      <c r="M202" s="732"/>
      <c r="N202" s="732"/>
      <c r="O202" s="732"/>
      <c r="P202" s="746"/>
      <c r="Q202" s="733"/>
    </row>
    <row r="203" spans="1:17" ht="14.4" customHeight="1" x14ac:dyDescent="0.3">
      <c r="A203" s="727" t="s">
        <v>561</v>
      </c>
      <c r="B203" s="728" t="s">
        <v>4178</v>
      </c>
      <c r="C203" s="728" t="s">
        <v>4482</v>
      </c>
      <c r="D203" s="728" t="s">
        <v>4540</v>
      </c>
      <c r="E203" s="728" t="s">
        <v>4541</v>
      </c>
      <c r="F203" s="732">
        <v>3</v>
      </c>
      <c r="G203" s="732">
        <v>28973.61</v>
      </c>
      <c r="H203" s="732">
        <v>1</v>
      </c>
      <c r="I203" s="732">
        <v>9657.8700000000008</v>
      </c>
      <c r="J203" s="732">
        <v>3</v>
      </c>
      <c r="K203" s="732">
        <v>28973.61</v>
      </c>
      <c r="L203" s="732">
        <v>1</v>
      </c>
      <c r="M203" s="732">
        <v>9657.8700000000008</v>
      </c>
      <c r="N203" s="732">
        <v>4</v>
      </c>
      <c r="O203" s="732">
        <v>38631.480000000003</v>
      </c>
      <c r="P203" s="746">
        <v>1.3333333333333335</v>
      </c>
      <c r="Q203" s="733">
        <v>9657.8700000000008</v>
      </c>
    </row>
    <row r="204" spans="1:17" ht="14.4" customHeight="1" x14ac:dyDescent="0.3">
      <c r="A204" s="727" t="s">
        <v>561</v>
      </c>
      <c r="B204" s="728" t="s">
        <v>4178</v>
      </c>
      <c r="C204" s="728" t="s">
        <v>4482</v>
      </c>
      <c r="D204" s="728" t="s">
        <v>4542</v>
      </c>
      <c r="E204" s="728" t="s">
        <v>4505</v>
      </c>
      <c r="F204" s="732">
        <v>168</v>
      </c>
      <c r="G204" s="732">
        <v>11595.36</v>
      </c>
      <c r="H204" s="732">
        <v>1.4000000000000001</v>
      </c>
      <c r="I204" s="732">
        <v>69.02000000000001</v>
      </c>
      <c r="J204" s="732">
        <v>120</v>
      </c>
      <c r="K204" s="732">
        <v>8282.4</v>
      </c>
      <c r="L204" s="732">
        <v>1</v>
      </c>
      <c r="M204" s="732">
        <v>69.02</v>
      </c>
      <c r="N204" s="732">
        <v>129</v>
      </c>
      <c r="O204" s="732">
        <v>8903.58</v>
      </c>
      <c r="P204" s="746">
        <v>1.075</v>
      </c>
      <c r="Q204" s="733">
        <v>69.02</v>
      </c>
    </row>
    <row r="205" spans="1:17" ht="14.4" customHeight="1" x14ac:dyDescent="0.3">
      <c r="A205" s="727" t="s">
        <v>561</v>
      </c>
      <c r="B205" s="728" t="s">
        <v>4178</v>
      </c>
      <c r="C205" s="728" t="s">
        <v>4482</v>
      </c>
      <c r="D205" s="728" t="s">
        <v>4543</v>
      </c>
      <c r="E205" s="728" t="s">
        <v>4505</v>
      </c>
      <c r="F205" s="732">
        <v>17</v>
      </c>
      <c r="G205" s="732">
        <v>1444.66</v>
      </c>
      <c r="H205" s="732">
        <v>0.19318181818181823</v>
      </c>
      <c r="I205" s="732">
        <v>84.98</v>
      </c>
      <c r="J205" s="732">
        <v>88</v>
      </c>
      <c r="K205" s="732">
        <v>7478.2399999999989</v>
      </c>
      <c r="L205" s="732">
        <v>1</v>
      </c>
      <c r="M205" s="732">
        <v>84.97999999999999</v>
      </c>
      <c r="N205" s="732">
        <v>26</v>
      </c>
      <c r="O205" s="732">
        <v>2209.48</v>
      </c>
      <c r="P205" s="746">
        <v>0.29545454545454553</v>
      </c>
      <c r="Q205" s="733">
        <v>84.98</v>
      </c>
    </row>
    <row r="206" spans="1:17" ht="14.4" customHeight="1" x14ac:dyDescent="0.3">
      <c r="A206" s="727" t="s">
        <v>561</v>
      </c>
      <c r="B206" s="728" t="s">
        <v>4178</v>
      </c>
      <c r="C206" s="728" t="s">
        <v>4482</v>
      </c>
      <c r="D206" s="728" t="s">
        <v>4544</v>
      </c>
      <c r="E206" s="728" t="s">
        <v>4545</v>
      </c>
      <c r="F206" s="732">
        <v>31</v>
      </c>
      <c r="G206" s="732">
        <v>22103.62</v>
      </c>
      <c r="H206" s="732">
        <v>3.875</v>
      </c>
      <c r="I206" s="732">
        <v>713.02</v>
      </c>
      <c r="J206" s="732">
        <v>8</v>
      </c>
      <c r="K206" s="732">
        <v>5704.16</v>
      </c>
      <c r="L206" s="732">
        <v>1</v>
      </c>
      <c r="M206" s="732">
        <v>713.02</v>
      </c>
      <c r="N206" s="732">
        <v>1</v>
      </c>
      <c r="O206" s="732">
        <v>713.02</v>
      </c>
      <c r="P206" s="746">
        <v>0.125</v>
      </c>
      <c r="Q206" s="733">
        <v>713.02</v>
      </c>
    </row>
    <row r="207" spans="1:17" ht="14.4" customHeight="1" x14ac:dyDescent="0.3">
      <c r="A207" s="727" t="s">
        <v>561</v>
      </c>
      <c r="B207" s="728" t="s">
        <v>4178</v>
      </c>
      <c r="C207" s="728" t="s">
        <v>4482</v>
      </c>
      <c r="D207" s="728" t="s">
        <v>4546</v>
      </c>
      <c r="E207" s="728" t="s">
        <v>4547</v>
      </c>
      <c r="F207" s="732">
        <v>48</v>
      </c>
      <c r="G207" s="732">
        <v>11043.359999999999</v>
      </c>
      <c r="H207" s="732">
        <v>1.3714285714285712</v>
      </c>
      <c r="I207" s="732">
        <v>230.06999999999996</v>
      </c>
      <c r="J207" s="732">
        <v>35</v>
      </c>
      <c r="K207" s="732">
        <v>8052.4500000000007</v>
      </c>
      <c r="L207" s="732">
        <v>1</v>
      </c>
      <c r="M207" s="732">
        <v>230.07000000000002</v>
      </c>
      <c r="N207" s="732">
        <v>48</v>
      </c>
      <c r="O207" s="732">
        <v>11043.36</v>
      </c>
      <c r="P207" s="746">
        <v>1.3714285714285714</v>
      </c>
      <c r="Q207" s="733">
        <v>230.07000000000002</v>
      </c>
    </row>
    <row r="208" spans="1:17" ht="14.4" customHeight="1" x14ac:dyDescent="0.3">
      <c r="A208" s="727" t="s">
        <v>561</v>
      </c>
      <c r="B208" s="728" t="s">
        <v>4178</v>
      </c>
      <c r="C208" s="728" t="s">
        <v>4482</v>
      </c>
      <c r="D208" s="728" t="s">
        <v>4548</v>
      </c>
      <c r="E208" s="728" t="s">
        <v>4549</v>
      </c>
      <c r="F208" s="732">
        <v>2</v>
      </c>
      <c r="G208" s="732">
        <v>246.66</v>
      </c>
      <c r="H208" s="732"/>
      <c r="I208" s="732">
        <v>123.33</v>
      </c>
      <c r="J208" s="732"/>
      <c r="K208" s="732"/>
      <c r="L208" s="732"/>
      <c r="M208" s="732"/>
      <c r="N208" s="732">
        <v>1</v>
      </c>
      <c r="O208" s="732">
        <v>123.33</v>
      </c>
      <c r="P208" s="746"/>
      <c r="Q208" s="733">
        <v>123.33</v>
      </c>
    </row>
    <row r="209" spans="1:17" ht="14.4" customHeight="1" x14ac:dyDescent="0.3">
      <c r="A209" s="727" t="s">
        <v>561</v>
      </c>
      <c r="B209" s="728" t="s">
        <v>4178</v>
      </c>
      <c r="C209" s="728" t="s">
        <v>4482</v>
      </c>
      <c r="D209" s="728" t="s">
        <v>4550</v>
      </c>
      <c r="E209" s="728" t="s">
        <v>4551</v>
      </c>
      <c r="F209" s="732">
        <v>3</v>
      </c>
      <c r="G209" s="732">
        <v>652.91999999999996</v>
      </c>
      <c r="H209" s="732">
        <v>3</v>
      </c>
      <c r="I209" s="732">
        <v>217.64</v>
      </c>
      <c r="J209" s="732">
        <v>1</v>
      </c>
      <c r="K209" s="732">
        <v>217.64</v>
      </c>
      <c r="L209" s="732">
        <v>1</v>
      </c>
      <c r="M209" s="732">
        <v>217.64</v>
      </c>
      <c r="N209" s="732">
        <v>7</v>
      </c>
      <c r="O209" s="732">
        <v>1523.48</v>
      </c>
      <c r="P209" s="746">
        <v>7.0000000000000009</v>
      </c>
      <c r="Q209" s="733">
        <v>217.64000000000001</v>
      </c>
    </row>
    <row r="210" spans="1:17" ht="14.4" customHeight="1" x14ac:dyDescent="0.3">
      <c r="A210" s="727" t="s">
        <v>561</v>
      </c>
      <c r="B210" s="728" t="s">
        <v>4178</v>
      </c>
      <c r="C210" s="728" t="s">
        <v>4482</v>
      </c>
      <c r="D210" s="728" t="s">
        <v>4552</v>
      </c>
      <c r="E210" s="728" t="s">
        <v>4551</v>
      </c>
      <c r="F210" s="732">
        <v>1</v>
      </c>
      <c r="G210" s="732">
        <v>265.31</v>
      </c>
      <c r="H210" s="732">
        <v>0.16666666666666666</v>
      </c>
      <c r="I210" s="732">
        <v>265.31</v>
      </c>
      <c r="J210" s="732">
        <v>6</v>
      </c>
      <c r="K210" s="732">
        <v>1591.8600000000001</v>
      </c>
      <c r="L210" s="732">
        <v>1</v>
      </c>
      <c r="M210" s="732">
        <v>265.31</v>
      </c>
      <c r="N210" s="732">
        <v>8</v>
      </c>
      <c r="O210" s="732">
        <v>2122.48</v>
      </c>
      <c r="P210" s="746">
        <v>1.3333333333333333</v>
      </c>
      <c r="Q210" s="733">
        <v>265.31</v>
      </c>
    </row>
    <row r="211" spans="1:17" ht="14.4" customHeight="1" x14ac:dyDescent="0.3">
      <c r="A211" s="727" t="s">
        <v>561</v>
      </c>
      <c r="B211" s="728" t="s">
        <v>4178</v>
      </c>
      <c r="C211" s="728" t="s">
        <v>4482</v>
      </c>
      <c r="D211" s="728" t="s">
        <v>4553</v>
      </c>
      <c r="E211" s="728" t="s">
        <v>4554</v>
      </c>
      <c r="F211" s="732">
        <v>12</v>
      </c>
      <c r="G211" s="732">
        <v>6218.16</v>
      </c>
      <c r="H211" s="732">
        <v>0.8</v>
      </c>
      <c r="I211" s="732">
        <v>518.17999999999995</v>
      </c>
      <c r="J211" s="732">
        <v>15</v>
      </c>
      <c r="K211" s="732">
        <v>7772.7</v>
      </c>
      <c r="L211" s="732">
        <v>1</v>
      </c>
      <c r="M211" s="732">
        <v>518.17999999999995</v>
      </c>
      <c r="N211" s="732">
        <v>11</v>
      </c>
      <c r="O211" s="732">
        <v>5699.98</v>
      </c>
      <c r="P211" s="746">
        <v>0.73333333333333328</v>
      </c>
      <c r="Q211" s="733">
        <v>518.17999999999995</v>
      </c>
    </row>
    <row r="212" spans="1:17" ht="14.4" customHeight="1" x14ac:dyDescent="0.3">
      <c r="A212" s="727" t="s">
        <v>561</v>
      </c>
      <c r="B212" s="728" t="s">
        <v>4178</v>
      </c>
      <c r="C212" s="728" t="s">
        <v>4482</v>
      </c>
      <c r="D212" s="728" t="s">
        <v>4555</v>
      </c>
      <c r="E212" s="728" t="s">
        <v>4556</v>
      </c>
      <c r="F212" s="732">
        <v>5</v>
      </c>
      <c r="G212" s="732">
        <v>5171.45</v>
      </c>
      <c r="H212" s="732">
        <v>1.25</v>
      </c>
      <c r="I212" s="732">
        <v>1034.29</v>
      </c>
      <c r="J212" s="732">
        <v>4</v>
      </c>
      <c r="K212" s="732">
        <v>4137.16</v>
      </c>
      <c r="L212" s="732">
        <v>1</v>
      </c>
      <c r="M212" s="732">
        <v>1034.29</v>
      </c>
      <c r="N212" s="732">
        <v>5</v>
      </c>
      <c r="O212" s="732">
        <v>5171.45</v>
      </c>
      <c r="P212" s="746">
        <v>1.25</v>
      </c>
      <c r="Q212" s="733">
        <v>1034.29</v>
      </c>
    </row>
    <row r="213" spans="1:17" ht="14.4" customHeight="1" x14ac:dyDescent="0.3">
      <c r="A213" s="727" t="s">
        <v>561</v>
      </c>
      <c r="B213" s="728" t="s">
        <v>4178</v>
      </c>
      <c r="C213" s="728" t="s">
        <v>4482</v>
      </c>
      <c r="D213" s="728" t="s">
        <v>4557</v>
      </c>
      <c r="E213" s="728" t="s">
        <v>4502</v>
      </c>
      <c r="F213" s="732"/>
      <c r="G213" s="732"/>
      <c r="H213" s="732"/>
      <c r="I213" s="732"/>
      <c r="J213" s="732"/>
      <c r="K213" s="732"/>
      <c r="L213" s="732"/>
      <c r="M213" s="732"/>
      <c r="N213" s="732">
        <v>0.3</v>
      </c>
      <c r="O213" s="732">
        <v>27.36</v>
      </c>
      <c r="P213" s="746"/>
      <c r="Q213" s="733">
        <v>91.2</v>
      </c>
    </row>
    <row r="214" spans="1:17" ht="14.4" customHeight="1" x14ac:dyDescent="0.3">
      <c r="A214" s="727" t="s">
        <v>561</v>
      </c>
      <c r="B214" s="728" t="s">
        <v>4178</v>
      </c>
      <c r="C214" s="728" t="s">
        <v>4482</v>
      </c>
      <c r="D214" s="728" t="s">
        <v>4558</v>
      </c>
      <c r="E214" s="728" t="s">
        <v>4505</v>
      </c>
      <c r="F214" s="732">
        <v>1</v>
      </c>
      <c r="G214" s="732">
        <v>96.38</v>
      </c>
      <c r="H214" s="732">
        <v>5.2631578947368425E-2</v>
      </c>
      <c r="I214" s="732">
        <v>96.38</v>
      </c>
      <c r="J214" s="732">
        <v>19</v>
      </c>
      <c r="K214" s="732">
        <v>1831.2199999999998</v>
      </c>
      <c r="L214" s="732">
        <v>1</v>
      </c>
      <c r="M214" s="732">
        <v>96.38</v>
      </c>
      <c r="N214" s="732">
        <v>15</v>
      </c>
      <c r="O214" s="732">
        <v>1445.6999999999998</v>
      </c>
      <c r="P214" s="746">
        <v>0.78947368421052633</v>
      </c>
      <c r="Q214" s="733">
        <v>96.379999999999981</v>
      </c>
    </row>
    <row r="215" spans="1:17" ht="14.4" customHeight="1" x14ac:dyDescent="0.3">
      <c r="A215" s="727" t="s">
        <v>561</v>
      </c>
      <c r="B215" s="728" t="s">
        <v>4178</v>
      </c>
      <c r="C215" s="728" t="s">
        <v>4482</v>
      </c>
      <c r="D215" s="728" t="s">
        <v>4559</v>
      </c>
      <c r="E215" s="728" t="s">
        <v>4505</v>
      </c>
      <c r="F215" s="732">
        <v>13</v>
      </c>
      <c r="G215" s="732">
        <v>1576.25</v>
      </c>
      <c r="H215" s="732">
        <v>0.8666666666666667</v>
      </c>
      <c r="I215" s="732">
        <v>121.25</v>
      </c>
      <c r="J215" s="732">
        <v>15</v>
      </c>
      <c r="K215" s="732">
        <v>1818.75</v>
      </c>
      <c r="L215" s="732">
        <v>1</v>
      </c>
      <c r="M215" s="732">
        <v>121.25</v>
      </c>
      <c r="N215" s="732">
        <v>7</v>
      </c>
      <c r="O215" s="732">
        <v>848.75</v>
      </c>
      <c r="P215" s="746">
        <v>0.46666666666666667</v>
      </c>
      <c r="Q215" s="733">
        <v>121.25</v>
      </c>
    </row>
    <row r="216" spans="1:17" ht="14.4" customHeight="1" x14ac:dyDescent="0.3">
      <c r="A216" s="727" t="s">
        <v>561</v>
      </c>
      <c r="B216" s="728" t="s">
        <v>4178</v>
      </c>
      <c r="C216" s="728" t="s">
        <v>4482</v>
      </c>
      <c r="D216" s="728" t="s">
        <v>4560</v>
      </c>
      <c r="E216" s="728" t="s">
        <v>4505</v>
      </c>
      <c r="F216" s="732">
        <v>3</v>
      </c>
      <c r="G216" s="732">
        <v>310.92</v>
      </c>
      <c r="H216" s="732">
        <v>3</v>
      </c>
      <c r="I216" s="732">
        <v>103.64</v>
      </c>
      <c r="J216" s="732">
        <v>1</v>
      </c>
      <c r="K216" s="732">
        <v>103.64</v>
      </c>
      <c r="L216" s="732">
        <v>1</v>
      </c>
      <c r="M216" s="732">
        <v>103.64</v>
      </c>
      <c r="N216" s="732">
        <v>1</v>
      </c>
      <c r="O216" s="732">
        <v>103.64</v>
      </c>
      <c r="P216" s="746">
        <v>1</v>
      </c>
      <c r="Q216" s="733">
        <v>103.64</v>
      </c>
    </row>
    <row r="217" spans="1:17" ht="14.4" customHeight="1" x14ac:dyDescent="0.3">
      <c r="A217" s="727" t="s">
        <v>561</v>
      </c>
      <c r="B217" s="728" t="s">
        <v>4178</v>
      </c>
      <c r="C217" s="728" t="s">
        <v>4482</v>
      </c>
      <c r="D217" s="728" t="s">
        <v>4561</v>
      </c>
      <c r="E217" s="728" t="s">
        <v>4505</v>
      </c>
      <c r="F217" s="732">
        <v>1</v>
      </c>
      <c r="G217" s="732">
        <v>114</v>
      </c>
      <c r="H217" s="732">
        <v>0.2</v>
      </c>
      <c r="I217" s="732">
        <v>114</v>
      </c>
      <c r="J217" s="732">
        <v>5</v>
      </c>
      <c r="K217" s="732">
        <v>570</v>
      </c>
      <c r="L217" s="732">
        <v>1</v>
      </c>
      <c r="M217" s="732">
        <v>114</v>
      </c>
      <c r="N217" s="732"/>
      <c r="O217" s="732"/>
      <c r="P217" s="746"/>
      <c r="Q217" s="733"/>
    </row>
    <row r="218" spans="1:17" ht="14.4" customHeight="1" x14ac:dyDescent="0.3">
      <c r="A218" s="727" t="s">
        <v>561</v>
      </c>
      <c r="B218" s="728" t="s">
        <v>4178</v>
      </c>
      <c r="C218" s="728" t="s">
        <v>4482</v>
      </c>
      <c r="D218" s="728" t="s">
        <v>4562</v>
      </c>
      <c r="E218" s="728" t="s">
        <v>4505</v>
      </c>
      <c r="F218" s="732">
        <v>2</v>
      </c>
      <c r="G218" s="732">
        <v>344.08</v>
      </c>
      <c r="H218" s="732"/>
      <c r="I218" s="732">
        <v>172.04</v>
      </c>
      <c r="J218" s="732"/>
      <c r="K218" s="732"/>
      <c r="L218" s="732"/>
      <c r="M218" s="732"/>
      <c r="N218" s="732"/>
      <c r="O218" s="732"/>
      <c r="P218" s="746"/>
      <c r="Q218" s="733"/>
    </row>
    <row r="219" spans="1:17" ht="14.4" customHeight="1" x14ac:dyDescent="0.3">
      <c r="A219" s="727" t="s">
        <v>561</v>
      </c>
      <c r="B219" s="728" t="s">
        <v>4178</v>
      </c>
      <c r="C219" s="728" t="s">
        <v>4482</v>
      </c>
      <c r="D219" s="728" t="s">
        <v>4563</v>
      </c>
      <c r="E219" s="728" t="s">
        <v>4505</v>
      </c>
      <c r="F219" s="732">
        <v>107</v>
      </c>
      <c r="G219" s="732">
        <v>9647.119999999999</v>
      </c>
      <c r="H219" s="732">
        <v>1.6461538461538461</v>
      </c>
      <c r="I219" s="732">
        <v>90.16</v>
      </c>
      <c r="J219" s="732">
        <v>65</v>
      </c>
      <c r="K219" s="732">
        <v>5860.4</v>
      </c>
      <c r="L219" s="732">
        <v>1</v>
      </c>
      <c r="M219" s="732">
        <v>90.16</v>
      </c>
      <c r="N219" s="732">
        <v>110</v>
      </c>
      <c r="O219" s="732">
        <v>9917.6</v>
      </c>
      <c r="P219" s="746">
        <v>1.6923076923076925</v>
      </c>
      <c r="Q219" s="733">
        <v>90.16</v>
      </c>
    </row>
    <row r="220" spans="1:17" ht="14.4" customHeight="1" x14ac:dyDescent="0.3">
      <c r="A220" s="727" t="s">
        <v>561</v>
      </c>
      <c r="B220" s="728" t="s">
        <v>4178</v>
      </c>
      <c r="C220" s="728" t="s">
        <v>4482</v>
      </c>
      <c r="D220" s="728" t="s">
        <v>4564</v>
      </c>
      <c r="E220" s="728" t="s">
        <v>4565</v>
      </c>
      <c r="F220" s="732">
        <v>5</v>
      </c>
      <c r="G220" s="732">
        <v>1165.9000000000001</v>
      </c>
      <c r="H220" s="732"/>
      <c r="I220" s="732">
        <v>233.18</v>
      </c>
      <c r="J220" s="732"/>
      <c r="K220" s="732"/>
      <c r="L220" s="732"/>
      <c r="M220" s="732"/>
      <c r="N220" s="732"/>
      <c r="O220" s="732"/>
      <c r="P220" s="746"/>
      <c r="Q220" s="733"/>
    </row>
    <row r="221" spans="1:17" ht="14.4" customHeight="1" x14ac:dyDescent="0.3">
      <c r="A221" s="727" t="s">
        <v>561</v>
      </c>
      <c r="B221" s="728" t="s">
        <v>4178</v>
      </c>
      <c r="C221" s="728" t="s">
        <v>4482</v>
      </c>
      <c r="D221" s="728" t="s">
        <v>4566</v>
      </c>
      <c r="E221" s="728" t="s">
        <v>4567</v>
      </c>
      <c r="F221" s="732">
        <v>2</v>
      </c>
      <c r="G221" s="732">
        <v>8904.1200000000008</v>
      </c>
      <c r="H221" s="732">
        <v>1</v>
      </c>
      <c r="I221" s="732">
        <v>4452.0600000000004</v>
      </c>
      <c r="J221" s="732">
        <v>2</v>
      </c>
      <c r="K221" s="732">
        <v>8904.1200000000008</v>
      </c>
      <c r="L221" s="732">
        <v>1</v>
      </c>
      <c r="M221" s="732">
        <v>4452.0600000000004</v>
      </c>
      <c r="N221" s="732">
        <v>1</v>
      </c>
      <c r="O221" s="732">
        <v>4452.0600000000004</v>
      </c>
      <c r="P221" s="746">
        <v>0.5</v>
      </c>
      <c r="Q221" s="733">
        <v>4452.0600000000004</v>
      </c>
    </row>
    <row r="222" spans="1:17" ht="14.4" customHeight="1" x14ac:dyDescent="0.3">
      <c r="A222" s="727" t="s">
        <v>561</v>
      </c>
      <c r="B222" s="728" t="s">
        <v>4178</v>
      </c>
      <c r="C222" s="728" t="s">
        <v>4482</v>
      </c>
      <c r="D222" s="728" t="s">
        <v>4568</v>
      </c>
      <c r="E222" s="728" t="s">
        <v>4569</v>
      </c>
      <c r="F222" s="732"/>
      <c r="G222" s="732"/>
      <c r="H222" s="732"/>
      <c r="I222" s="732"/>
      <c r="J222" s="732"/>
      <c r="K222" s="732"/>
      <c r="L222" s="732"/>
      <c r="M222" s="732"/>
      <c r="N222" s="732">
        <v>1</v>
      </c>
      <c r="O222" s="732">
        <v>1831.25</v>
      </c>
      <c r="P222" s="746"/>
      <c r="Q222" s="733">
        <v>1831.25</v>
      </c>
    </row>
    <row r="223" spans="1:17" ht="14.4" customHeight="1" x14ac:dyDescent="0.3">
      <c r="A223" s="727" t="s">
        <v>561</v>
      </c>
      <c r="B223" s="728" t="s">
        <v>4178</v>
      </c>
      <c r="C223" s="728" t="s">
        <v>4482</v>
      </c>
      <c r="D223" s="728" t="s">
        <v>4570</v>
      </c>
      <c r="E223" s="728" t="s">
        <v>4571</v>
      </c>
      <c r="F223" s="732"/>
      <c r="G223" s="732"/>
      <c r="H223" s="732"/>
      <c r="I223" s="732"/>
      <c r="J223" s="732"/>
      <c r="K223" s="732"/>
      <c r="L223" s="732"/>
      <c r="M223" s="732"/>
      <c r="N223" s="732">
        <v>1</v>
      </c>
      <c r="O223" s="732">
        <v>12681.98</v>
      </c>
      <c r="P223" s="746"/>
      <c r="Q223" s="733">
        <v>12681.98</v>
      </c>
    </row>
    <row r="224" spans="1:17" ht="14.4" customHeight="1" x14ac:dyDescent="0.3">
      <c r="A224" s="727" t="s">
        <v>561</v>
      </c>
      <c r="B224" s="728" t="s">
        <v>4178</v>
      </c>
      <c r="C224" s="728" t="s">
        <v>4482</v>
      </c>
      <c r="D224" s="728" t="s">
        <v>4572</v>
      </c>
      <c r="E224" s="728" t="s">
        <v>4573</v>
      </c>
      <c r="F224" s="732"/>
      <c r="G224" s="732"/>
      <c r="H224" s="732"/>
      <c r="I224" s="732"/>
      <c r="J224" s="732">
        <v>5</v>
      </c>
      <c r="K224" s="732">
        <v>24510</v>
      </c>
      <c r="L224" s="732">
        <v>1</v>
      </c>
      <c r="M224" s="732">
        <v>4902</v>
      </c>
      <c r="N224" s="732">
        <v>6</v>
      </c>
      <c r="O224" s="732">
        <v>29412</v>
      </c>
      <c r="P224" s="746">
        <v>1.2</v>
      </c>
      <c r="Q224" s="733">
        <v>4902</v>
      </c>
    </row>
    <row r="225" spans="1:17" ht="14.4" customHeight="1" x14ac:dyDescent="0.3">
      <c r="A225" s="727" t="s">
        <v>561</v>
      </c>
      <c r="B225" s="728" t="s">
        <v>4178</v>
      </c>
      <c r="C225" s="728" t="s">
        <v>4482</v>
      </c>
      <c r="D225" s="728" t="s">
        <v>4574</v>
      </c>
      <c r="E225" s="728" t="s">
        <v>4575</v>
      </c>
      <c r="F225" s="732"/>
      <c r="G225" s="732"/>
      <c r="H225" s="732"/>
      <c r="I225" s="732"/>
      <c r="J225" s="732">
        <v>1</v>
      </c>
      <c r="K225" s="732">
        <v>4819</v>
      </c>
      <c r="L225" s="732">
        <v>1</v>
      </c>
      <c r="M225" s="732">
        <v>4819</v>
      </c>
      <c r="N225" s="732"/>
      <c r="O225" s="732"/>
      <c r="P225" s="746"/>
      <c r="Q225" s="733"/>
    </row>
    <row r="226" spans="1:17" ht="14.4" customHeight="1" x14ac:dyDescent="0.3">
      <c r="A226" s="727" t="s">
        <v>561</v>
      </c>
      <c r="B226" s="728" t="s">
        <v>4178</v>
      </c>
      <c r="C226" s="728" t="s">
        <v>4482</v>
      </c>
      <c r="D226" s="728" t="s">
        <v>4576</v>
      </c>
      <c r="E226" s="728" t="s">
        <v>4577</v>
      </c>
      <c r="F226" s="732">
        <v>8</v>
      </c>
      <c r="G226" s="732">
        <v>39920</v>
      </c>
      <c r="H226" s="732">
        <v>2</v>
      </c>
      <c r="I226" s="732">
        <v>4990</v>
      </c>
      <c r="J226" s="732">
        <v>4</v>
      </c>
      <c r="K226" s="732">
        <v>19960</v>
      </c>
      <c r="L226" s="732">
        <v>1</v>
      </c>
      <c r="M226" s="732">
        <v>4990</v>
      </c>
      <c r="N226" s="732">
        <v>11</v>
      </c>
      <c r="O226" s="732">
        <v>54890</v>
      </c>
      <c r="P226" s="746">
        <v>2.75</v>
      </c>
      <c r="Q226" s="733">
        <v>4990</v>
      </c>
    </row>
    <row r="227" spans="1:17" ht="14.4" customHeight="1" x14ac:dyDescent="0.3">
      <c r="A227" s="727" t="s">
        <v>561</v>
      </c>
      <c r="B227" s="728" t="s">
        <v>4178</v>
      </c>
      <c r="C227" s="728" t="s">
        <v>4482</v>
      </c>
      <c r="D227" s="728" t="s">
        <v>4578</v>
      </c>
      <c r="E227" s="728" t="s">
        <v>4579</v>
      </c>
      <c r="F227" s="732"/>
      <c r="G227" s="732"/>
      <c r="H227" s="732"/>
      <c r="I227" s="732"/>
      <c r="J227" s="732">
        <v>2</v>
      </c>
      <c r="K227" s="732">
        <v>2972.3</v>
      </c>
      <c r="L227" s="732">
        <v>1</v>
      </c>
      <c r="M227" s="732">
        <v>1486.15</v>
      </c>
      <c r="N227" s="732">
        <v>2</v>
      </c>
      <c r="O227" s="732">
        <v>2972.3</v>
      </c>
      <c r="P227" s="746">
        <v>1</v>
      </c>
      <c r="Q227" s="733">
        <v>1486.15</v>
      </c>
    </row>
    <row r="228" spans="1:17" ht="14.4" customHeight="1" x14ac:dyDescent="0.3">
      <c r="A228" s="727" t="s">
        <v>561</v>
      </c>
      <c r="B228" s="728" t="s">
        <v>4178</v>
      </c>
      <c r="C228" s="728" t="s">
        <v>4482</v>
      </c>
      <c r="D228" s="728" t="s">
        <v>4580</v>
      </c>
      <c r="E228" s="728" t="s">
        <v>4581</v>
      </c>
      <c r="F228" s="732"/>
      <c r="G228" s="732"/>
      <c r="H228" s="732"/>
      <c r="I228" s="732"/>
      <c r="J228" s="732"/>
      <c r="K228" s="732"/>
      <c r="L228" s="732"/>
      <c r="M228" s="732"/>
      <c r="N228" s="732">
        <v>4</v>
      </c>
      <c r="O228" s="732">
        <v>11665.32</v>
      </c>
      <c r="P228" s="746"/>
      <c r="Q228" s="733">
        <v>2916.33</v>
      </c>
    </row>
    <row r="229" spans="1:17" ht="14.4" customHeight="1" x14ac:dyDescent="0.3">
      <c r="A229" s="727" t="s">
        <v>561</v>
      </c>
      <c r="B229" s="728" t="s">
        <v>4178</v>
      </c>
      <c r="C229" s="728" t="s">
        <v>4482</v>
      </c>
      <c r="D229" s="728" t="s">
        <v>4582</v>
      </c>
      <c r="E229" s="728" t="s">
        <v>4583</v>
      </c>
      <c r="F229" s="732"/>
      <c r="G229" s="732"/>
      <c r="H229" s="732"/>
      <c r="I229" s="732"/>
      <c r="J229" s="732">
        <v>1</v>
      </c>
      <c r="K229" s="732">
        <v>1631</v>
      </c>
      <c r="L229" s="732">
        <v>1</v>
      </c>
      <c r="M229" s="732">
        <v>1631</v>
      </c>
      <c r="N229" s="732"/>
      <c r="O229" s="732"/>
      <c r="P229" s="746"/>
      <c r="Q229" s="733"/>
    </row>
    <row r="230" spans="1:17" ht="14.4" customHeight="1" x14ac:dyDescent="0.3">
      <c r="A230" s="727" t="s">
        <v>561</v>
      </c>
      <c r="B230" s="728" t="s">
        <v>4178</v>
      </c>
      <c r="C230" s="728" t="s">
        <v>4482</v>
      </c>
      <c r="D230" s="728" t="s">
        <v>4584</v>
      </c>
      <c r="E230" s="728" t="s">
        <v>4585</v>
      </c>
      <c r="F230" s="732">
        <v>1</v>
      </c>
      <c r="G230" s="732">
        <v>2834.45</v>
      </c>
      <c r="H230" s="732">
        <v>0.5</v>
      </c>
      <c r="I230" s="732">
        <v>2834.45</v>
      </c>
      <c r="J230" s="732">
        <v>2</v>
      </c>
      <c r="K230" s="732">
        <v>5668.9</v>
      </c>
      <c r="L230" s="732">
        <v>1</v>
      </c>
      <c r="M230" s="732">
        <v>2834.45</v>
      </c>
      <c r="N230" s="732">
        <v>1</v>
      </c>
      <c r="O230" s="732">
        <v>2834.45</v>
      </c>
      <c r="P230" s="746">
        <v>0.5</v>
      </c>
      <c r="Q230" s="733">
        <v>2834.45</v>
      </c>
    </row>
    <row r="231" spans="1:17" ht="14.4" customHeight="1" x14ac:dyDescent="0.3">
      <c r="A231" s="727" t="s">
        <v>561</v>
      </c>
      <c r="B231" s="728" t="s">
        <v>4178</v>
      </c>
      <c r="C231" s="728" t="s">
        <v>4482</v>
      </c>
      <c r="D231" s="728" t="s">
        <v>4586</v>
      </c>
      <c r="E231" s="728" t="s">
        <v>4585</v>
      </c>
      <c r="F231" s="732">
        <v>1</v>
      </c>
      <c r="G231" s="732">
        <v>4301.95</v>
      </c>
      <c r="H231" s="732"/>
      <c r="I231" s="732">
        <v>4301.95</v>
      </c>
      <c r="J231" s="732"/>
      <c r="K231" s="732"/>
      <c r="L231" s="732"/>
      <c r="M231" s="732"/>
      <c r="N231" s="732">
        <v>1</v>
      </c>
      <c r="O231" s="732">
        <v>4301.95</v>
      </c>
      <c r="P231" s="746"/>
      <c r="Q231" s="733">
        <v>4301.95</v>
      </c>
    </row>
    <row r="232" spans="1:17" ht="14.4" customHeight="1" x14ac:dyDescent="0.3">
      <c r="A232" s="727" t="s">
        <v>561</v>
      </c>
      <c r="B232" s="728" t="s">
        <v>4178</v>
      </c>
      <c r="C232" s="728" t="s">
        <v>4482</v>
      </c>
      <c r="D232" s="728" t="s">
        <v>4587</v>
      </c>
      <c r="E232" s="728" t="s">
        <v>4588</v>
      </c>
      <c r="F232" s="732">
        <v>5</v>
      </c>
      <c r="G232" s="732">
        <v>6238.9</v>
      </c>
      <c r="H232" s="732">
        <v>5</v>
      </c>
      <c r="I232" s="732">
        <v>1247.78</v>
      </c>
      <c r="J232" s="732">
        <v>1</v>
      </c>
      <c r="K232" s="732">
        <v>1247.78</v>
      </c>
      <c r="L232" s="732">
        <v>1</v>
      </c>
      <c r="M232" s="732">
        <v>1247.78</v>
      </c>
      <c r="N232" s="732">
        <v>14</v>
      </c>
      <c r="O232" s="732">
        <v>17468.919999999998</v>
      </c>
      <c r="P232" s="746">
        <v>13.999999999999998</v>
      </c>
      <c r="Q232" s="733">
        <v>1247.78</v>
      </c>
    </row>
    <row r="233" spans="1:17" ht="14.4" customHeight="1" x14ac:dyDescent="0.3">
      <c r="A233" s="727" t="s">
        <v>561</v>
      </c>
      <c r="B233" s="728" t="s">
        <v>4178</v>
      </c>
      <c r="C233" s="728" t="s">
        <v>4482</v>
      </c>
      <c r="D233" s="728" t="s">
        <v>4589</v>
      </c>
      <c r="E233" s="728" t="s">
        <v>4588</v>
      </c>
      <c r="F233" s="732">
        <v>10</v>
      </c>
      <c r="G233" s="732">
        <v>14218.900000000001</v>
      </c>
      <c r="H233" s="732">
        <v>0.25000000000000006</v>
      </c>
      <c r="I233" s="732">
        <v>1421.89</v>
      </c>
      <c r="J233" s="732">
        <v>40</v>
      </c>
      <c r="K233" s="732">
        <v>56875.6</v>
      </c>
      <c r="L233" s="732">
        <v>1</v>
      </c>
      <c r="M233" s="732">
        <v>1421.8899999999999</v>
      </c>
      <c r="N233" s="732">
        <v>28</v>
      </c>
      <c r="O233" s="732">
        <v>39812.92</v>
      </c>
      <c r="P233" s="746">
        <v>0.7</v>
      </c>
      <c r="Q233" s="733">
        <v>1421.8899999999999</v>
      </c>
    </row>
    <row r="234" spans="1:17" ht="14.4" customHeight="1" x14ac:dyDescent="0.3">
      <c r="A234" s="727" t="s">
        <v>561</v>
      </c>
      <c r="B234" s="728" t="s">
        <v>4178</v>
      </c>
      <c r="C234" s="728" t="s">
        <v>4482</v>
      </c>
      <c r="D234" s="728" t="s">
        <v>4590</v>
      </c>
      <c r="E234" s="728" t="s">
        <v>4588</v>
      </c>
      <c r="F234" s="732">
        <v>10</v>
      </c>
      <c r="G234" s="732">
        <v>16561.099999999999</v>
      </c>
      <c r="H234" s="732">
        <v>0.83333333333333326</v>
      </c>
      <c r="I234" s="732">
        <v>1656.11</v>
      </c>
      <c r="J234" s="732">
        <v>12</v>
      </c>
      <c r="K234" s="732">
        <v>19873.32</v>
      </c>
      <c r="L234" s="732">
        <v>1</v>
      </c>
      <c r="M234" s="732">
        <v>1656.11</v>
      </c>
      <c r="N234" s="732">
        <v>13</v>
      </c>
      <c r="O234" s="732">
        <v>21529.43</v>
      </c>
      <c r="P234" s="746">
        <v>1.0833333333333333</v>
      </c>
      <c r="Q234" s="733">
        <v>1656.1100000000001</v>
      </c>
    </row>
    <row r="235" spans="1:17" ht="14.4" customHeight="1" x14ac:dyDescent="0.3">
      <c r="A235" s="727" t="s">
        <v>561</v>
      </c>
      <c r="B235" s="728" t="s">
        <v>4178</v>
      </c>
      <c r="C235" s="728" t="s">
        <v>4482</v>
      </c>
      <c r="D235" s="728" t="s">
        <v>4591</v>
      </c>
      <c r="E235" s="728" t="s">
        <v>4588</v>
      </c>
      <c r="F235" s="732"/>
      <c r="G235" s="732"/>
      <c r="H235" s="732"/>
      <c r="I235" s="732"/>
      <c r="J235" s="732">
        <v>1</v>
      </c>
      <c r="K235" s="732">
        <v>1779.44</v>
      </c>
      <c r="L235" s="732">
        <v>1</v>
      </c>
      <c r="M235" s="732">
        <v>1779.44</v>
      </c>
      <c r="N235" s="732">
        <v>2</v>
      </c>
      <c r="O235" s="732">
        <v>3558.88</v>
      </c>
      <c r="P235" s="746">
        <v>2</v>
      </c>
      <c r="Q235" s="733">
        <v>1779.44</v>
      </c>
    </row>
    <row r="236" spans="1:17" ht="14.4" customHeight="1" x14ac:dyDescent="0.3">
      <c r="A236" s="727" t="s">
        <v>561</v>
      </c>
      <c r="B236" s="728" t="s">
        <v>4178</v>
      </c>
      <c r="C236" s="728" t="s">
        <v>4482</v>
      </c>
      <c r="D236" s="728" t="s">
        <v>4592</v>
      </c>
      <c r="E236" s="728" t="s">
        <v>4593</v>
      </c>
      <c r="F236" s="732">
        <v>24</v>
      </c>
      <c r="G236" s="732">
        <v>34075.68</v>
      </c>
      <c r="H236" s="732">
        <v>0.63157894736842102</v>
      </c>
      <c r="I236" s="732">
        <v>1419.82</v>
      </c>
      <c r="J236" s="732">
        <v>38</v>
      </c>
      <c r="K236" s="732">
        <v>53953.16</v>
      </c>
      <c r="L236" s="732">
        <v>1</v>
      </c>
      <c r="M236" s="732">
        <v>1419.8200000000002</v>
      </c>
      <c r="N236" s="732">
        <v>29</v>
      </c>
      <c r="O236" s="732">
        <v>41174.78</v>
      </c>
      <c r="P236" s="746">
        <v>0.76315789473684204</v>
      </c>
      <c r="Q236" s="733">
        <v>1419.82</v>
      </c>
    </row>
    <row r="237" spans="1:17" ht="14.4" customHeight="1" x14ac:dyDescent="0.3">
      <c r="A237" s="727" t="s">
        <v>561</v>
      </c>
      <c r="B237" s="728" t="s">
        <v>4178</v>
      </c>
      <c r="C237" s="728" t="s">
        <v>4482</v>
      </c>
      <c r="D237" s="728" t="s">
        <v>4594</v>
      </c>
      <c r="E237" s="728" t="s">
        <v>4593</v>
      </c>
      <c r="F237" s="732">
        <v>23</v>
      </c>
      <c r="G237" s="732">
        <v>35587.67</v>
      </c>
      <c r="H237" s="732">
        <v>0.95833333333333326</v>
      </c>
      <c r="I237" s="732">
        <v>1547.29</v>
      </c>
      <c r="J237" s="732">
        <v>24</v>
      </c>
      <c r="K237" s="732">
        <v>37134.959999999999</v>
      </c>
      <c r="L237" s="732">
        <v>1</v>
      </c>
      <c r="M237" s="732">
        <v>1547.29</v>
      </c>
      <c r="N237" s="732">
        <v>27</v>
      </c>
      <c r="O237" s="732">
        <v>41776.83</v>
      </c>
      <c r="P237" s="746">
        <v>1.125</v>
      </c>
      <c r="Q237" s="733">
        <v>1547.29</v>
      </c>
    </row>
    <row r="238" spans="1:17" ht="14.4" customHeight="1" x14ac:dyDescent="0.3">
      <c r="A238" s="727" t="s">
        <v>561</v>
      </c>
      <c r="B238" s="728" t="s">
        <v>4178</v>
      </c>
      <c r="C238" s="728" t="s">
        <v>4482</v>
      </c>
      <c r="D238" s="728" t="s">
        <v>4595</v>
      </c>
      <c r="E238" s="728" t="s">
        <v>4593</v>
      </c>
      <c r="F238" s="732"/>
      <c r="G238" s="732"/>
      <c r="H238" s="732"/>
      <c r="I238" s="732"/>
      <c r="J238" s="732">
        <v>4</v>
      </c>
      <c r="K238" s="732">
        <v>6578.84</v>
      </c>
      <c r="L238" s="732">
        <v>1</v>
      </c>
      <c r="M238" s="732">
        <v>1644.71</v>
      </c>
      <c r="N238" s="732">
        <v>3</v>
      </c>
      <c r="O238" s="732">
        <v>4934.13</v>
      </c>
      <c r="P238" s="746">
        <v>0.75</v>
      </c>
      <c r="Q238" s="733">
        <v>1644.71</v>
      </c>
    </row>
    <row r="239" spans="1:17" ht="14.4" customHeight="1" x14ac:dyDescent="0.3">
      <c r="A239" s="727" t="s">
        <v>561</v>
      </c>
      <c r="B239" s="728" t="s">
        <v>4178</v>
      </c>
      <c r="C239" s="728" t="s">
        <v>4482</v>
      </c>
      <c r="D239" s="728" t="s">
        <v>4596</v>
      </c>
      <c r="E239" s="728" t="s">
        <v>4593</v>
      </c>
      <c r="F239" s="732">
        <v>1</v>
      </c>
      <c r="G239" s="732">
        <v>1783.58</v>
      </c>
      <c r="H239" s="732"/>
      <c r="I239" s="732">
        <v>1783.58</v>
      </c>
      <c r="J239" s="732"/>
      <c r="K239" s="732"/>
      <c r="L239" s="732"/>
      <c r="M239" s="732"/>
      <c r="N239" s="732"/>
      <c r="O239" s="732"/>
      <c r="P239" s="746"/>
      <c r="Q239" s="733"/>
    </row>
    <row r="240" spans="1:17" ht="14.4" customHeight="1" x14ac:dyDescent="0.3">
      <c r="A240" s="727" t="s">
        <v>561</v>
      </c>
      <c r="B240" s="728" t="s">
        <v>4178</v>
      </c>
      <c r="C240" s="728" t="s">
        <v>4482</v>
      </c>
      <c r="D240" s="728" t="s">
        <v>4597</v>
      </c>
      <c r="E240" s="728" t="s">
        <v>4598</v>
      </c>
      <c r="F240" s="732">
        <v>34</v>
      </c>
      <c r="G240" s="732">
        <v>26835.86</v>
      </c>
      <c r="H240" s="732">
        <v>0.53968253968253965</v>
      </c>
      <c r="I240" s="732">
        <v>789.29</v>
      </c>
      <c r="J240" s="732">
        <v>63</v>
      </c>
      <c r="K240" s="732">
        <v>49725.270000000004</v>
      </c>
      <c r="L240" s="732">
        <v>1</v>
      </c>
      <c r="M240" s="732">
        <v>789.29000000000008</v>
      </c>
      <c r="N240" s="732">
        <v>74</v>
      </c>
      <c r="O240" s="732">
        <v>58407.460000000006</v>
      </c>
      <c r="P240" s="746">
        <v>1.1746031746031746</v>
      </c>
      <c r="Q240" s="733">
        <v>789.29000000000008</v>
      </c>
    </row>
    <row r="241" spans="1:17" ht="14.4" customHeight="1" x14ac:dyDescent="0.3">
      <c r="A241" s="727" t="s">
        <v>561</v>
      </c>
      <c r="B241" s="728" t="s">
        <v>4178</v>
      </c>
      <c r="C241" s="728" t="s">
        <v>4482</v>
      </c>
      <c r="D241" s="728" t="s">
        <v>4599</v>
      </c>
      <c r="E241" s="728" t="s">
        <v>4600</v>
      </c>
      <c r="F241" s="732">
        <v>1</v>
      </c>
      <c r="G241" s="732">
        <v>2603.5500000000002</v>
      </c>
      <c r="H241" s="732">
        <v>1</v>
      </c>
      <c r="I241" s="732">
        <v>2603.5500000000002</v>
      </c>
      <c r="J241" s="732">
        <v>1</v>
      </c>
      <c r="K241" s="732">
        <v>2603.5500000000002</v>
      </c>
      <c r="L241" s="732">
        <v>1</v>
      </c>
      <c r="M241" s="732">
        <v>2603.5500000000002</v>
      </c>
      <c r="N241" s="732"/>
      <c r="O241" s="732"/>
      <c r="P241" s="746"/>
      <c r="Q241" s="733"/>
    </row>
    <row r="242" spans="1:17" ht="14.4" customHeight="1" x14ac:dyDescent="0.3">
      <c r="A242" s="727" t="s">
        <v>561</v>
      </c>
      <c r="B242" s="728" t="s">
        <v>4178</v>
      </c>
      <c r="C242" s="728" t="s">
        <v>4482</v>
      </c>
      <c r="D242" s="728" t="s">
        <v>4601</v>
      </c>
      <c r="E242" s="728" t="s">
        <v>4602</v>
      </c>
      <c r="F242" s="732">
        <v>5</v>
      </c>
      <c r="G242" s="732">
        <v>41112.550000000003</v>
      </c>
      <c r="H242" s="732">
        <v>0.7142857142857143</v>
      </c>
      <c r="I242" s="732">
        <v>8222.51</v>
      </c>
      <c r="J242" s="732">
        <v>7</v>
      </c>
      <c r="K242" s="732">
        <v>57557.570000000007</v>
      </c>
      <c r="L242" s="732">
        <v>1</v>
      </c>
      <c r="M242" s="732">
        <v>8222.51</v>
      </c>
      <c r="N242" s="732">
        <v>3</v>
      </c>
      <c r="O242" s="732">
        <v>24667.53</v>
      </c>
      <c r="P242" s="746">
        <v>0.42857142857142849</v>
      </c>
      <c r="Q242" s="733">
        <v>8222.51</v>
      </c>
    </row>
    <row r="243" spans="1:17" ht="14.4" customHeight="1" x14ac:dyDescent="0.3">
      <c r="A243" s="727" t="s">
        <v>561</v>
      </c>
      <c r="B243" s="728" t="s">
        <v>4178</v>
      </c>
      <c r="C243" s="728" t="s">
        <v>4482</v>
      </c>
      <c r="D243" s="728" t="s">
        <v>4603</v>
      </c>
      <c r="E243" s="728" t="s">
        <v>4604</v>
      </c>
      <c r="F243" s="732"/>
      <c r="G243" s="732"/>
      <c r="H243" s="732"/>
      <c r="I243" s="732"/>
      <c r="J243" s="732"/>
      <c r="K243" s="732"/>
      <c r="L243" s="732"/>
      <c r="M243" s="732"/>
      <c r="N243" s="732">
        <v>1</v>
      </c>
      <c r="O243" s="732">
        <v>322.20999999999998</v>
      </c>
      <c r="P243" s="746"/>
      <c r="Q243" s="733">
        <v>322.20999999999998</v>
      </c>
    </row>
    <row r="244" spans="1:17" ht="14.4" customHeight="1" x14ac:dyDescent="0.3">
      <c r="A244" s="727" t="s">
        <v>561</v>
      </c>
      <c r="B244" s="728" t="s">
        <v>4178</v>
      </c>
      <c r="C244" s="728" t="s">
        <v>4482</v>
      </c>
      <c r="D244" s="728" t="s">
        <v>4605</v>
      </c>
      <c r="E244" s="728" t="s">
        <v>4593</v>
      </c>
      <c r="F244" s="732">
        <v>21</v>
      </c>
      <c r="G244" s="732">
        <v>26769.33</v>
      </c>
      <c r="H244" s="732">
        <v>0.51219512195121952</v>
      </c>
      <c r="I244" s="732">
        <v>1274.73</v>
      </c>
      <c r="J244" s="732">
        <v>41</v>
      </c>
      <c r="K244" s="732">
        <v>52263.93</v>
      </c>
      <c r="L244" s="732">
        <v>1</v>
      </c>
      <c r="M244" s="732">
        <v>1274.73</v>
      </c>
      <c r="N244" s="732">
        <v>10</v>
      </c>
      <c r="O244" s="732">
        <v>12747.3</v>
      </c>
      <c r="P244" s="746">
        <v>0.24390243902439024</v>
      </c>
      <c r="Q244" s="733">
        <v>1274.73</v>
      </c>
    </row>
    <row r="245" spans="1:17" ht="14.4" customHeight="1" x14ac:dyDescent="0.3">
      <c r="A245" s="727" t="s">
        <v>561</v>
      </c>
      <c r="B245" s="728" t="s">
        <v>4178</v>
      </c>
      <c r="C245" s="728" t="s">
        <v>4482</v>
      </c>
      <c r="D245" s="728" t="s">
        <v>4606</v>
      </c>
      <c r="E245" s="728" t="s">
        <v>4607</v>
      </c>
      <c r="F245" s="732">
        <v>3</v>
      </c>
      <c r="G245" s="732">
        <v>37921.590000000004</v>
      </c>
      <c r="H245" s="732">
        <v>0.42857142857142866</v>
      </c>
      <c r="I245" s="732">
        <v>12640.53</v>
      </c>
      <c r="J245" s="732">
        <v>7</v>
      </c>
      <c r="K245" s="732">
        <v>88483.709999999992</v>
      </c>
      <c r="L245" s="732">
        <v>1</v>
      </c>
      <c r="M245" s="732">
        <v>12640.529999999999</v>
      </c>
      <c r="N245" s="732">
        <v>2</v>
      </c>
      <c r="O245" s="732">
        <v>25281.06</v>
      </c>
      <c r="P245" s="746">
        <v>0.28571428571428575</v>
      </c>
      <c r="Q245" s="733">
        <v>12640.53</v>
      </c>
    </row>
    <row r="246" spans="1:17" ht="14.4" customHeight="1" x14ac:dyDescent="0.3">
      <c r="A246" s="727" t="s">
        <v>561</v>
      </c>
      <c r="B246" s="728" t="s">
        <v>4178</v>
      </c>
      <c r="C246" s="728" t="s">
        <v>4482</v>
      </c>
      <c r="D246" s="728" t="s">
        <v>4608</v>
      </c>
      <c r="E246" s="728" t="s">
        <v>4609</v>
      </c>
      <c r="F246" s="732">
        <v>2</v>
      </c>
      <c r="G246" s="732">
        <v>24903.82</v>
      </c>
      <c r="H246" s="732">
        <v>2</v>
      </c>
      <c r="I246" s="732">
        <v>12451.91</v>
      </c>
      <c r="J246" s="732">
        <v>1</v>
      </c>
      <c r="K246" s="732">
        <v>12451.91</v>
      </c>
      <c r="L246" s="732">
        <v>1</v>
      </c>
      <c r="M246" s="732">
        <v>12451.91</v>
      </c>
      <c r="N246" s="732">
        <v>1</v>
      </c>
      <c r="O246" s="732">
        <v>12451.91</v>
      </c>
      <c r="P246" s="746">
        <v>1</v>
      </c>
      <c r="Q246" s="733">
        <v>12451.91</v>
      </c>
    </row>
    <row r="247" spans="1:17" ht="14.4" customHeight="1" x14ac:dyDescent="0.3">
      <c r="A247" s="727" t="s">
        <v>561</v>
      </c>
      <c r="B247" s="728" t="s">
        <v>4178</v>
      </c>
      <c r="C247" s="728" t="s">
        <v>4482</v>
      </c>
      <c r="D247" s="728" t="s">
        <v>4610</v>
      </c>
      <c r="E247" s="728" t="s">
        <v>4609</v>
      </c>
      <c r="F247" s="732"/>
      <c r="G247" s="732"/>
      <c r="H247" s="732"/>
      <c r="I247" s="732"/>
      <c r="J247" s="732">
        <v>2</v>
      </c>
      <c r="K247" s="732">
        <v>26564.080000000002</v>
      </c>
      <c r="L247" s="732">
        <v>1</v>
      </c>
      <c r="M247" s="732">
        <v>13282.04</v>
      </c>
      <c r="N247" s="732">
        <v>1</v>
      </c>
      <c r="O247" s="732">
        <v>13282.04</v>
      </c>
      <c r="P247" s="746">
        <v>0.5</v>
      </c>
      <c r="Q247" s="733">
        <v>13282.04</v>
      </c>
    </row>
    <row r="248" spans="1:17" ht="14.4" customHeight="1" x14ac:dyDescent="0.3">
      <c r="A248" s="727" t="s">
        <v>561</v>
      </c>
      <c r="B248" s="728" t="s">
        <v>4178</v>
      </c>
      <c r="C248" s="728" t="s">
        <v>4482</v>
      </c>
      <c r="D248" s="728" t="s">
        <v>4611</v>
      </c>
      <c r="E248" s="728" t="s">
        <v>4612</v>
      </c>
      <c r="F248" s="732"/>
      <c r="G248" s="732"/>
      <c r="H248" s="732"/>
      <c r="I248" s="732"/>
      <c r="J248" s="732">
        <v>5</v>
      </c>
      <c r="K248" s="732">
        <v>6360</v>
      </c>
      <c r="L248" s="732">
        <v>1</v>
      </c>
      <c r="M248" s="732">
        <v>1272</v>
      </c>
      <c r="N248" s="732"/>
      <c r="O248" s="732"/>
      <c r="P248" s="746"/>
      <c r="Q248" s="733"/>
    </row>
    <row r="249" spans="1:17" ht="14.4" customHeight="1" x14ac:dyDescent="0.3">
      <c r="A249" s="727" t="s">
        <v>561</v>
      </c>
      <c r="B249" s="728" t="s">
        <v>4178</v>
      </c>
      <c r="C249" s="728" t="s">
        <v>4482</v>
      </c>
      <c r="D249" s="728" t="s">
        <v>4613</v>
      </c>
      <c r="E249" s="728" t="s">
        <v>4614</v>
      </c>
      <c r="F249" s="732">
        <v>1</v>
      </c>
      <c r="G249" s="732">
        <v>10628.95</v>
      </c>
      <c r="H249" s="732"/>
      <c r="I249" s="732">
        <v>10628.95</v>
      </c>
      <c r="J249" s="732"/>
      <c r="K249" s="732"/>
      <c r="L249" s="732"/>
      <c r="M249" s="732"/>
      <c r="N249" s="732"/>
      <c r="O249" s="732"/>
      <c r="P249" s="746"/>
      <c r="Q249" s="733"/>
    </row>
    <row r="250" spans="1:17" ht="14.4" customHeight="1" x14ac:dyDescent="0.3">
      <c r="A250" s="727" t="s">
        <v>561</v>
      </c>
      <c r="B250" s="728" t="s">
        <v>4178</v>
      </c>
      <c r="C250" s="728" t="s">
        <v>4482</v>
      </c>
      <c r="D250" s="728" t="s">
        <v>4615</v>
      </c>
      <c r="E250" s="728" t="s">
        <v>4616</v>
      </c>
      <c r="F250" s="732">
        <v>0</v>
      </c>
      <c r="G250" s="732">
        <v>0</v>
      </c>
      <c r="H250" s="732">
        <v>0</v>
      </c>
      <c r="I250" s="732"/>
      <c r="J250" s="732">
        <v>1</v>
      </c>
      <c r="K250" s="732">
        <v>37159</v>
      </c>
      <c r="L250" s="732">
        <v>1</v>
      </c>
      <c r="M250" s="732">
        <v>37159</v>
      </c>
      <c r="N250" s="732">
        <v>1</v>
      </c>
      <c r="O250" s="732">
        <v>37159</v>
      </c>
      <c r="P250" s="746">
        <v>1</v>
      </c>
      <c r="Q250" s="733">
        <v>37159</v>
      </c>
    </row>
    <row r="251" spans="1:17" ht="14.4" customHeight="1" x14ac:dyDescent="0.3">
      <c r="A251" s="727" t="s">
        <v>561</v>
      </c>
      <c r="B251" s="728" t="s">
        <v>4178</v>
      </c>
      <c r="C251" s="728" t="s">
        <v>4482</v>
      </c>
      <c r="D251" s="728" t="s">
        <v>4617</v>
      </c>
      <c r="E251" s="728" t="s">
        <v>4618</v>
      </c>
      <c r="F251" s="732">
        <v>0</v>
      </c>
      <c r="G251" s="732">
        <v>0</v>
      </c>
      <c r="H251" s="732">
        <v>0</v>
      </c>
      <c r="I251" s="732"/>
      <c r="J251" s="732">
        <v>1</v>
      </c>
      <c r="K251" s="732">
        <v>9986</v>
      </c>
      <c r="L251" s="732">
        <v>1</v>
      </c>
      <c r="M251" s="732">
        <v>9986</v>
      </c>
      <c r="N251" s="732">
        <v>1</v>
      </c>
      <c r="O251" s="732">
        <v>9986</v>
      </c>
      <c r="P251" s="746">
        <v>1</v>
      </c>
      <c r="Q251" s="733">
        <v>9986</v>
      </c>
    </row>
    <row r="252" spans="1:17" ht="14.4" customHeight="1" x14ac:dyDescent="0.3">
      <c r="A252" s="727" t="s">
        <v>561</v>
      </c>
      <c r="B252" s="728" t="s">
        <v>4178</v>
      </c>
      <c r="C252" s="728" t="s">
        <v>4482</v>
      </c>
      <c r="D252" s="728" t="s">
        <v>4619</v>
      </c>
      <c r="E252" s="728" t="s">
        <v>4620</v>
      </c>
      <c r="F252" s="732"/>
      <c r="G252" s="732"/>
      <c r="H252" s="732"/>
      <c r="I252" s="732"/>
      <c r="J252" s="732">
        <v>1</v>
      </c>
      <c r="K252" s="732">
        <v>2347</v>
      </c>
      <c r="L252" s="732">
        <v>1</v>
      </c>
      <c r="M252" s="732">
        <v>2347</v>
      </c>
      <c r="N252" s="732">
        <v>1</v>
      </c>
      <c r="O252" s="732">
        <v>2347</v>
      </c>
      <c r="P252" s="746">
        <v>1</v>
      </c>
      <c r="Q252" s="733">
        <v>2347</v>
      </c>
    </row>
    <row r="253" spans="1:17" ht="14.4" customHeight="1" x14ac:dyDescent="0.3">
      <c r="A253" s="727" t="s">
        <v>561</v>
      </c>
      <c r="B253" s="728" t="s">
        <v>4178</v>
      </c>
      <c r="C253" s="728" t="s">
        <v>4482</v>
      </c>
      <c r="D253" s="728" t="s">
        <v>4621</v>
      </c>
      <c r="E253" s="728" t="s">
        <v>4622</v>
      </c>
      <c r="F253" s="732">
        <v>0</v>
      </c>
      <c r="G253" s="732">
        <v>0</v>
      </c>
      <c r="H253" s="732"/>
      <c r="I253" s="732"/>
      <c r="J253" s="732"/>
      <c r="K253" s="732"/>
      <c r="L253" s="732"/>
      <c r="M253" s="732"/>
      <c r="N253" s="732"/>
      <c r="O253" s="732"/>
      <c r="P253" s="746"/>
      <c r="Q253" s="733"/>
    </row>
    <row r="254" spans="1:17" ht="14.4" customHeight="1" x14ac:dyDescent="0.3">
      <c r="A254" s="727" t="s">
        <v>561</v>
      </c>
      <c r="B254" s="728" t="s">
        <v>4178</v>
      </c>
      <c r="C254" s="728" t="s">
        <v>4482</v>
      </c>
      <c r="D254" s="728" t="s">
        <v>4623</v>
      </c>
      <c r="E254" s="728" t="s">
        <v>4624</v>
      </c>
      <c r="F254" s="732">
        <v>5</v>
      </c>
      <c r="G254" s="732">
        <v>5476.15</v>
      </c>
      <c r="H254" s="732">
        <v>1.25</v>
      </c>
      <c r="I254" s="732">
        <v>1095.23</v>
      </c>
      <c r="J254" s="732">
        <v>4</v>
      </c>
      <c r="K254" s="732">
        <v>4380.92</v>
      </c>
      <c r="L254" s="732">
        <v>1</v>
      </c>
      <c r="M254" s="732">
        <v>1095.23</v>
      </c>
      <c r="N254" s="732">
        <v>6</v>
      </c>
      <c r="O254" s="732">
        <v>6571.38</v>
      </c>
      <c r="P254" s="746">
        <v>1.5</v>
      </c>
      <c r="Q254" s="733">
        <v>1095.23</v>
      </c>
    </row>
    <row r="255" spans="1:17" ht="14.4" customHeight="1" x14ac:dyDescent="0.3">
      <c r="A255" s="727" t="s">
        <v>561</v>
      </c>
      <c r="B255" s="728" t="s">
        <v>4178</v>
      </c>
      <c r="C255" s="728" t="s">
        <v>4482</v>
      </c>
      <c r="D255" s="728" t="s">
        <v>4625</v>
      </c>
      <c r="E255" s="728" t="s">
        <v>4626</v>
      </c>
      <c r="F255" s="732">
        <v>3</v>
      </c>
      <c r="G255" s="732">
        <v>35022</v>
      </c>
      <c r="H255" s="732"/>
      <c r="I255" s="732">
        <v>11674</v>
      </c>
      <c r="J255" s="732"/>
      <c r="K255" s="732"/>
      <c r="L255" s="732"/>
      <c r="M255" s="732"/>
      <c r="N255" s="732">
        <v>2</v>
      </c>
      <c r="O255" s="732">
        <v>23348</v>
      </c>
      <c r="P255" s="746"/>
      <c r="Q255" s="733">
        <v>11674</v>
      </c>
    </row>
    <row r="256" spans="1:17" ht="14.4" customHeight="1" x14ac:dyDescent="0.3">
      <c r="A256" s="727" t="s">
        <v>561</v>
      </c>
      <c r="B256" s="728" t="s">
        <v>4178</v>
      </c>
      <c r="C256" s="728" t="s">
        <v>4482</v>
      </c>
      <c r="D256" s="728" t="s">
        <v>4627</v>
      </c>
      <c r="E256" s="728" t="s">
        <v>4628</v>
      </c>
      <c r="F256" s="732">
        <v>12</v>
      </c>
      <c r="G256" s="732">
        <v>10832.04</v>
      </c>
      <c r="H256" s="732">
        <v>1</v>
      </c>
      <c r="I256" s="732">
        <v>902.67000000000007</v>
      </c>
      <c r="J256" s="732">
        <v>12</v>
      </c>
      <c r="K256" s="732">
        <v>10832.04</v>
      </c>
      <c r="L256" s="732">
        <v>1</v>
      </c>
      <c r="M256" s="732">
        <v>902.67000000000007</v>
      </c>
      <c r="N256" s="732">
        <v>13</v>
      </c>
      <c r="O256" s="732">
        <v>11734.71</v>
      </c>
      <c r="P256" s="746">
        <v>1.0833333333333333</v>
      </c>
      <c r="Q256" s="733">
        <v>902.67</v>
      </c>
    </row>
    <row r="257" spans="1:17" ht="14.4" customHeight="1" x14ac:dyDescent="0.3">
      <c r="A257" s="727" t="s">
        <v>561</v>
      </c>
      <c r="B257" s="728" t="s">
        <v>4178</v>
      </c>
      <c r="C257" s="728" t="s">
        <v>4482</v>
      </c>
      <c r="D257" s="728" t="s">
        <v>4629</v>
      </c>
      <c r="E257" s="728" t="s">
        <v>4628</v>
      </c>
      <c r="F257" s="732">
        <v>18</v>
      </c>
      <c r="G257" s="732">
        <v>18529.560000000001</v>
      </c>
      <c r="H257" s="732">
        <v>2.5714285714285716</v>
      </c>
      <c r="I257" s="732">
        <v>1029.42</v>
      </c>
      <c r="J257" s="732">
        <v>7</v>
      </c>
      <c r="K257" s="732">
        <v>7205.9400000000005</v>
      </c>
      <c r="L257" s="732">
        <v>1</v>
      </c>
      <c r="M257" s="732">
        <v>1029.42</v>
      </c>
      <c r="N257" s="732">
        <v>12</v>
      </c>
      <c r="O257" s="732">
        <v>12353.04</v>
      </c>
      <c r="P257" s="746">
        <v>1.7142857142857142</v>
      </c>
      <c r="Q257" s="733">
        <v>1029.42</v>
      </c>
    </row>
    <row r="258" spans="1:17" ht="14.4" customHeight="1" x14ac:dyDescent="0.3">
      <c r="A258" s="727" t="s">
        <v>561</v>
      </c>
      <c r="B258" s="728" t="s">
        <v>4178</v>
      </c>
      <c r="C258" s="728" t="s">
        <v>4482</v>
      </c>
      <c r="D258" s="728" t="s">
        <v>4630</v>
      </c>
      <c r="E258" s="728" t="s">
        <v>4631</v>
      </c>
      <c r="F258" s="732"/>
      <c r="G258" s="732"/>
      <c r="H258" s="732"/>
      <c r="I258" s="732"/>
      <c r="J258" s="732"/>
      <c r="K258" s="732"/>
      <c r="L258" s="732"/>
      <c r="M258" s="732"/>
      <c r="N258" s="732">
        <v>1</v>
      </c>
      <c r="O258" s="732">
        <v>1037.19</v>
      </c>
      <c r="P258" s="746"/>
      <c r="Q258" s="733">
        <v>1037.19</v>
      </c>
    </row>
    <row r="259" spans="1:17" ht="14.4" customHeight="1" x14ac:dyDescent="0.3">
      <c r="A259" s="727" t="s">
        <v>561</v>
      </c>
      <c r="B259" s="728" t="s">
        <v>4178</v>
      </c>
      <c r="C259" s="728" t="s">
        <v>4482</v>
      </c>
      <c r="D259" s="728" t="s">
        <v>4632</v>
      </c>
      <c r="E259" s="728" t="s">
        <v>4633</v>
      </c>
      <c r="F259" s="732">
        <v>5</v>
      </c>
      <c r="G259" s="732">
        <v>47522.45</v>
      </c>
      <c r="H259" s="732">
        <v>1.25</v>
      </c>
      <c r="I259" s="732">
        <v>9504.49</v>
      </c>
      <c r="J259" s="732">
        <v>4</v>
      </c>
      <c r="K259" s="732">
        <v>38017.96</v>
      </c>
      <c r="L259" s="732">
        <v>1</v>
      </c>
      <c r="M259" s="732">
        <v>9504.49</v>
      </c>
      <c r="N259" s="732">
        <v>4</v>
      </c>
      <c r="O259" s="732">
        <v>38017.96</v>
      </c>
      <c r="P259" s="746">
        <v>1</v>
      </c>
      <c r="Q259" s="733">
        <v>9504.49</v>
      </c>
    </row>
    <row r="260" spans="1:17" ht="14.4" customHeight="1" x14ac:dyDescent="0.3">
      <c r="A260" s="727" t="s">
        <v>561</v>
      </c>
      <c r="B260" s="728" t="s">
        <v>4178</v>
      </c>
      <c r="C260" s="728" t="s">
        <v>4482</v>
      </c>
      <c r="D260" s="728" t="s">
        <v>4634</v>
      </c>
      <c r="E260" s="728" t="s">
        <v>4635</v>
      </c>
      <c r="F260" s="732">
        <v>3</v>
      </c>
      <c r="G260" s="732">
        <v>7331.25</v>
      </c>
      <c r="H260" s="732"/>
      <c r="I260" s="732">
        <v>2443.75</v>
      </c>
      <c r="J260" s="732"/>
      <c r="K260" s="732"/>
      <c r="L260" s="732"/>
      <c r="M260" s="732"/>
      <c r="N260" s="732"/>
      <c r="O260" s="732"/>
      <c r="P260" s="746"/>
      <c r="Q260" s="733"/>
    </row>
    <row r="261" spans="1:17" ht="14.4" customHeight="1" x14ac:dyDescent="0.3">
      <c r="A261" s="727" t="s">
        <v>561</v>
      </c>
      <c r="B261" s="728" t="s">
        <v>4178</v>
      </c>
      <c r="C261" s="728" t="s">
        <v>4482</v>
      </c>
      <c r="D261" s="728" t="s">
        <v>4636</v>
      </c>
      <c r="E261" s="728" t="s">
        <v>4637</v>
      </c>
      <c r="F261" s="732">
        <v>1</v>
      </c>
      <c r="G261" s="732">
        <v>9469.25</v>
      </c>
      <c r="H261" s="732">
        <v>1</v>
      </c>
      <c r="I261" s="732">
        <v>9469.25</v>
      </c>
      <c r="J261" s="732">
        <v>1</v>
      </c>
      <c r="K261" s="732">
        <v>9469.25</v>
      </c>
      <c r="L261" s="732">
        <v>1</v>
      </c>
      <c r="M261" s="732">
        <v>9469.25</v>
      </c>
      <c r="N261" s="732"/>
      <c r="O261" s="732"/>
      <c r="P261" s="746"/>
      <c r="Q261" s="733"/>
    </row>
    <row r="262" spans="1:17" ht="14.4" customHeight="1" x14ac:dyDescent="0.3">
      <c r="A262" s="727" t="s">
        <v>561</v>
      </c>
      <c r="B262" s="728" t="s">
        <v>4178</v>
      </c>
      <c r="C262" s="728" t="s">
        <v>4482</v>
      </c>
      <c r="D262" s="728" t="s">
        <v>4638</v>
      </c>
      <c r="E262" s="728" t="s">
        <v>4639</v>
      </c>
      <c r="F262" s="732"/>
      <c r="G262" s="732"/>
      <c r="H262" s="732"/>
      <c r="I262" s="732"/>
      <c r="J262" s="732">
        <v>2</v>
      </c>
      <c r="K262" s="732">
        <v>18370.580000000002</v>
      </c>
      <c r="L262" s="732">
        <v>1</v>
      </c>
      <c r="M262" s="732">
        <v>9185.2900000000009</v>
      </c>
      <c r="N262" s="732">
        <v>7</v>
      </c>
      <c r="O262" s="732">
        <v>64297.03</v>
      </c>
      <c r="P262" s="746">
        <v>3.4999999999999996</v>
      </c>
      <c r="Q262" s="733">
        <v>9185.2899999999991</v>
      </c>
    </row>
    <row r="263" spans="1:17" ht="14.4" customHeight="1" x14ac:dyDescent="0.3">
      <c r="A263" s="727" t="s">
        <v>561</v>
      </c>
      <c r="B263" s="728" t="s">
        <v>4178</v>
      </c>
      <c r="C263" s="728" t="s">
        <v>4482</v>
      </c>
      <c r="D263" s="728" t="s">
        <v>4640</v>
      </c>
      <c r="E263" s="728" t="s">
        <v>4641</v>
      </c>
      <c r="F263" s="732"/>
      <c r="G263" s="732"/>
      <c r="H263" s="732"/>
      <c r="I263" s="732"/>
      <c r="J263" s="732">
        <v>2</v>
      </c>
      <c r="K263" s="732">
        <v>1224.98</v>
      </c>
      <c r="L263" s="732">
        <v>1</v>
      </c>
      <c r="M263" s="732">
        <v>612.49</v>
      </c>
      <c r="N263" s="732"/>
      <c r="O263" s="732"/>
      <c r="P263" s="746"/>
      <c r="Q263" s="733"/>
    </row>
    <row r="264" spans="1:17" ht="14.4" customHeight="1" x14ac:dyDescent="0.3">
      <c r="A264" s="727" t="s">
        <v>561</v>
      </c>
      <c r="B264" s="728" t="s">
        <v>4178</v>
      </c>
      <c r="C264" s="728" t="s">
        <v>4482</v>
      </c>
      <c r="D264" s="728" t="s">
        <v>4642</v>
      </c>
      <c r="E264" s="728" t="s">
        <v>4641</v>
      </c>
      <c r="F264" s="732"/>
      <c r="G264" s="732"/>
      <c r="H264" s="732"/>
      <c r="I264" s="732"/>
      <c r="J264" s="732">
        <v>1</v>
      </c>
      <c r="K264" s="732">
        <v>633.22</v>
      </c>
      <c r="L264" s="732">
        <v>1</v>
      </c>
      <c r="M264" s="732">
        <v>633.22</v>
      </c>
      <c r="N264" s="732"/>
      <c r="O264" s="732"/>
      <c r="P264" s="746"/>
      <c r="Q264" s="733"/>
    </row>
    <row r="265" spans="1:17" ht="14.4" customHeight="1" x14ac:dyDescent="0.3">
      <c r="A265" s="727" t="s">
        <v>561</v>
      </c>
      <c r="B265" s="728" t="s">
        <v>4178</v>
      </c>
      <c r="C265" s="728" t="s">
        <v>4482</v>
      </c>
      <c r="D265" s="728" t="s">
        <v>4643</v>
      </c>
      <c r="E265" s="728" t="s">
        <v>4641</v>
      </c>
      <c r="F265" s="732">
        <v>2</v>
      </c>
      <c r="G265" s="732">
        <v>1301.68</v>
      </c>
      <c r="H265" s="732"/>
      <c r="I265" s="732">
        <v>650.84</v>
      </c>
      <c r="J265" s="732"/>
      <c r="K265" s="732"/>
      <c r="L265" s="732"/>
      <c r="M265" s="732"/>
      <c r="N265" s="732"/>
      <c r="O265" s="732"/>
      <c r="P265" s="746"/>
      <c r="Q265" s="733"/>
    </row>
    <row r="266" spans="1:17" ht="14.4" customHeight="1" x14ac:dyDescent="0.3">
      <c r="A266" s="727" t="s">
        <v>561</v>
      </c>
      <c r="B266" s="728" t="s">
        <v>4178</v>
      </c>
      <c r="C266" s="728" t="s">
        <v>4482</v>
      </c>
      <c r="D266" s="728" t="s">
        <v>4644</v>
      </c>
      <c r="E266" s="728" t="s">
        <v>4641</v>
      </c>
      <c r="F266" s="732">
        <v>5</v>
      </c>
      <c r="G266" s="732">
        <v>3445.9</v>
      </c>
      <c r="H266" s="732"/>
      <c r="I266" s="732">
        <v>689.18000000000006</v>
      </c>
      <c r="J266" s="732"/>
      <c r="K266" s="732"/>
      <c r="L266" s="732"/>
      <c r="M266" s="732"/>
      <c r="N266" s="732">
        <v>2</v>
      </c>
      <c r="O266" s="732">
        <v>1378.36</v>
      </c>
      <c r="P266" s="746"/>
      <c r="Q266" s="733">
        <v>689.18</v>
      </c>
    </row>
    <row r="267" spans="1:17" ht="14.4" customHeight="1" x14ac:dyDescent="0.3">
      <c r="A267" s="727" t="s">
        <v>561</v>
      </c>
      <c r="B267" s="728" t="s">
        <v>4178</v>
      </c>
      <c r="C267" s="728" t="s">
        <v>4482</v>
      </c>
      <c r="D267" s="728" t="s">
        <v>4645</v>
      </c>
      <c r="E267" s="728" t="s">
        <v>4646</v>
      </c>
      <c r="F267" s="732"/>
      <c r="G267" s="732"/>
      <c r="H267" s="732"/>
      <c r="I267" s="732"/>
      <c r="J267" s="732">
        <v>6</v>
      </c>
      <c r="K267" s="732">
        <v>5360.1</v>
      </c>
      <c r="L267" s="732">
        <v>1</v>
      </c>
      <c r="M267" s="732">
        <v>893.35</v>
      </c>
      <c r="N267" s="732"/>
      <c r="O267" s="732"/>
      <c r="P267" s="746"/>
      <c r="Q267" s="733"/>
    </row>
    <row r="268" spans="1:17" ht="14.4" customHeight="1" x14ac:dyDescent="0.3">
      <c r="A268" s="727" t="s">
        <v>561</v>
      </c>
      <c r="B268" s="728" t="s">
        <v>4178</v>
      </c>
      <c r="C268" s="728" t="s">
        <v>4482</v>
      </c>
      <c r="D268" s="728" t="s">
        <v>4647</v>
      </c>
      <c r="E268" s="728" t="s">
        <v>4646</v>
      </c>
      <c r="F268" s="732">
        <v>3</v>
      </c>
      <c r="G268" s="732">
        <v>2994.06</v>
      </c>
      <c r="H268" s="732"/>
      <c r="I268" s="732">
        <v>998.02</v>
      </c>
      <c r="J268" s="732"/>
      <c r="K268" s="732"/>
      <c r="L268" s="732"/>
      <c r="M268" s="732"/>
      <c r="N268" s="732"/>
      <c r="O268" s="732"/>
      <c r="P268" s="746"/>
      <c r="Q268" s="733"/>
    </row>
    <row r="269" spans="1:17" ht="14.4" customHeight="1" x14ac:dyDescent="0.3">
      <c r="A269" s="727" t="s">
        <v>561</v>
      </c>
      <c r="B269" s="728" t="s">
        <v>4178</v>
      </c>
      <c r="C269" s="728" t="s">
        <v>4482</v>
      </c>
      <c r="D269" s="728" t="s">
        <v>4648</v>
      </c>
      <c r="E269" s="728" t="s">
        <v>4646</v>
      </c>
      <c r="F269" s="732">
        <v>5</v>
      </c>
      <c r="G269" s="732">
        <v>4150.6499999999996</v>
      </c>
      <c r="H269" s="732"/>
      <c r="I269" s="732">
        <v>830.12999999999988</v>
      </c>
      <c r="J269" s="732"/>
      <c r="K269" s="732"/>
      <c r="L269" s="732"/>
      <c r="M269" s="732"/>
      <c r="N269" s="732"/>
      <c r="O269" s="732"/>
      <c r="P269" s="746"/>
      <c r="Q269" s="733"/>
    </row>
    <row r="270" spans="1:17" ht="14.4" customHeight="1" x14ac:dyDescent="0.3">
      <c r="A270" s="727" t="s">
        <v>561</v>
      </c>
      <c r="B270" s="728" t="s">
        <v>4178</v>
      </c>
      <c r="C270" s="728" t="s">
        <v>4482</v>
      </c>
      <c r="D270" s="728" t="s">
        <v>4649</v>
      </c>
      <c r="E270" s="728" t="s">
        <v>4650</v>
      </c>
      <c r="F270" s="732">
        <v>1</v>
      </c>
      <c r="G270" s="732">
        <v>620.78</v>
      </c>
      <c r="H270" s="732">
        <v>0.25</v>
      </c>
      <c r="I270" s="732">
        <v>620.78</v>
      </c>
      <c r="J270" s="732">
        <v>4</v>
      </c>
      <c r="K270" s="732">
        <v>2483.12</v>
      </c>
      <c r="L270" s="732">
        <v>1</v>
      </c>
      <c r="M270" s="732">
        <v>620.78</v>
      </c>
      <c r="N270" s="732">
        <v>10</v>
      </c>
      <c r="O270" s="732">
        <v>6207.8</v>
      </c>
      <c r="P270" s="746">
        <v>2.5</v>
      </c>
      <c r="Q270" s="733">
        <v>620.78</v>
      </c>
    </row>
    <row r="271" spans="1:17" ht="14.4" customHeight="1" x14ac:dyDescent="0.3">
      <c r="A271" s="727" t="s">
        <v>561</v>
      </c>
      <c r="B271" s="728" t="s">
        <v>4178</v>
      </c>
      <c r="C271" s="728" t="s">
        <v>4482</v>
      </c>
      <c r="D271" s="728" t="s">
        <v>4651</v>
      </c>
      <c r="E271" s="728" t="s">
        <v>4650</v>
      </c>
      <c r="F271" s="732">
        <v>4</v>
      </c>
      <c r="G271" s="732">
        <v>2549.44</v>
      </c>
      <c r="H271" s="732">
        <v>0.39999999999999997</v>
      </c>
      <c r="I271" s="732">
        <v>637.36</v>
      </c>
      <c r="J271" s="732">
        <v>10</v>
      </c>
      <c r="K271" s="732">
        <v>6373.6</v>
      </c>
      <c r="L271" s="732">
        <v>1</v>
      </c>
      <c r="M271" s="732">
        <v>637.36</v>
      </c>
      <c r="N271" s="732">
        <v>12</v>
      </c>
      <c r="O271" s="732">
        <v>7648.32</v>
      </c>
      <c r="P271" s="746">
        <v>1.2</v>
      </c>
      <c r="Q271" s="733">
        <v>637.36</v>
      </c>
    </row>
    <row r="272" spans="1:17" ht="14.4" customHeight="1" x14ac:dyDescent="0.3">
      <c r="A272" s="727" t="s">
        <v>561</v>
      </c>
      <c r="B272" s="728" t="s">
        <v>4178</v>
      </c>
      <c r="C272" s="728" t="s">
        <v>4482</v>
      </c>
      <c r="D272" s="728" t="s">
        <v>4652</v>
      </c>
      <c r="E272" s="728" t="s">
        <v>4653</v>
      </c>
      <c r="F272" s="732">
        <v>1</v>
      </c>
      <c r="G272" s="732">
        <v>82</v>
      </c>
      <c r="H272" s="732"/>
      <c r="I272" s="732">
        <v>82</v>
      </c>
      <c r="J272" s="732"/>
      <c r="K272" s="732"/>
      <c r="L272" s="732"/>
      <c r="M272" s="732"/>
      <c r="N272" s="732">
        <v>237</v>
      </c>
      <c r="O272" s="732">
        <v>19434</v>
      </c>
      <c r="P272" s="746"/>
      <c r="Q272" s="733">
        <v>82</v>
      </c>
    </row>
    <row r="273" spans="1:17" ht="14.4" customHeight="1" x14ac:dyDescent="0.3">
      <c r="A273" s="727" t="s">
        <v>561</v>
      </c>
      <c r="B273" s="728" t="s">
        <v>4178</v>
      </c>
      <c r="C273" s="728" t="s">
        <v>4482</v>
      </c>
      <c r="D273" s="728" t="s">
        <v>4654</v>
      </c>
      <c r="E273" s="728" t="s">
        <v>4655</v>
      </c>
      <c r="F273" s="732"/>
      <c r="G273" s="732"/>
      <c r="H273" s="732"/>
      <c r="I273" s="732"/>
      <c r="J273" s="732">
        <v>1</v>
      </c>
      <c r="K273" s="732">
        <v>6115</v>
      </c>
      <c r="L273" s="732">
        <v>1</v>
      </c>
      <c r="M273" s="732">
        <v>6115</v>
      </c>
      <c r="N273" s="732"/>
      <c r="O273" s="732"/>
      <c r="P273" s="746"/>
      <c r="Q273" s="733"/>
    </row>
    <row r="274" spans="1:17" ht="14.4" customHeight="1" x14ac:dyDescent="0.3">
      <c r="A274" s="727" t="s">
        <v>561</v>
      </c>
      <c r="B274" s="728" t="s">
        <v>4178</v>
      </c>
      <c r="C274" s="728" t="s">
        <v>4482</v>
      </c>
      <c r="D274" s="728" t="s">
        <v>4656</v>
      </c>
      <c r="E274" s="728" t="s">
        <v>4657</v>
      </c>
      <c r="F274" s="732"/>
      <c r="G274" s="732"/>
      <c r="H274" s="732"/>
      <c r="I274" s="732"/>
      <c r="J274" s="732"/>
      <c r="K274" s="732"/>
      <c r="L274" s="732"/>
      <c r="M274" s="732"/>
      <c r="N274" s="732">
        <v>1</v>
      </c>
      <c r="O274" s="732">
        <v>1796</v>
      </c>
      <c r="P274" s="746"/>
      <c r="Q274" s="733">
        <v>1796</v>
      </c>
    </row>
    <row r="275" spans="1:17" ht="14.4" customHeight="1" x14ac:dyDescent="0.3">
      <c r="A275" s="727" t="s">
        <v>561</v>
      </c>
      <c r="B275" s="728" t="s">
        <v>4178</v>
      </c>
      <c r="C275" s="728" t="s">
        <v>4482</v>
      </c>
      <c r="D275" s="728" t="s">
        <v>4658</v>
      </c>
      <c r="E275" s="728" t="s">
        <v>4659</v>
      </c>
      <c r="F275" s="732">
        <v>1</v>
      </c>
      <c r="G275" s="732">
        <v>485.02</v>
      </c>
      <c r="H275" s="732">
        <v>0.2</v>
      </c>
      <c r="I275" s="732">
        <v>485.02</v>
      </c>
      <c r="J275" s="732">
        <v>5</v>
      </c>
      <c r="K275" s="732">
        <v>2425.1</v>
      </c>
      <c r="L275" s="732">
        <v>1</v>
      </c>
      <c r="M275" s="732">
        <v>485.02</v>
      </c>
      <c r="N275" s="732"/>
      <c r="O275" s="732"/>
      <c r="P275" s="746"/>
      <c r="Q275" s="733"/>
    </row>
    <row r="276" spans="1:17" ht="14.4" customHeight="1" x14ac:dyDescent="0.3">
      <c r="A276" s="727" t="s">
        <v>561</v>
      </c>
      <c r="B276" s="728" t="s">
        <v>4178</v>
      </c>
      <c r="C276" s="728" t="s">
        <v>4482</v>
      </c>
      <c r="D276" s="728" t="s">
        <v>4660</v>
      </c>
      <c r="E276" s="728" t="s">
        <v>4659</v>
      </c>
      <c r="F276" s="732">
        <v>21</v>
      </c>
      <c r="G276" s="732">
        <v>7595.49</v>
      </c>
      <c r="H276" s="732">
        <v>0.875</v>
      </c>
      <c r="I276" s="732">
        <v>361.69</v>
      </c>
      <c r="J276" s="732">
        <v>24</v>
      </c>
      <c r="K276" s="732">
        <v>8680.56</v>
      </c>
      <c r="L276" s="732">
        <v>1</v>
      </c>
      <c r="M276" s="732">
        <v>361.69</v>
      </c>
      <c r="N276" s="732">
        <v>27</v>
      </c>
      <c r="O276" s="732">
        <v>9765.630000000001</v>
      </c>
      <c r="P276" s="746">
        <v>1.1250000000000002</v>
      </c>
      <c r="Q276" s="733">
        <v>361.69000000000005</v>
      </c>
    </row>
    <row r="277" spans="1:17" ht="14.4" customHeight="1" x14ac:dyDescent="0.3">
      <c r="A277" s="727" t="s">
        <v>561</v>
      </c>
      <c r="B277" s="728" t="s">
        <v>4178</v>
      </c>
      <c r="C277" s="728" t="s">
        <v>4482</v>
      </c>
      <c r="D277" s="728" t="s">
        <v>4661</v>
      </c>
      <c r="E277" s="728" t="s">
        <v>4662</v>
      </c>
      <c r="F277" s="732">
        <v>1</v>
      </c>
      <c r="G277" s="732">
        <v>4618</v>
      </c>
      <c r="H277" s="732">
        <v>1</v>
      </c>
      <c r="I277" s="732">
        <v>4618</v>
      </c>
      <c r="J277" s="732">
        <v>1</v>
      </c>
      <c r="K277" s="732">
        <v>4618</v>
      </c>
      <c r="L277" s="732">
        <v>1</v>
      </c>
      <c r="M277" s="732">
        <v>4618</v>
      </c>
      <c r="N277" s="732"/>
      <c r="O277" s="732"/>
      <c r="P277" s="746"/>
      <c r="Q277" s="733"/>
    </row>
    <row r="278" spans="1:17" ht="14.4" customHeight="1" x14ac:dyDescent="0.3">
      <c r="A278" s="727" t="s">
        <v>561</v>
      </c>
      <c r="B278" s="728" t="s">
        <v>4178</v>
      </c>
      <c r="C278" s="728" t="s">
        <v>4482</v>
      </c>
      <c r="D278" s="728" t="s">
        <v>4663</v>
      </c>
      <c r="E278" s="728" t="s">
        <v>4664</v>
      </c>
      <c r="F278" s="732">
        <v>2</v>
      </c>
      <c r="G278" s="732">
        <v>10819.2</v>
      </c>
      <c r="H278" s="732"/>
      <c r="I278" s="732">
        <v>5409.6</v>
      </c>
      <c r="J278" s="732"/>
      <c r="K278" s="732"/>
      <c r="L278" s="732"/>
      <c r="M278" s="732"/>
      <c r="N278" s="732"/>
      <c r="O278" s="732"/>
      <c r="P278" s="746"/>
      <c r="Q278" s="733"/>
    </row>
    <row r="279" spans="1:17" ht="14.4" customHeight="1" x14ac:dyDescent="0.3">
      <c r="A279" s="727" t="s">
        <v>561</v>
      </c>
      <c r="B279" s="728" t="s">
        <v>4178</v>
      </c>
      <c r="C279" s="728" t="s">
        <v>4482</v>
      </c>
      <c r="D279" s="728" t="s">
        <v>4665</v>
      </c>
      <c r="E279" s="728" t="s">
        <v>4666</v>
      </c>
      <c r="F279" s="732">
        <v>1</v>
      </c>
      <c r="G279" s="732">
        <v>2801.29</v>
      </c>
      <c r="H279" s="732">
        <v>0.33333333333333337</v>
      </c>
      <c r="I279" s="732">
        <v>2801.29</v>
      </c>
      <c r="J279" s="732">
        <v>3</v>
      </c>
      <c r="K279" s="732">
        <v>8403.869999999999</v>
      </c>
      <c r="L279" s="732">
        <v>1</v>
      </c>
      <c r="M279" s="732">
        <v>2801.2899999999995</v>
      </c>
      <c r="N279" s="732"/>
      <c r="O279" s="732"/>
      <c r="P279" s="746"/>
      <c r="Q279" s="733"/>
    </row>
    <row r="280" spans="1:17" ht="14.4" customHeight="1" x14ac:dyDescent="0.3">
      <c r="A280" s="727" t="s">
        <v>561</v>
      </c>
      <c r="B280" s="728" t="s">
        <v>4178</v>
      </c>
      <c r="C280" s="728" t="s">
        <v>4482</v>
      </c>
      <c r="D280" s="728" t="s">
        <v>4667</v>
      </c>
      <c r="E280" s="728" t="s">
        <v>4668</v>
      </c>
      <c r="F280" s="732">
        <v>1</v>
      </c>
      <c r="G280" s="732">
        <v>556.5</v>
      </c>
      <c r="H280" s="732"/>
      <c r="I280" s="732">
        <v>556.5</v>
      </c>
      <c r="J280" s="732"/>
      <c r="K280" s="732"/>
      <c r="L280" s="732"/>
      <c r="M280" s="732"/>
      <c r="N280" s="732"/>
      <c r="O280" s="732"/>
      <c r="P280" s="746"/>
      <c r="Q280" s="733"/>
    </row>
    <row r="281" spans="1:17" ht="14.4" customHeight="1" x14ac:dyDescent="0.3">
      <c r="A281" s="727" t="s">
        <v>561</v>
      </c>
      <c r="B281" s="728" t="s">
        <v>4178</v>
      </c>
      <c r="C281" s="728" t="s">
        <v>4482</v>
      </c>
      <c r="D281" s="728" t="s">
        <v>4669</v>
      </c>
      <c r="E281" s="728" t="s">
        <v>4670</v>
      </c>
      <c r="F281" s="732">
        <v>13</v>
      </c>
      <c r="G281" s="732">
        <v>88842</v>
      </c>
      <c r="H281" s="732">
        <v>1.4444444444444444</v>
      </c>
      <c r="I281" s="732">
        <v>6834</v>
      </c>
      <c r="J281" s="732">
        <v>9</v>
      </c>
      <c r="K281" s="732">
        <v>61506</v>
      </c>
      <c r="L281" s="732">
        <v>1</v>
      </c>
      <c r="M281" s="732">
        <v>6834</v>
      </c>
      <c r="N281" s="732">
        <v>5</v>
      </c>
      <c r="O281" s="732">
        <v>34170</v>
      </c>
      <c r="P281" s="746">
        <v>0.55555555555555558</v>
      </c>
      <c r="Q281" s="733">
        <v>6834</v>
      </c>
    </row>
    <row r="282" spans="1:17" ht="14.4" customHeight="1" x14ac:dyDescent="0.3">
      <c r="A282" s="727" t="s">
        <v>561</v>
      </c>
      <c r="B282" s="728" t="s">
        <v>4178</v>
      </c>
      <c r="C282" s="728" t="s">
        <v>4482</v>
      </c>
      <c r="D282" s="728" t="s">
        <v>4671</v>
      </c>
      <c r="E282" s="728" t="s">
        <v>4672</v>
      </c>
      <c r="F282" s="732">
        <v>1</v>
      </c>
      <c r="G282" s="732">
        <v>16754.669999999998</v>
      </c>
      <c r="H282" s="732"/>
      <c r="I282" s="732">
        <v>16754.669999999998</v>
      </c>
      <c r="J282" s="732"/>
      <c r="K282" s="732"/>
      <c r="L282" s="732"/>
      <c r="M282" s="732"/>
      <c r="N282" s="732"/>
      <c r="O282" s="732"/>
      <c r="P282" s="746"/>
      <c r="Q282" s="733"/>
    </row>
    <row r="283" spans="1:17" ht="14.4" customHeight="1" x14ac:dyDescent="0.3">
      <c r="A283" s="727" t="s">
        <v>561</v>
      </c>
      <c r="B283" s="728" t="s">
        <v>4178</v>
      </c>
      <c r="C283" s="728" t="s">
        <v>4482</v>
      </c>
      <c r="D283" s="728" t="s">
        <v>4673</v>
      </c>
      <c r="E283" s="728" t="s">
        <v>4672</v>
      </c>
      <c r="F283" s="732">
        <v>1</v>
      </c>
      <c r="G283" s="732">
        <v>16754.669999999998</v>
      </c>
      <c r="H283" s="732"/>
      <c r="I283" s="732">
        <v>16754.669999999998</v>
      </c>
      <c r="J283" s="732"/>
      <c r="K283" s="732"/>
      <c r="L283" s="732"/>
      <c r="M283" s="732"/>
      <c r="N283" s="732"/>
      <c r="O283" s="732"/>
      <c r="P283" s="746"/>
      <c r="Q283" s="733"/>
    </row>
    <row r="284" spans="1:17" ht="14.4" customHeight="1" x14ac:dyDescent="0.3">
      <c r="A284" s="727" t="s">
        <v>561</v>
      </c>
      <c r="B284" s="728" t="s">
        <v>4178</v>
      </c>
      <c r="C284" s="728" t="s">
        <v>4482</v>
      </c>
      <c r="D284" s="728" t="s">
        <v>4674</v>
      </c>
      <c r="E284" s="728" t="s">
        <v>4675</v>
      </c>
      <c r="F284" s="732">
        <v>1</v>
      </c>
      <c r="G284" s="732">
        <v>8471.24</v>
      </c>
      <c r="H284" s="732"/>
      <c r="I284" s="732">
        <v>8471.24</v>
      </c>
      <c r="J284" s="732"/>
      <c r="K284" s="732"/>
      <c r="L284" s="732"/>
      <c r="M284" s="732"/>
      <c r="N284" s="732"/>
      <c r="O284" s="732"/>
      <c r="P284" s="746"/>
      <c r="Q284" s="733"/>
    </row>
    <row r="285" spans="1:17" ht="14.4" customHeight="1" x14ac:dyDescent="0.3">
      <c r="A285" s="727" t="s">
        <v>561</v>
      </c>
      <c r="B285" s="728" t="s">
        <v>4178</v>
      </c>
      <c r="C285" s="728" t="s">
        <v>4482</v>
      </c>
      <c r="D285" s="728" t="s">
        <v>4676</v>
      </c>
      <c r="E285" s="728" t="s">
        <v>4677</v>
      </c>
      <c r="F285" s="732"/>
      <c r="G285" s="732"/>
      <c r="H285" s="732"/>
      <c r="I285" s="732"/>
      <c r="J285" s="732">
        <v>4</v>
      </c>
      <c r="K285" s="732">
        <v>3409.24</v>
      </c>
      <c r="L285" s="732">
        <v>1</v>
      </c>
      <c r="M285" s="732">
        <v>852.31</v>
      </c>
      <c r="N285" s="732">
        <v>5</v>
      </c>
      <c r="O285" s="732">
        <v>4261.5499999999993</v>
      </c>
      <c r="P285" s="746">
        <v>1.2499999999999998</v>
      </c>
      <c r="Q285" s="733">
        <v>852.30999999999983</v>
      </c>
    </row>
    <row r="286" spans="1:17" ht="14.4" customHeight="1" x14ac:dyDescent="0.3">
      <c r="A286" s="727" t="s">
        <v>561</v>
      </c>
      <c r="B286" s="728" t="s">
        <v>4178</v>
      </c>
      <c r="C286" s="728" t="s">
        <v>4482</v>
      </c>
      <c r="D286" s="728" t="s">
        <v>4678</v>
      </c>
      <c r="E286" s="728" t="s">
        <v>4679</v>
      </c>
      <c r="F286" s="732">
        <v>1</v>
      </c>
      <c r="G286" s="732">
        <v>4735.3500000000004</v>
      </c>
      <c r="H286" s="732"/>
      <c r="I286" s="732">
        <v>4735.3500000000004</v>
      </c>
      <c r="J286" s="732"/>
      <c r="K286" s="732"/>
      <c r="L286" s="732"/>
      <c r="M286" s="732"/>
      <c r="N286" s="732"/>
      <c r="O286" s="732"/>
      <c r="P286" s="746"/>
      <c r="Q286" s="733"/>
    </row>
    <row r="287" spans="1:17" ht="14.4" customHeight="1" x14ac:dyDescent="0.3">
      <c r="A287" s="727" t="s">
        <v>561</v>
      </c>
      <c r="B287" s="728" t="s">
        <v>4178</v>
      </c>
      <c r="C287" s="728" t="s">
        <v>4482</v>
      </c>
      <c r="D287" s="728" t="s">
        <v>4680</v>
      </c>
      <c r="E287" s="728" t="s">
        <v>4681</v>
      </c>
      <c r="F287" s="732">
        <v>1</v>
      </c>
      <c r="G287" s="732">
        <v>7993.16</v>
      </c>
      <c r="H287" s="732"/>
      <c r="I287" s="732">
        <v>7993.16</v>
      </c>
      <c r="J287" s="732"/>
      <c r="K287" s="732"/>
      <c r="L287" s="732"/>
      <c r="M287" s="732"/>
      <c r="N287" s="732"/>
      <c r="O287" s="732"/>
      <c r="P287" s="746"/>
      <c r="Q287" s="733"/>
    </row>
    <row r="288" spans="1:17" ht="14.4" customHeight="1" x14ac:dyDescent="0.3">
      <c r="A288" s="727" t="s">
        <v>561</v>
      </c>
      <c r="B288" s="728" t="s">
        <v>4178</v>
      </c>
      <c r="C288" s="728" t="s">
        <v>4482</v>
      </c>
      <c r="D288" s="728" t="s">
        <v>4682</v>
      </c>
      <c r="E288" s="728" t="s">
        <v>4683</v>
      </c>
      <c r="F288" s="732">
        <v>1</v>
      </c>
      <c r="G288" s="732">
        <v>2866.27</v>
      </c>
      <c r="H288" s="732"/>
      <c r="I288" s="732">
        <v>2866.27</v>
      </c>
      <c r="J288" s="732"/>
      <c r="K288" s="732"/>
      <c r="L288" s="732"/>
      <c r="M288" s="732"/>
      <c r="N288" s="732"/>
      <c r="O288" s="732"/>
      <c r="P288" s="746"/>
      <c r="Q288" s="733"/>
    </row>
    <row r="289" spans="1:17" ht="14.4" customHeight="1" x14ac:dyDescent="0.3">
      <c r="A289" s="727" t="s">
        <v>561</v>
      </c>
      <c r="B289" s="728" t="s">
        <v>4178</v>
      </c>
      <c r="C289" s="728" t="s">
        <v>4482</v>
      </c>
      <c r="D289" s="728" t="s">
        <v>4684</v>
      </c>
      <c r="E289" s="728" t="s">
        <v>4685</v>
      </c>
      <c r="F289" s="732"/>
      <c r="G289" s="732"/>
      <c r="H289" s="732"/>
      <c r="I289" s="732"/>
      <c r="J289" s="732"/>
      <c r="K289" s="732"/>
      <c r="L289" s="732"/>
      <c r="M289" s="732"/>
      <c r="N289" s="732">
        <v>4</v>
      </c>
      <c r="O289" s="732">
        <v>9815.2000000000007</v>
      </c>
      <c r="P289" s="746"/>
      <c r="Q289" s="733">
        <v>2453.8000000000002</v>
      </c>
    </row>
    <row r="290" spans="1:17" ht="14.4" customHeight="1" x14ac:dyDescent="0.3">
      <c r="A290" s="727" t="s">
        <v>561</v>
      </c>
      <c r="B290" s="728" t="s">
        <v>4178</v>
      </c>
      <c r="C290" s="728" t="s">
        <v>4482</v>
      </c>
      <c r="D290" s="728" t="s">
        <v>4686</v>
      </c>
      <c r="E290" s="728" t="s">
        <v>4685</v>
      </c>
      <c r="F290" s="732"/>
      <c r="G290" s="732"/>
      <c r="H290" s="732"/>
      <c r="I290" s="732"/>
      <c r="J290" s="732"/>
      <c r="K290" s="732"/>
      <c r="L290" s="732"/>
      <c r="M290" s="732"/>
      <c r="N290" s="732">
        <v>0.2</v>
      </c>
      <c r="O290" s="732">
        <v>140.72</v>
      </c>
      <c r="P290" s="746"/>
      <c r="Q290" s="733">
        <v>703.59999999999991</v>
      </c>
    </row>
    <row r="291" spans="1:17" ht="14.4" customHeight="1" x14ac:dyDescent="0.3">
      <c r="A291" s="727" t="s">
        <v>561</v>
      </c>
      <c r="B291" s="728" t="s">
        <v>4178</v>
      </c>
      <c r="C291" s="728" t="s">
        <v>4482</v>
      </c>
      <c r="D291" s="728" t="s">
        <v>4687</v>
      </c>
      <c r="E291" s="728" t="s">
        <v>4685</v>
      </c>
      <c r="F291" s="732"/>
      <c r="G291" s="732"/>
      <c r="H291" s="732"/>
      <c r="I291" s="732"/>
      <c r="J291" s="732">
        <v>0.5</v>
      </c>
      <c r="K291" s="732">
        <v>769.5</v>
      </c>
      <c r="L291" s="732">
        <v>1</v>
      </c>
      <c r="M291" s="732">
        <v>1539</v>
      </c>
      <c r="N291" s="732">
        <v>0.8</v>
      </c>
      <c r="O291" s="732">
        <v>1231.2</v>
      </c>
      <c r="P291" s="746">
        <v>1.6</v>
      </c>
      <c r="Q291" s="733">
        <v>1539</v>
      </c>
    </row>
    <row r="292" spans="1:17" ht="14.4" customHeight="1" x14ac:dyDescent="0.3">
      <c r="A292" s="727" t="s">
        <v>561</v>
      </c>
      <c r="B292" s="728" t="s">
        <v>4178</v>
      </c>
      <c r="C292" s="728" t="s">
        <v>4482</v>
      </c>
      <c r="D292" s="728" t="s">
        <v>4688</v>
      </c>
      <c r="E292" s="728" t="s">
        <v>4685</v>
      </c>
      <c r="F292" s="732"/>
      <c r="G292" s="732"/>
      <c r="H292" s="732"/>
      <c r="I292" s="732"/>
      <c r="J292" s="732"/>
      <c r="K292" s="732"/>
      <c r="L292" s="732"/>
      <c r="M292" s="732"/>
      <c r="N292" s="732">
        <v>0.6</v>
      </c>
      <c r="O292" s="732">
        <v>1063.8599999999999</v>
      </c>
      <c r="P292" s="746"/>
      <c r="Q292" s="733">
        <v>1773.1</v>
      </c>
    </row>
    <row r="293" spans="1:17" ht="14.4" customHeight="1" x14ac:dyDescent="0.3">
      <c r="A293" s="727" t="s">
        <v>561</v>
      </c>
      <c r="B293" s="728" t="s">
        <v>4178</v>
      </c>
      <c r="C293" s="728" t="s">
        <v>4482</v>
      </c>
      <c r="D293" s="728" t="s">
        <v>4689</v>
      </c>
      <c r="E293" s="728" t="s">
        <v>4690</v>
      </c>
      <c r="F293" s="732">
        <v>1.8</v>
      </c>
      <c r="G293" s="732">
        <v>453.65999999999997</v>
      </c>
      <c r="H293" s="732">
        <v>0.25715500382620526</v>
      </c>
      <c r="I293" s="732">
        <v>252.0333333333333</v>
      </c>
      <c r="J293" s="732">
        <v>7</v>
      </c>
      <c r="K293" s="732">
        <v>1764.1499999999999</v>
      </c>
      <c r="L293" s="732">
        <v>1</v>
      </c>
      <c r="M293" s="732">
        <v>252.02142857142854</v>
      </c>
      <c r="N293" s="732">
        <v>4.6999999999999993</v>
      </c>
      <c r="O293" s="732">
        <v>1184.48</v>
      </c>
      <c r="P293" s="746">
        <v>0.67141682963466831</v>
      </c>
      <c r="Q293" s="733">
        <v>252.01702127659578</v>
      </c>
    </row>
    <row r="294" spans="1:17" ht="14.4" customHeight="1" x14ac:dyDescent="0.3">
      <c r="A294" s="727" t="s">
        <v>561</v>
      </c>
      <c r="B294" s="728" t="s">
        <v>4178</v>
      </c>
      <c r="C294" s="728" t="s">
        <v>4482</v>
      </c>
      <c r="D294" s="728" t="s">
        <v>4691</v>
      </c>
      <c r="E294" s="728" t="s">
        <v>4692</v>
      </c>
      <c r="F294" s="732"/>
      <c r="G294" s="732"/>
      <c r="H294" s="732"/>
      <c r="I294" s="732"/>
      <c r="J294" s="732">
        <v>3</v>
      </c>
      <c r="K294" s="732">
        <v>1685.13</v>
      </c>
      <c r="L294" s="732">
        <v>1</v>
      </c>
      <c r="M294" s="732">
        <v>561.71</v>
      </c>
      <c r="N294" s="732"/>
      <c r="O294" s="732"/>
      <c r="P294" s="746"/>
      <c r="Q294" s="733"/>
    </row>
    <row r="295" spans="1:17" ht="14.4" customHeight="1" x14ac:dyDescent="0.3">
      <c r="A295" s="727" t="s">
        <v>561</v>
      </c>
      <c r="B295" s="728" t="s">
        <v>4178</v>
      </c>
      <c r="C295" s="728" t="s">
        <v>4482</v>
      </c>
      <c r="D295" s="728" t="s">
        <v>4693</v>
      </c>
      <c r="E295" s="728" t="s">
        <v>4694</v>
      </c>
      <c r="F295" s="732">
        <v>2</v>
      </c>
      <c r="G295" s="732">
        <v>7633.86</v>
      </c>
      <c r="H295" s="732">
        <v>1</v>
      </c>
      <c r="I295" s="732">
        <v>3816.93</v>
      </c>
      <c r="J295" s="732">
        <v>2</v>
      </c>
      <c r="K295" s="732">
        <v>7633.86</v>
      </c>
      <c r="L295" s="732">
        <v>1</v>
      </c>
      <c r="M295" s="732">
        <v>3816.93</v>
      </c>
      <c r="N295" s="732">
        <v>2</v>
      </c>
      <c r="O295" s="732">
        <v>7633.86</v>
      </c>
      <c r="P295" s="746">
        <v>1</v>
      </c>
      <c r="Q295" s="733">
        <v>3816.93</v>
      </c>
    </row>
    <row r="296" spans="1:17" ht="14.4" customHeight="1" x14ac:dyDescent="0.3">
      <c r="A296" s="727" t="s">
        <v>561</v>
      </c>
      <c r="B296" s="728" t="s">
        <v>4178</v>
      </c>
      <c r="C296" s="728" t="s">
        <v>4482</v>
      </c>
      <c r="D296" s="728" t="s">
        <v>4695</v>
      </c>
      <c r="E296" s="728" t="s">
        <v>4690</v>
      </c>
      <c r="F296" s="732"/>
      <c r="G296" s="732"/>
      <c r="H296" s="732"/>
      <c r="I296" s="732"/>
      <c r="J296" s="732"/>
      <c r="K296" s="732"/>
      <c r="L296" s="732"/>
      <c r="M296" s="732"/>
      <c r="N296" s="732">
        <v>2</v>
      </c>
      <c r="O296" s="732">
        <v>1094.4000000000001</v>
      </c>
      <c r="P296" s="746"/>
      <c r="Q296" s="733">
        <v>547.20000000000005</v>
      </c>
    </row>
    <row r="297" spans="1:17" ht="14.4" customHeight="1" x14ac:dyDescent="0.3">
      <c r="A297" s="727" t="s">
        <v>561</v>
      </c>
      <c r="B297" s="728" t="s">
        <v>4178</v>
      </c>
      <c r="C297" s="728" t="s">
        <v>4482</v>
      </c>
      <c r="D297" s="728" t="s">
        <v>4696</v>
      </c>
      <c r="E297" s="728" t="s">
        <v>4690</v>
      </c>
      <c r="F297" s="732">
        <v>22</v>
      </c>
      <c r="G297" s="732">
        <v>40675.14</v>
      </c>
      <c r="H297" s="732">
        <v>0.33846153846153848</v>
      </c>
      <c r="I297" s="732">
        <v>1848.87</v>
      </c>
      <c r="J297" s="732">
        <v>65</v>
      </c>
      <c r="K297" s="732">
        <v>120176.54999999999</v>
      </c>
      <c r="L297" s="732">
        <v>1</v>
      </c>
      <c r="M297" s="732">
        <v>1848.87</v>
      </c>
      <c r="N297" s="732">
        <v>58</v>
      </c>
      <c r="O297" s="732">
        <v>107234.45999999999</v>
      </c>
      <c r="P297" s="746">
        <v>0.89230769230769236</v>
      </c>
      <c r="Q297" s="733">
        <v>1848.87</v>
      </c>
    </row>
    <row r="298" spans="1:17" ht="14.4" customHeight="1" x14ac:dyDescent="0.3">
      <c r="A298" s="727" t="s">
        <v>561</v>
      </c>
      <c r="B298" s="728" t="s">
        <v>4178</v>
      </c>
      <c r="C298" s="728" t="s">
        <v>4482</v>
      </c>
      <c r="D298" s="728" t="s">
        <v>4697</v>
      </c>
      <c r="E298" s="728" t="s">
        <v>4698</v>
      </c>
      <c r="F298" s="732"/>
      <c r="G298" s="732"/>
      <c r="H298" s="732"/>
      <c r="I298" s="732"/>
      <c r="J298" s="732">
        <v>1</v>
      </c>
      <c r="K298" s="732">
        <v>2383.64</v>
      </c>
      <c r="L298" s="732">
        <v>1</v>
      </c>
      <c r="M298" s="732">
        <v>2383.64</v>
      </c>
      <c r="N298" s="732">
        <v>1</v>
      </c>
      <c r="O298" s="732">
        <v>2383.64</v>
      </c>
      <c r="P298" s="746">
        <v>1</v>
      </c>
      <c r="Q298" s="733">
        <v>2383.64</v>
      </c>
    </row>
    <row r="299" spans="1:17" ht="14.4" customHeight="1" x14ac:dyDescent="0.3">
      <c r="A299" s="727" t="s">
        <v>561</v>
      </c>
      <c r="B299" s="728" t="s">
        <v>4178</v>
      </c>
      <c r="C299" s="728" t="s">
        <v>4482</v>
      </c>
      <c r="D299" s="728" t="s">
        <v>4699</v>
      </c>
      <c r="E299" s="728" t="s">
        <v>4700</v>
      </c>
      <c r="F299" s="732">
        <v>5</v>
      </c>
      <c r="G299" s="732">
        <v>9223.65</v>
      </c>
      <c r="H299" s="732">
        <v>1.5243888330644946</v>
      </c>
      <c r="I299" s="732">
        <v>1844.73</v>
      </c>
      <c r="J299" s="732">
        <v>4</v>
      </c>
      <c r="K299" s="732">
        <v>6050.72</v>
      </c>
      <c r="L299" s="732">
        <v>1</v>
      </c>
      <c r="M299" s="732">
        <v>1512.68</v>
      </c>
      <c r="N299" s="732">
        <v>2</v>
      </c>
      <c r="O299" s="732">
        <v>3025.36</v>
      </c>
      <c r="P299" s="746">
        <v>0.5</v>
      </c>
      <c r="Q299" s="733">
        <v>1512.68</v>
      </c>
    </row>
    <row r="300" spans="1:17" ht="14.4" customHeight="1" x14ac:dyDescent="0.3">
      <c r="A300" s="727" t="s">
        <v>561</v>
      </c>
      <c r="B300" s="728" t="s">
        <v>4178</v>
      </c>
      <c r="C300" s="728" t="s">
        <v>4482</v>
      </c>
      <c r="D300" s="728" t="s">
        <v>4701</v>
      </c>
      <c r="E300" s="728" t="s">
        <v>4702</v>
      </c>
      <c r="F300" s="732">
        <v>2</v>
      </c>
      <c r="G300" s="732">
        <v>45687.06</v>
      </c>
      <c r="H300" s="732">
        <v>2</v>
      </c>
      <c r="I300" s="732">
        <v>22843.53</v>
      </c>
      <c r="J300" s="732">
        <v>1</v>
      </c>
      <c r="K300" s="732">
        <v>22843.53</v>
      </c>
      <c r="L300" s="732">
        <v>1</v>
      </c>
      <c r="M300" s="732">
        <v>22843.53</v>
      </c>
      <c r="N300" s="732"/>
      <c r="O300" s="732"/>
      <c r="P300" s="746"/>
      <c r="Q300" s="733"/>
    </row>
    <row r="301" spans="1:17" ht="14.4" customHeight="1" x14ac:dyDescent="0.3">
      <c r="A301" s="727" t="s">
        <v>561</v>
      </c>
      <c r="B301" s="728" t="s">
        <v>4178</v>
      </c>
      <c r="C301" s="728" t="s">
        <v>4482</v>
      </c>
      <c r="D301" s="728" t="s">
        <v>4703</v>
      </c>
      <c r="E301" s="728" t="s">
        <v>4704</v>
      </c>
      <c r="F301" s="732">
        <v>3</v>
      </c>
      <c r="G301" s="732">
        <v>27689.550000000003</v>
      </c>
      <c r="H301" s="732">
        <v>1.6304351666262342</v>
      </c>
      <c r="I301" s="732">
        <v>9229.85</v>
      </c>
      <c r="J301" s="732">
        <v>2</v>
      </c>
      <c r="K301" s="732">
        <v>16982.919999999998</v>
      </c>
      <c r="L301" s="732">
        <v>1</v>
      </c>
      <c r="M301" s="732">
        <v>8491.4599999999991</v>
      </c>
      <c r="N301" s="732">
        <v>2</v>
      </c>
      <c r="O301" s="732">
        <v>16982.919999999998</v>
      </c>
      <c r="P301" s="746">
        <v>1</v>
      </c>
      <c r="Q301" s="733">
        <v>8491.4599999999991</v>
      </c>
    </row>
    <row r="302" spans="1:17" ht="14.4" customHeight="1" x14ac:dyDescent="0.3">
      <c r="A302" s="727" t="s">
        <v>561</v>
      </c>
      <c r="B302" s="728" t="s">
        <v>4178</v>
      </c>
      <c r="C302" s="728" t="s">
        <v>4482</v>
      </c>
      <c r="D302" s="728" t="s">
        <v>4705</v>
      </c>
      <c r="E302" s="728" t="s">
        <v>4706</v>
      </c>
      <c r="F302" s="732">
        <v>14</v>
      </c>
      <c r="G302" s="732">
        <v>41989.36</v>
      </c>
      <c r="H302" s="732">
        <v>1.4</v>
      </c>
      <c r="I302" s="732">
        <v>2999.2400000000002</v>
      </c>
      <c r="J302" s="732">
        <v>10</v>
      </c>
      <c r="K302" s="732">
        <v>29992.400000000001</v>
      </c>
      <c r="L302" s="732">
        <v>1</v>
      </c>
      <c r="M302" s="732">
        <v>2999.2400000000002</v>
      </c>
      <c r="N302" s="732">
        <v>6</v>
      </c>
      <c r="O302" s="732">
        <v>17995.439999999999</v>
      </c>
      <c r="P302" s="746">
        <v>0.6</v>
      </c>
      <c r="Q302" s="733">
        <v>2999.24</v>
      </c>
    </row>
    <row r="303" spans="1:17" ht="14.4" customHeight="1" x14ac:dyDescent="0.3">
      <c r="A303" s="727" t="s">
        <v>561</v>
      </c>
      <c r="B303" s="728" t="s">
        <v>4178</v>
      </c>
      <c r="C303" s="728" t="s">
        <v>4482</v>
      </c>
      <c r="D303" s="728" t="s">
        <v>4707</v>
      </c>
      <c r="E303" s="728" t="s">
        <v>4708</v>
      </c>
      <c r="F303" s="732"/>
      <c r="G303" s="732"/>
      <c r="H303" s="732"/>
      <c r="I303" s="732"/>
      <c r="J303" s="732"/>
      <c r="K303" s="732"/>
      <c r="L303" s="732"/>
      <c r="M303" s="732"/>
      <c r="N303" s="732">
        <v>1</v>
      </c>
      <c r="O303" s="732">
        <v>8076.38</v>
      </c>
      <c r="P303" s="746"/>
      <c r="Q303" s="733">
        <v>8076.38</v>
      </c>
    </row>
    <row r="304" spans="1:17" ht="14.4" customHeight="1" x14ac:dyDescent="0.3">
      <c r="A304" s="727" t="s">
        <v>561</v>
      </c>
      <c r="B304" s="728" t="s">
        <v>4178</v>
      </c>
      <c r="C304" s="728" t="s">
        <v>4482</v>
      </c>
      <c r="D304" s="728" t="s">
        <v>4709</v>
      </c>
      <c r="E304" s="728" t="s">
        <v>4710</v>
      </c>
      <c r="F304" s="732">
        <v>4</v>
      </c>
      <c r="G304" s="732">
        <v>2999.64</v>
      </c>
      <c r="H304" s="732"/>
      <c r="I304" s="732">
        <v>749.91</v>
      </c>
      <c r="J304" s="732"/>
      <c r="K304" s="732"/>
      <c r="L304" s="732"/>
      <c r="M304" s="732"/>
      <c r="N304" s="732">
        <v>7</v>
      </c>
      <c r="O304" s="732">
        <v>5249.37</v>
      </c>
      <c r="P304" s="746"/>
      <c r="Q304" s="733">
        <v>749.91</v>
      </c>
    </row>
    <row r="305" spans="1:17" ht="14.4" customHeight="1" x14ac:dyDescent="0.3">
      <c r="A305" s="727" t="s">
        <v>561</v>
      </c>
      <c r="B305" s="728" t="s">
        <v>4178</v>
      </c>
      <c r="C305" s="728" t="s">
        <v>4482</v>
      </c>
      <c r="D305" s="728" t="s">
        <v>4711</v>
      </c>
      <c r="E305" s="728" t="s">
        <v>4712</v>
      </c>
      <c r="F305" s="732">
        <v>0.8</v>
      </c>
      <c r="G305" s="732">
        <v>60.02</v>
      </c>
      <c r="H305" s="732"/>
      <c r="I305" s="732">
        <v>75.025000000000006</v>
      </c>
      <c r="J305" s="732"/>
      <c r="K305" s="732"/>
      <c r="L305" s="732"/>
      <c r="M305" s="732"/>
      <c r="N305" s="732">
        <v>1.5</v>
      </c>
      <c r="O305" s="732">
        <v>112.54</v>
      </c>
      <c r="P305" s="746"/>
      <c r="Q305" s="733">
        <v>75.026666666666671</v>
      </c>
    </row>
    <row r="306" spans="1:17" ht="14.4" customHeight="1" x14ac:dyDescent="0.3">
      <c r="A306" s="727" t="s">
        <v>561</v>
      </c>
      <c r="B306" s="728" t="s">
        <v>4178</v>
      </c>
      <c r="C306" s="728" t="s">
        <v>4482</v>
      </c>
      <c r="D306" s="728" t="s">
        <v>4713</v>
      </c>
      <c r="E306" s="728" t="s">
        <v>4714</v>
      </c>
      <c r="F306" s="732"/>
      <c r="G306" s="732"/>
      <c r="H306" s="732"/>
      <c r="I306" s="732"/>
      <c r="J306" s="732">
        <v>4</v>
      </c>
      <c r="K306" s="732">
        <v>4933.08</v>
      </c>
      <c r="L306" s="732">
        <v>1</v>
      </c>
      <c r="M306" s="732">
        <v>1233.27</v>
      </c>
      <c r="N306" s="732">
        <v>4</v>
      </c>
      <c r="O306" s="732">
        <v>4933.08</v>
      </c>
      <c r="P306" s="746">
        <v>1</v>
      </c>
      <c r="Q306" s="733">
        <v>1233.27</v>
      </c>
    </row>
    <row r="307" spans="1:17" ht="14.4" customHeight="1" x14ac:dyDescent="0.3">
      <c r="A307" s="727" t="s">
        <v>561</v>
      </c>
      <c r="B307" s="728" t="s">
        <v>4178</v>
      </c>
      <c r="C307" s="728" t="s">
        <v>4482</v>
      </c>
      <c r="D307" s="728" t="s">
        <v>4715</v>
      </c>
      <c r="E307" s="728" t="s">
        <v>4716</v>
      </c>
      <c r="F307" s="732"/>
      <c r="G307" s="732"/>
      <c r="H307" s="732"/>
      <c r="I307" s="732"/>
      <c r="J307" s="732">
        <v>2</v>
      </c>
      <c r="K307" s="732">
        <v>11549.24</v>
      </c>
      <c r="L307" s="732">
        <v>1</v>
      </c>
      <c r="M307" s="732">
        <v>5774.62</v>
      </c>
      <c r="N307" s="732">
        <v>4</v>
      </c>
      <c r="O307" s="732">
        <v>23098.48</v>
      </c>
      <c r="P307" s="746">
        <v>2</v>
      </c>
      <c r="Q307" s="733">
        <v>5774.62</v>
      </c>
    </row>
    <row r="308" spans="1:17" ht="14.4" customHeight="1" x14ac:dyDescent="0.3">
      <c r="A308" s="727" t="s">
        <v>561</v>
      </c>
      <c r="B308" s="728" t="s">
        <v>4178</v>
      </c>
      <c r="C308" s="728" t="s">
        <v>4482</v>
      </c>
      <c r="D308" s="728" t="s">
        <v>4717</v>
      </c>
      <c r="E308" s="728" t="s">
        <v>4718</v>
      </c>
      <c r="F308" s="732"/>
      <c r="G308" s="732"/>
      <c r="H308" s="732"/>
      <c r="I308" s="732"/>
      <c r="J308" s="732">
        <v>1</v>
      </c>
      <c r="K308" s="732">
        <v>8704.42</v>
      </c>
      <c r="L308" s="732">
        <v>1</v>
      </c>
      <c r="M308" s="732">
        <v>8704.42</v>
      </c>
      <c r="N308" s="732">
        <v>1</v>
      </c>
      <c r="O308" s="732">
        <v>8704.42</v>
      </c>
      <c r="P308" s="746">
        <v>1</v>
      </c>
      <c r="Q308" s="733">
        <v>8704.42</v>
      </c>
    </row>
    <row r="309" spans="1:17" ht="14.4" customHeight="1" x14ac:dyDescent="0.3">
      <c r="A309" s="727" t="s">
        <v>561</v>
      </c>
      <c r="B309" s="728" t="s">
        <v>4178</v>
      </c>
      <c r="C309" s="728" t="s">
        <v>4482</v>
      </c>
      <c r="D309" s="728" t="s">
        <v>4719</v>
      </c>
      <c r="E309" s="728" t="s">
        <v>4718</v>
      </c>
      <c r="F309" s="732"/>
      <c r="G309" s="732"/>
      <c r="H309" s="732"/>
      <c r="I309" s="732"/>
      <c r="J309" s="732">
        <v>2</v>
      </c>
      <c r="K309" s="732">
        <v>18795.5</v>
      </c>
      <c r="L309" s="732">
        <v>1</v>
      </c>
      <c r="M309" s="732">
        <v>9397.75</v>
      </c>
      <c r="N309" s="732">
        <v>3</v>
      </c>
      <c r="O309" s="732">
        <v>28193.25</v>
      </c>
      <c r="P309" s="746">
        <v>1.5</v>
      </c>
      <c r="Q309" s="733">
        <v>9397.75</v>
      </c>
    </row>
    <row r="310" spans="1:17" ht="14.4" customHeight="1" x14ac:dyDescent="0.3">
      <c r="A310" s="727" t="s">
        <v>561</v>
      </c>
      <c r="B310" s="728" t="s">
        <v>4178</v>
      </c>
      <c r="C310" s="728" t="s">
        <v>4482</v>
      </c>
      <c r="D310" s="728" t="s">
        <v>4720</v>
      </c>
      <c r="E310" s="728" t="s">
        <v>4721</v>
      </c>
      <c r="F310" s="732"/>
      <c r="G310" s="732"/>
      <c r="H310" s="732"/>
      <c r="I310" s="732"/>
      <c r="J310" s="732">
        <v>3</v>
      </c>
      <c r="K310" s="732">
        <v>4993.2000000000007</v>
      </c>
      <c r="L310" s="732">
        <v>1</v>
      </c>
      <c r="M310" s="732">
        <v>1664.4000000000003</v>
      </c>
      <c r="N310" s="732">
        <v>4</v>
      </c>
      <c r="O310" s="732">
        <v>6657.6</v>
      </c>
      <c r="P310" s="746">
        <v>1.3333333333333333</v>
      </c>
      <c r="Q310" s="733">
        <v>1664.4</v>
      </c>
    </row>
    <row r="311" spans="1:17" ht="14.4" customHeight="1" x14ac:dyDescent="0.3">
      <c r="A311" s="727" t="s">
        <v>561</v>
      </c>
      <c r="B311" s="728" t="s">
        <v>4178</v>
      </c>
      <c r="C311" s="728" t="s">
        <v>4482</v>
      </c>
      <c r="D311" s="728" t="s">
        <v>4722</v>
      </c>
      <c r="E311" s="728" t="s">
        <v>4723</v>
      </c>
      <c r="F311" s="732">
        <v>2</v>
      </c>
      <c r="G311" s="732">
        <v>9922.6</v>
      </c>
      <c r="H311" s="732"/>
      <c r="I311" s="732">
        <v>4961.3</v>
      </c>
      <c r="J311" s="732"/>
      <c r="K311" s="732"/>
      <c r="L311" s="732"/>
      <c r="M311" s="732"/>
      <c r="N311" s="732">
        <v>7</v>
      </c>
      <c r="O311" s="732">
        <v>34729.100000000006</v>
      </c>
      <c r="P311" s="746"/>
      <c r="Q311" s="733">
        <v>4961.3000000000011</v>
      </c>
    </row>
    <row r="312" spans="1:17" ht="14.4" customHeight="1" x14ac:dyDescent="0.3">
      <c r="A312" s="727" t="s">
        <v>561</v>
      </c>
      <c r="B312" s="728" t="s">
        <v>4178</v>
      </c>
      <c r="C312" s="728" t="s">
        <v>4482</v>
      </c>
      <c r="D312" s="728" t="s">
        <v>4724</v>
      </c>
      <c r="E312" s="728" t="s">
        <v>4725</v>
      </c>
      <c r="F312" s="732">
        <v>3</v>
      </c>
      <c r="G312" s="732">
        <v>9405</v>
      </c>
      <c r="H312" s="732"/>
      <c r="I312" s="732">
        <v>3135</v>
      </c>
      <c r="J312" s="732"/>
      <c r="K312" s="732"/>
      <c r="L312" s="732"/>
      <c r="M312" s="732"/>
      <c r="N312" s="732">
        <v>4</v>
      </c>
      <c r="O312" s="732">
        <v>11662.2</v>
      </c>
      <c r="P312" s="746"/>
      <c r="Q312" s="733">
        <v>2915.55</v>
      </c>
    </row>
    <row r="313" spans="1:17" ht="14.4" customHeight="1" x14ac:dyDescent="0.3">
      <c r="A313" s="727" t="s">
        <v>561</v>
      </c>
      <c r="B313" s="728" t="s">
        <v>4178</v>
      </c>
      <c r="C313" s="728" t="s">
        <v>4482</v>
      </c>
      <c r="D313" s="728" t="s">
        <v>4726</v>
      </c>
      <c r="E313" s="728" t="s">
        <v>4727</v>
      </c>
      <c r="F313" s="732">
        <v>4</v>
      </c>
      <c r="G313" s="732">
        <v>26908</v>
      </c>
      <c r="H313" s="732">
        <v>4</v>
      </c>
      <c r="I313" s="732">
        <v>6727</v>
      </c>
      <c r="J313" s="732">
        <v>1</v>
      </c>
      <c r="K313" s="732">
        <v>6727</v>
      </c>
      <c r="L313" s="732">
        <v>1</v>
      </c>
      <c r="M313" s="732">
        <v>6727</v>
      </c>
      <c r="N313" s="732">
        <v>5</v>
      </c>
      <c r="O313" s="732">
        <v>33635</v>
      </c>
      <c r="P313" s="746">
        <v>5</v>
      </c>
      <c r="Q313" s="733">
        <v>6727</v>
      </c>
    </row>
    <row r="314" spans="1:17" ht="14.4" customHeight="1" x14ac:dyDescent="0.3">
      <c r="A314" s="727" t="s">
        <v>561</v>
      </c>
      <c r="B314" s="728" t="s">
        <v>4178</v>
      </c>
      <c r="C314" s="728" t="s">
        <v>4482</v>
      </c>
      <c r="D314" s="728" t="s">
        <v>4728</v>
      </c>
      <c r="E314" s="728" t="s">
        <v>4729</v>
      </c>
      <c r="F314" s="732">
        <v>8</v>
      </c>
      <c r="G314" s="732">
        <v>86233.76</v>
      </c>
      <c r="H314" s="732">
        <v>2.666666666666667</v>
      </c>
      <c r="I314" s="732">
        <v>10779.22</v>
      </c>
      <c r="J314" s="732">
        <v>3</v>
      </c>
      <c r="K314" s="732">
        <v>32337.659999999996</v>
      </c>
      <c r="L314" s="732">
        <v>1</v>
      </c>
      <c r="M314" s="732">
        <v>10779.22</v>
      </c>
      <c r="N314" s="732">
        <v>5</v>
      </c>
      <c r="O314" s="732">
        <v>53896.099999999991</v>
      </c>
      <c r="P314" s="746">
        <v>1.6666666666666665</v>
      </c>
      <c r="Q314" s="733">
        <v>10779.219999999998</v>
      </c>
    </row>
    <row r="315" spans="1:17" ht="14.4" customHeight="1" x14ac:dyDescent="0.3">
      <c r="A315" s="727" t="s">
        <v>561</v>
      </c>
      <c r="B315" s="728" t="s">
        <v>4178</v>
      </c>
      <c r="C315" s="728" t="s">
        <v>4482</v>
      </c>
      <c r="D315" s="728" t="s">
        <v>4730</v>
      </c>
      <c r="E315" s="728" t="s">
        <v>4731</v>
      </c>
      <c r="F315" s="732"/>
      <c r="G315" s="732"/>
      <c r="H315" s="732"/>
      <c r="I315" s="732"/>
      <c r="J315" s="732"/>
      <c r="K315" s="732"/>
      <c r="L315" s="732"/>
      <c r="M315" s="732"/>
      <c r="N315" s="732">
        <v>1</v>
      </c>
      <c r="O315" s="732">
        <v>9112.75</v>
      </c>
      <c r="P315" s="746"/>
      <c r="Q315" s="733">
        <v>9112.75</v>
      </c>
    </row>
    <row r="316" spans="1:17" ht="14.4" customHeight="1" x14ac:dyDescent="0.3">
      <c r="A316" s="727" t="s">
        <v>561</v>
      </c>
      <c r="B316" s="728" t="s">
        <v>4178</v>
      </c>
      <c r="C316" s="728" t="s">
        <v>4482</v>
      </c>
      <c r="D316" s="728" t="s">
        <v>4732</v>
      </c>
      <c r="E316" s="728" t="s">
        <v>4733</v>
      </c>
      <c r="F316" s="732">
        <v>16</v>
      </c>
      <c r="G316" s="732">
        <v>19599.68</v>
      </c>
      <c r="H316" s="732">
        <v>2.2857142857142856</v>
      </c>
      <c r="I316" s="732">
        <v>1224.98</v>
      </c>
      <c r="J316" s="732">
        <v>7</v>
      </c>
      <c r="K316" s="732">
        <v>8574.86</v>
      </c>
      <c r="L316" s="732">
        <v>1</v>
      </c>
      <c r="M316" s="732">
        <v>1224.98</v>
      </c>
      <c r="N316" s="732">
        <v>13</v>
      </c>
      <c r="O316" s="732">
        <v>15924.740000000002</v>
      </c>
      <c r="P316" s="746">
        <v>1.8571428571428572</v>
      </c>
      <c r="Q316" s="733">
        <v>1224.98</v>
      </c>
    </row>
    <row r="317" spans="1:17" ht="14.4" customHeight="1" x14ac:dyDescent="0.3">
      <c r="A317" s="727" t="s">
        <v>561</v>
      </c>
      <c r="B317" s="728" t="s">
        <v>4178</v>
      </c>
      <c r="C317" s="728" t="s">
        <v>4482</v>
      </c>
      <c r="D317" s="728" t="s">
        <v>4734</v>
      </c>
      <c r="E317" s="728" t="s">
        <v>4733</v>
      </c>
      <c r="F317" s="732">
        <v>25</v>
      </c>
      <c r="G317" s="732">
        <v>47543.249999999993</v>
      </c>
      <c r="H317" s="732">
        <v>3.5714285714285707</v>
      </c>
      <c r="I317" s="732">
        <v>1901.7299999999998</v>
      </c>
      <c r="J317" s="732">
        <v>7</v>
      </c>
      <c r="K317" s="732">
        <v>13312.11</v>
      </c>
      <c r="L317" s="732">
        <v>1</v>
      </c>
      <c r="M317" s="732">
        <v>1901.73</v>
      </c>
      <c r="N317" s="732">
        <v>18</v>
      </c>
      <c r="O317" s="732">
        <v>34231.14</v>
      </c>
      <c r="P317" s="746">
        <v>2.5714285714285712</v>
      </c>
      <c r="Q317" s="733">
        <v>1901.73</v>
      </c>
    </row>
    <row r="318" spans="1:17" ht="14.4" customHeight="1" x14ac:dyDescent="0.3">
      <c r="A318" s="727" t="s">
        <v>561</v>
      </c>
      <c r="B318" s="728" t="s">
        <v>4178</v>
      </c>
      <c r="C318" s="728" t="s">
        <v>4482</v>
      </c>
      <c r="D318" s="728" t="s">
        <v>4735</v>
      </c>
      <c r="E318" s="728" t="s">
        <v>4736</v>
      </c>
      <c r="F318" s="732">
        <v>2</v>
      </c>
      <c r="G318" s="732">
        <v>2076</v>
      </c>
      <c r="H318" s="732"/>
      <c r="I318" s="732">
        <v>1038</v>
      </c>
      <c r="J318" s="732"/>
      <c r="K318" s="732"/>
      <c r="L318" s="732"/>
      <c r="M318" s="732"/>
      <c r="N318" s="732"/>
      <c r="O318" s="732"/>
      <c r="P318" s="746"/>
      <c r="Q318" s="733"/>
    </row>
    <row r="319" spans="1:17" ht="14.4" customHeight="1" x14ac:dyDescent="0.3">
      <c r="A319" s="727" t="s">
        <v>561</v>
      </c>
      <c r="B319" s="728" t="s">
        <v>4178</v>
      </c>
      <c r="C319" s="728" t="s">
        <v>4482</v>
      </c>
      <c r="D319" s="728" t="s">
        <v>4737</v>
      </c>
      <c r="E319" s="728" t="s">
        <v>4738</v>
      </c>
      <c r="F319" s="732">
        <v>1</v>
      </c>
      <c r="G319" s="732">
        <v>1312</v>
      </c>
      <c r="H319" s="732"/>
      <c r="I319" s="732">
        <v>1312</v>
      </c>
      <c r="J319" s="732"/>
      <c r="K319" s="732"/>
      <c r="L319" s="732"/>
      <c r="M319" s="732"/>
      <c r="N319" s="732"/>
      <c r="O319" s="732"/>
      <c r="P319" s="746"/>
      <c r="Q319" s="733"/>
    </row>
    <row r="320" spans="1:17" ht="14.4" customHeight="1" x14ac:dyDescent="0.3">
      <c r="A320" s="727" t="s">
        <v>561</v>
      </c>
      <c r="B320" s="728" t="s">
        <v>4178</v>
      </c>
      <c r="C320" s="728" t="s">
        <v>4482</v>
      </c>
      <c r="D320" s="728" t="s">
        <v>4739</v>
      </c>
      <c r="E320" s="728" t="s">
        <v>4740</v>
      </c>
      <c r="F320" s="732"/>
      <c r="G320" s="732"/>
      <c r="H320" s="732"/>
      <c r="I320" s="732"/>
      <c r="J320" s="732"/>
      <c r="K320" s="732"/>
      <c r="L320" s="732"/>
      <c r="M320" s="732"/>
      <c r="N320" s="732">
        <v>1</v>
      </c>
      <c r="O320" s="732">
        <v>58.6</v>
      </c>
      <c r="P320" s="746"/>
      <c r="Q320" s="733">
        <v>58.6</v>
      </c>
    </row>
    <row r="321" spans="1:17" ht="14.4" customHeight="1" x14ac:dyDescent="0.3">
      <c r="A321" s="727" t="s">
        <v>561</v>
      </c>
      <c r="B321" s="728" t="s">
        <v>4178</v>
      </c>
      <c r="C321" s="728" t="s">
        <v>4482</v>
      </c>
      <c r="D321" s="728" t="s">
        <v>4741</v>
      </c>
      <c r="E321" s="728" t="s">
        <v>4740</v>
      </c>
      <c r="F321" s="732"/>
      <c r="G321" s="732"/>
      <c r="H321" s="732"/>
      <c r="I321" s="732"/>
      <c r="J321" s="732">
        <v>1</v>
      </c>
      <c r="K321" s="732">
        <v>96.6</v>
      </c>
      <c r="L321" s="732">
        <v>1</v>
      </c>
      <c r="M321" s="732">
        <v>96.6</v>
      </c>
      <c r="N321" s="732"/>
      <c r="O321" s="732"/>
      <c r="P321" s="746"/>
      <c r="Q321" s="733"/>
    </row>
    <row r="322" spans="1:17" ht="14.4" customHeight="1" x14ac:dyDescent="0.3">
      <c r="A322" s="727" t="s">
        <v>561</v>
      </c>
      <c r="B322" s="728" t="s">
        <v>4178</v>
      </c>
      <c r="C322" s="728" t="s">
        <v>4482</v>
      </c>
      <c r="D322" s="728" t="s">
        <v>4742</v>
      </c>
      <c r="E322" s="728" t="s">
        <v>4743</v>
      </c>
      <c r="F322" s="732">
        <v>1</v>
      </c>
      <c r="G322" s="732">
        <v>9159.3799999999992</v>
      </c>
      <c r="H322" s="732"/>
      <c r="I322" s="732">
        <v>9159.3799999999992</v>
      </c>
      <c r="J322" s="732"/>
      <c r="K322" s="732"/>
      <c r="L322" s="732"/>
      <c r="M322" s="732"/>
      <c r="N322" s="732"/>
      <c r="O322" s="732"/>
      <c r="P322" s="746"/>
      <c r="Q322" s="733"/>
    </row>
    <row r="323" spans="1:17" ht="14.4" customHeight="1" x14ac:dyDescent="0.3">
      <c r="A323" s="727" t="s">
        <v>561</v>
      </c>
      <c r="B323" s="728" t="s">
        <v>4178</v>
      </c>
      <c r="C323" s="728" t="s">
        <v>4482</v>
      </c>
      <c r="D323" s="728" t="s">
        <v>4744</v>
      </c>
      <c r="E323" s="728" t="s">
        <v>4745</v>
      </c>
      <c r="F323" s="732"/>
      <c r="G323" s="732"/>
      <c r="H323" s="732"/>
      <c r="I323" s="732"/>
      <c r="J323" s="732">
        <v>1</v>
      </c>
      <c r="K323" s="732">
        <v>6968.51</v>
      </c>
      <c r="L323" s="732">
        <v>1</v>
      </c>
      <c r="M323" s="732">
        <v>6968.51</v>
      </c>
      <c r="N323" s="732"/>
      <c r="O323" s="732"/>
      <c r="P323" s="746"/>
      <c r="Q323" s="733"/>
    </row>
    <row r="324" spans="1:17" ht="14.4" customHeight="1" x14ac:dyDescent="0.3">
      <c r="A324" s="727" t="s">
        <v>561</v>
      </c>
      <c r="B324" s="728" t="s">
        <v>4178</v>
      </c>
      <c r="C324" s="728" t="s">
        <v>4482</v>
      </c>
      <c r="D324" s="728" t="s">
        <v>4746</v>
      </c>
      <c r="E324" s="728" t="s">
        <v>4745</v>
      </c>
      <c r="F324" s="732"/>
      <c r="G324" s="732"/>
      <c r="H324" s="732"/>
      <c r="I324" s="732"/>
      <c r="J324" s="732">
        <v>1</v>
      </c>
      <c r="K324" s="732">
        <v>8342.73</v>
      </c>
      <c r="L324" s="732">
        <v>1</v>
      </c>
      <c r="M324" s="732">
        <v>8342.73</v>
      </c>
      <c r="N324" s="732"/>
      <c r="O324" s="732"/>
      <c r="P324" s="746"/>
      <c r="Q324" s="733"/>
    </row>
    <row r="325" spans="1:17" ht="14.4" customHeight="1" x14ac:dyDescent="0.3">
      <c r="A325" s="727" t="s">
        <v>561</v>
      </c>
      <c r="B325" s="728" t="s">
        <v>4178</v>
      </c>
      <c r="C325" s="728" t="s">
        <v>4482</v>
      </c>
      <c r="D325" s="728" t="s">
        <v>4747</v>
      </c>
      <c r="E325" s="728" t="s">
        <v>4748</v>
      </c>
      <c r="F325" s="732">
        <v>1</v>
      </c>
      <c r="G325" s="732">
        <v>10084.85</v>
      </c>
      <c r="H325" s="732">
        <v>1</v>
      </c>
      <c r="I325" s="732">
        <v>10084.85</v>
      </c>
      <c r="J325" s="732">
        <v>1</v>
      </c>
      <c r="K325" s="732">
        <v>10084.85</v>
      </c>
      <c r="L325" s="732">
        <v>1</v>
      </c>
      <c r="M325" s="732">
        <v>10084.85</v>
      </c>
      <c r="N325" s="732">
        <v>1</v>
      </c>
      <c r="O325" s="732">
        <v>10084.85</v>
      </c>
      <c r="P325" s="746">
        <v>1</v>
      </c>
      <c r="Q325" s="733">
        <v>10084.85</v>
      </c>
    </row>
    <row r="326" spans="1:17" ht="14.4" customHeight="1" x14ac:dyDescent="0.3">
      <c r="A326" s="727" t="s">
        <v>561</v>
      </c>
      <c r="B326" s="728" t="s">
        <v>4178</v>
      </c>
      <c r="C326" s="728" t="s">
        <v>4482</v>
      </c>
      <c r="D326" s="728" t="s">
        <v>4749</v>
      </c>
      <c r="E326" s="728" t="s">
        <v>4750</v>
      </c>
      <c r="F326" s="732">
        <v>3</v>
      </c>
      <c r="G326" s="732">
        <v>34153.350000000006</v>
      </c>
      <c r="H326" s="732">
        <v>0.37500000000000011</v>
      </c>
      <c r="I326" s="732">
        <v>11384.450000000003</v>
      </c>
      <c r="J326" s="732">
        <v>8</v>
      </c>
      <c r="K326" s="732">
        <v>91075.599999999991</v>
      </c>
      <c r="L326" s="732">
        <v>1</v>
      </c>
      <c r="M326" s="732">
        <v>11384.449999999999</v>
      </c>
      <c r="N326" s="732">
        <v>4</v>
      </c>
      <c r="O326" s="732">
        <v>45537.8</v>
      </c>
      <c r="P326" s="746">
        <v>0.50000000000000011</v>
      </c>
      <c r="Q326" s="733">
        <v>11384.45</v>
      </c>
    </row>
    <row r="327" spans="1:17" ht="14.4" customHeight="1" x14ac:dyDescent="0.3">
      <c r="A327" s="727" t="s">
        <v>561</v>
      </c>
      <c r="B327" s="728" t="s">
        <v>4178</v>
      </c>
      <c r="C327" s="728" t="s">
        <v>4482</v>
      </c>
      <c r="D327" s="728" t="s">
        <v>4751</v>
      </c>
      <c r="E327" s="728" t="s">
        <v>4750</v>
      </c>
      <c r="F327" s="732">
        <v>4</v>
      </c>
      <c r="G327" s="732">
        <v>41280.44</v>
      </c>
      <c r="H327" s="732"/>
      <c r="I327" s="732">
        <v>10320.11</v>
      </c>
      <c r="J327" s="732"/>
      <c r="K327" s="732"/>
      <c r="L327" s="732"/>
      <c r="M327" s="732"/>
      <c r="N327" s="732">
        <v>3</v>
      </c>
      <c r="O327" s="732">
        <v>30960.33</v>
      </c>
      <c r="P327" s="746"/>
      <c r="Q327" s="733">
        <v>10320.11</v>
      </c>
    </row>
    <row r="328" spans="1:17" ht="14.4" customHeight="1" x14ac:dyDescent="0.3">
      <c r="A328" s="727" t="s">
        <v>561</v>
      </c>
      <c r="B328" s="728" t="s">
        <v>4178</v>
      </c>
      <c r="C328" s="728" t="s">
        <v>4482</v>
      </c>
      <c r="D328" s="728" t="s">
        <v>4752</v>
      </c>
      <c r="E328" s="728" t="s">
        <v>4753</v>
      </c>
      <c r="F328" s="732">
        <v>2</v>
      </c>
      <c r="G328" s="732">
        <v>19473.28</v>
      </c>
      <c r="H328" s="732">
        <v>2</v>
      </c>
      <c r="I328" s="732">
        <v>9736.64</v>
      </c>
      <c r="J328" s="732">
        <v>1</v>
      </c>
      <c r="K328" s="732">
        <v>9736.64</v>
      </c>
      <c r="L328" s="732">
        <v>1</v>
      </c>
      <c r="M328" s="732">
        <v>9736.64</v>
      </c>
      <c r="N328" s="732">
        <v>3</v>
      </c>
      <c r="O328" s="732">
        <v>29209.919999999998</v>
      </c>
      <c r="P328" s="746">
        <v>3</v>
      </c>
      <c r="Q328" s="733">
        <v>9736.64</v>
      </c>
    </row>
    <row r="329" spans="1:17" ht="14.4" customHeight="1" x14ac:dyDescent="0.3">
      <c r="A329" s="727" t="s">
        <v>561</v>
      </c>
      <c r="B329" s="728" t="s">
        <v>4178</v>
      </c>
      <c r="C329" s="728" t="s">
        <v>4482</v>
      </c>
      <c r="D329" s="728" t="s">
        <v>4754</v>
      </c>
      <c r="E329" s="728" t="s">
        <v>4755</v>
      </c>
      <c r="F329" s="732"/>
      <c r="G329" s="732"/>
      <c r="H329" s="732"/>
      <c r="I329" s="732"/>
      <c r="J329" s="732">
        <v>1</v>
      </c>
      <c r="K329" s="732">
        <v>10257.93</v>
      </c>
      <c r="L329" s="732">
        <v>1</v>
      </c>
      <c r="M329" s="732">
        <v>10257.93</v>
      </c>
      <c r="N329" s="732">
        <v>1</v>
      </c>
      <c r="O329" s="732">
        <v>10257.93</v>
      </c>
      <c r="P329" s="746">
        <v>1</v>
      </c>
      <c r="Q329" s="733">
        <v>10257.93</v>
      </c>
    </row>
    <row r="330" spans="1:17" ht="14.4" customHeight="1" x14ac:dyDescent="0.3">
      <c r="A330" s="727" t="s">
        <v>561</v>
      </c>
      <c r="B330" s="728" t="s">
        <v>4178</v>
      </c>
      <c r="C330" s="728" t="s">
        <v>4482</v>
      </c>
      <c r="D330" s="728" t="s">
        <v>4756</v>
      </c>
      <c r="E330" s="728" t="s">
        <v>4757</v>
      </c>
      <c r="F330" s="732">
        <v>5</v>
      </c>
      <c r="G330" s="732">
        <v>6210</v>
      </c>
      <c r="H330" s="732">
        <v>2.5</v>
      </c>
      <c r="I330" s="732">
        <v>1242</v>
      </c>
      <c r="J330" s="732">
        <v>2</v>
      </c>
      <c r="K330" s="732">
        <v>2484</v>
      </c>
      <c r="L330" s="732">
        <v>1</v>
      </c>
      <c r="M330" s="732">
        <v>1242</v>
      </c>
      <c r="N330" s="732">
        <v>3</v>
      </c>
      <c r="O330" s="732">
        <v>3726</v>
      </c>
      <c r="P330" s="746">
        <v>1.5</v>
      </c>
      <c r="Q330" s="733">
        <v>1242</v>
      </c>
    </row>
    <row r="331" spans="1:17" ht="14.4" customHeight="1" x14ac:dyDescent="0.3">
      <c r="A331" s="727" t="s">
        <v>561</v>
      </c>
      <c r="B331" s="728" t="s">
        <v>4178</v>
      </c>
      <c r="C331" s="728" t="s">
        <v>4482</v>
      </c>
      <c r="D331" s="728" t="s">
        <v>4758</v>
      </c>
      <c r="E331" s="728" t="s">
        <v>4759</v>
      </c>
      <c r="F331" s="732"/>
      <c r="G331" s="732"/>
      <c r="H331" s="732"/>
      <c r="I331" s="732"/>
      <c r="J331" s="732">
        <v>1</v>
      </c>
      <c r="K331" s="732">
        <v>1355</v>
      </c>
      <c r="L331" s="732">
        <v>1</v>
      </c>
      <c r="M331" s="732">
        <v>1355</v>
      </c>
      <c r="N331" s="732"/>
      <c r="O331" s="732"/>
      <c r="P331" s="746"/>
      <c r="Q331" s="733"/>
    </row>
    <row r="332" spans="1:17" ht="14.4" customHeight="1" x14ac:dyDescent="0.3">
      <c r="A332" s="727" t="s">
        <v>561</v>
      </c>
      <c r="B332" s="728" t="s">
        <v>4178</v>
      </c>
      <c r="C332" s="728" t="s">
        <v>4482</v>
      </c>
      <c r="D332" s="728" t="s">
        <v>4760</v>
      </c>
      <c r="E332" s="728" t="s">
        <v>4761</v>
      </c>
      <c r="F332" s="732">
        <v>2</v>
      </c>
      <c r="G332" s="732">
        <v>2381.56</v>
      </c>
      <c r="H332" s="732">
        <v>0.13333333333333336</v>
      </c>
      <c r="I332" s="732">
        <v>1190.78</v>
      </c>
      <c r="J332" s="732">
        <v>15</v>
      </c>
      <c r="K332" s="732">
        <v>17861.699999999997</v>
      </c>
      <c r="L332" s="732">
        <v>1</v>
      </c>
      <c r="M332" s="732">
        <v>1190.7799999999997</v>
      </c>
      <c r="N332" s="732">
        <v>19</v>
      </c>
      <c r="O332" s="732">
        <v>22624.82</v>
      </c>
      <c r="P332" s="746">
        <v>1.2666666666666668</v>
      </c>
      <c r="Q332" s="733">
        <v>1190.78</v>
      </c>
    </row>
    <row r="333" spans="1:17" ht="14.4" customHeight="1" x14ac:dyDescent="0.3">
      <c r="A333" s="727" t="s">
        <v>561</v>
      </c>
      <c r="B333" s="728" t="s">
        <v>4178</v>
      </c>
      <c r="C333" s="728" t="s">
        <v>4482</v>
      </c>
      <c r="D333" s="728" t="s">
        <v>4762</v>
      </c>
      <c r="E333" s="728" t="s">
        <v>4761</v>
      </c>
      <c r="F333" s="732">
        <v>16</v>
      </c>
      <c r="G333" s="732">
        <v>19616.32</v>
      </c>
      <c r="H333" s="732">
        <v>0.59259259259259256</v>
      </c>
      <c r="I333" s="732">
        <v>1226.02</v>
      </c>
      <c r="J333" s="732">
        <v>27</v>
      </c>
      <c r="K333" s="732">
        <v>33102.54</v>
      </c>
      <c r="L333" s="732">
        <v>1</v>
      </c>
      <c r="M333" s="732">
        <v>1226.02</v>
      </c>
      <c r="N333" s="732">
        <v>55</v>
      </c>
      <c r="O333" s="732">
        <v>67431.100000000006</v>
      </c>
      <c r="P333" s="746">
        <v>2.0370370370370372</v>
      </c>
      <c r="Q333" s="733">
        <v>1226.0200000000002</v>
      </c>
    </row>
    <row r="334" spans="1:17" ht="14.4" customHeight="1" x14ac:dyDescent="0.3">
      <c r="A334" s="727" t="s">
        <v>561</v>
      </c>
      <c r="B334" s="728" t="s">
        <v>4178</v>
      </c>
      <c r="C334" s="728" t="s">
        <v>4482</v>
      </c>
      <c r="D334" s="728" t="s">
        <v>4763</v>
      </c>
      <c r="E334" s="728" t="s">
        <v>4761</v>
      </c>
      <c r="F334" s="732">
        <v>2</v>
      </c>
      <c r="G334" s="732">
        <v>2514.2199999999998</v>
      </c>
      <c r="H334" s="732">
        <v>0.16666666666666666</v>
      </c>
      <c r="I334" s="732">
        <v>1257.1099999999999</v>
      </c>
      <c r="J334" s="732">
        <v>12</v>
      </c>
      <c r="K334" s="732">
        <v>15085.32</v>
      </c>
      <c r="L334" s="732">
        <v>1</v>
      </c>
      <c r="M334" s="732">
        <v>1257.1099999999999</v>
      </c>
      <c r="N334" s="732">
        <v>1</v>
      </c>
      <c r="O334" s="732">
        <v>1257.1099999999999</v>
      </c>
      <c r="P334" s="746">
        <v>8.3333333333333329E-2</v>
      </c>
      <c r="Q334" s="733">
        <v>1257.1099999999999</v>
      </c>
    </row>
    <row r="335" spans="1:17" ht="14.4" customHeight="1" x14ac:dyDescent="0.3">
      <c r="A335" s="727" t="s">
        <v>561</v>
      </c>
      <c r="B335" s="728" t="s">
        <v>4178</v>
      </c>
      <c r="C335" s="728" t="s">
        <v>4482</v>
      </c>
      <c r="D335" s="728" t="s">
        <v>4764</v>
      </c>
      <c r="E335" s="728" t="s">
        <v>4765</v>
      </c>
      <c r="F335" s="732">
        <v>1</v>
      </c>
      <c r="G335" s="732">
        <v>5523.82</v>
      </c>
      <c r="H335" s="732"/>
      <c r="I335" s="732">
        <v>5523.82</v>
      </c>
      <c r="J335" s="732"/>
      <c r="K335" s="732"/>
      <c r="L335" s="732"/>
      <c r="M335" s="732"/>
      <c r="N335" s="732"/>
      <c r="O335" s="732"/>
      <c r="P335" s="746"/>
      <c r="Q335" s="733"/>
    </row>
    <row r="336" spans="1:17" ht="14.4" customHeight="1" x14ac:dyDescent="0.3">
      <c r="A336" s="727" t="s">
        <v>561</v>
      </c>
      <c r="B336" s="728" t="s">
        <v>4178</v>
      </c>
      <c r="C336" s="728" t="s">
        <v>4482</v>
      </c>
      <c r="D336" s="728" t="s">
        <v>4766</v>
      </c>
      <c r="E336" s="728" t="s">
        <v>4765</v>
      </c>
      <c r="F336" s="732">
        <v>1</v>
      </c>
      <c r="G336" s="732">
        <v>6284.51</v>
      </c>
      <c r="H336" s="732"/>
      <c r="I336" s="732">
        <v>6284.51</v>
      </c>
      <c r="J336" s="732"/>
      <c r="K336" s="732"/>
      <c r="L336" s="732"/>
      <c r="M336" s="732"/>
      <c r="N336" s="732"/>
      <c r="O336" s="732"/>
      <c r="P336" s="746"/>
      <c r="Q336" s="733"/>
    </row>
    <row r="337" spans="1:17" ht="14.4" customHeight="1" x14ac:dyDescent="0.3">
      <c r="A337" s="727" t="s">
        <v>561</v>
      </c>
      <c r="B337" s="728" t="s">
        <v>4178</v>
      </c>
      <c r="C337" s="728" t="s">
        <v>4482</v>
      </c>
      <c r="D337" s="728" t="s">
        <v>4767</v>
      </c>
      <c r="E337" s="728" t="s">
        <v>4765</v>
      </c>
      <c r="F337" s="732">
        <v>6</v>
      </c>
      <c r="G337" s="732">
        <v>67417.5</v>
      </c>
      <c r="H337" s="732">
        <v>1</v>
      </c>
      <c r="I337" s="732">
        <v>11236.25</v>
      </c>
      <c r="J337" s="732">
        <v>6</v>
      </c>
      <c r="K337" s="732">
        <v>67417.5</v>
      </c>
      <c r="L337" s="732">
        <v>1</v>
      </c>
      <c r="M337" s="732">
        <v>11236.25</v>
      </c>
      <c r="N337" s="732">
        <v>4</v>
      </c>
      <c r="O337" s="732">
        <v>44945</v>
      </c>
      <c r="P337" s="746">
        <v>0.66666666666666663</v>
      </c>
      <c r="Q337" s="733">
        <v>11236.25</v>
      </c>
    </row>
    <row r="338" spans="1:17" ht="14.4" customHeight="1" x14ac:dyDescent="0.3">
      <c r="A338" s="727" t="s">
        <v>561</v>
      </c>
      <c r="B338" s="728" t="s">
        <v>4178</v>
      </c>
      <c r="C338" s="728" t="s">
        <v>4482</v>
      </c>
      <c r="D338" s="728" t="s">
        <v>4768</v>
      </c>
      <c r="E338" s="728" t="s">
        <v>4769</v>
      </c>
      <c r="F338" s="732"/>
      <c r="G338" s="732"/>
      <c r="H338" s="732"/>
      <c r="I338" s="732"/>
      <c r="J338" s="732">
        <v>2</v>
      </c>
      <c r="K338" s="732">
        <v>41433.82</v>
      </c>
      <c r="L338" s="732">
        <v>1</v>
      </c>
      <c r="M338" s="732">
        <v>20716.91</v>
      </c>
      <c r="N338" s="732">
        <v>4</v>
      </c>
      <c r="O338" s="732">
        <v>82867.64</v>
      </c>
      <c r="P338" s="746">
        <v>2</v>
      </c>
      <c r="Q338" s="733">
        <v>20716.91</v>
      </c>
    </row>
    <row r="339" spans="1:17" ht="14.4" customHeight="1" x14ac:dyDescent="0.3">
      <c r="A339" s="727" t="s">
        <v>561</v>
      </c>
      <c r="B339" s="728" t="s">
        <v>4178</v>
      </c>
      <c r="C339" s="728" t="s">
        <v>4482</v>
      </c>
      <c r="D339" s="728" t="s">
        <v>4770</v>
      </c>
      <c r="E339" s="728" t="s">
        <v>4771</v>
      </c>
      <c r="F339" s="732">
        <v>1</v>
      </c>
      <c r="G339" s="732">
        <v>9701.4</v>
      </c>
      <c r="H339" s="732"/>
      <c r="I339" s="732">
        <v>9701.4</v>
      </c>
      <c r="J339" s="732"/>
      <c r="K339" s="732"/>
      <c r="L339" s="732"/>
      <c r="M339" s="732"/>
      <c r="N339" s="732"/>
      <c r="O339" s="732"/>
      <c r="P339" s="746"/>
      <c r="Q339" s="733"/>
    </row>
    <row r="340" spans="1:17" ht="14.4" customHeight="1" x14ac:dyDescent="0.3">
      <c r="A340" s="727" t="s">
        <v>561</v>
      </c>
      <c r="B340" s="728" t="s">
        <v>4178</v>
      </c>
      <c r="C340" s="728" t="s">
        <v>4482</v>
      </c>
      <c r="D340" s="728" t="s">
        <v>4772</v>
      </c>
      <c r="E340" s="728" t="s">
        <v>4771</v>
      </c>
      <c r="F340" s="732">
        <v>1</v>
      </c>
      <c r="G340" s="732">
        <v>11132.62</v>
      </c>
      <c r="H340" s="732">
        <v>1</v>
      </c>
      <c r="I340" s="732">
        <v>11132.62</v>
      </c>
      <c r="J340" s="732">
        <v>1</v>
      </c>
      <c r="K340" s="732">
        <v>11132.62</v>
      </c>
      <c r="L340" s="732">
        <v>1</v>
      </c>
      <c r="M340" s="732">
        <v>11132.62</v>
      </c>
      <c r="N340" s="732">
        <v>2</v>
      </c>
      <c r="O340" s="732">
        <v>22265.24</v>
      </c>
      <c r="P340" s="746">
        <v>2</v>
      </c>
      <c r="Q340" s="733">
        <v>11132.62</v>
      </c>
    </row>
    <row r="341" spans="1:17" ht="14.4" customHeight="1" x14ac:dyDescent="0.3">
      <c r="A341" s="727" t="s">
        <v>561</v>
      </c>
      <c r="B341" s="728" t="s">
        <v>4178</v>
      </c>
      <c r="C341" s="728" t="s">
        <v>4482</v>
      </c>
      <c r="D341" s="728" t="s">
        <v>4773</v>
      </c>
      <c r="E341" s="728" t="s">
        <v>4774</v>
      </c>
      <c r="F341" s="732">
        <v>1</v>
      </c>
      <c r="G341" s="732">
        <v>5147</v>
      </c>
      <c r="H341" s="732"/>
      <c r="I341" s="732">
        <v>5147</v>
      </c>
      <c r="J341" s="732"/>
      <c r="K341" s="732"/>
      <c r="L341" s="732"/>
      <c r="M341" s="732"/>
      <c r="N341" s="732">
        <v>1</v>
      </c>
      <c r="O341" s="732">
        <v>5147</v>
      </c>
      <c r="P341" s="746"/>
      <c r="Q341" s="733">
        <v>5147</v>
      </c>
    </row>
    <row r="342" spans="1:17" ht="14.4" customHeight="1" x14ac:dyDescent="0.3">
      <c r="A342" s="727" t="s">
        <v>561</v>
      </c>
      <c r="B342" s="728" t="s">
        <v>4178</v>
      </c>
      <c r="C342" s="728" t="s">
        <v>4482</v>
      </c>
      <c r="D342" s="728" t="s">
        <v>4775</v>
      </c>
      <c r="E342" s="728" t="s">
        <v>4776</v>
      </c>
      <c r="F342" s="732">
        <v>2</v>
      </c>
      <c r="G342" s="732">
        <v>23142</v>
      </c>
      <c r="H342" s="732">
        <v>0.25</v>
      </c>
      <c r="I342" s="732">
        <v>11571</v>
      </c>
      <c r="J342" s="732">
        <v>8</v>
      </c>
      <c r="K342" s="732">
        <v>92568</v>
      </c>
      <c r="L342" s="732">
        <v>1</v>
      </c>
      <c r="M342" s="732">
        <v>11571</v>
      </c>
      <c r="N342" s="732">
        <v>4</v>
      </c>
      <c r="O342" s="732">
        <v>46284</v>
      </c>
      <c r="P342" s="746">
        <v>0.5</v>
      </c>
      <c r="Q342" s="733">
        <v>11571</v>
      </c>
    </row>
    <row r="343" spans="1:17" ht="14.4" customHeight="1" x14ac:dyDescent="0.3">
      <c r="A343" s="727" t="s">
        <v>561</v>
      </c>
      <c r="B343" s="728" t="s">
        <v>4178</v>
      </c>
      <c r="C343" s="728" t="s">
        <v>4482</v>
      </c>
      <c r="D343" s="728" t="s">
        <v>4777</v>
      </c>
      <c r="E343" s="728" t="s">
        <v>4593</v>
      </c>
      <c r="F343" s="732">
        <v>9</v>
      </c>
      <c r="G343" s="732">
        <v>12237.39</v>
      </c>
      <c r="H343" s="732">
        <v>0.52941176470588236</v>
      </c>
      <c r="I343" s="732">
        <v>1359.71</v>
      </c>
      <c r="J343" s="732">
        <v>17</v>
      </c>
      <c r="K343" s="732">
        <v>23115.07</v>
      </c>
      <c r="L343" s="732">
        <v>1</v>
      </c>
      <c r="M343" s="732">
        <v>1359.71</v>
      </c>
      <c r="N343" s="732">
        <v>12</v>
      </c>
      <c r="O343" s="732">
        <v>16316.52</v>
      </c>
      <c r="P343" s="746">
        <v>0.70588235294117652</v>
      </c>
      <c r="Q343" s="733">
        <v>1359.71</v>
      </c>
    </row>
    <row r="344" spans="1:17" ht="14.4" customHeight="1" x14ac:dyDescent="0.3">
      <c r="A344" s="727" t="s">
        <v>561</v>
      </c>
      <c r="B344" s="728" t="s">
        <v>4178</v>
      </c>
      <c r="C344" s="728" t="s">
        <v>4482</v>
      </c>
      <c r="D344" s="728" t="s">
        <v>4778</v>
      </c>
      <c r="E344" s="728" t="s">
        <v>4779</v>
      </c>
      <c r="F344" s="732">
        <v>1</v>
      </c>
      <c r="G344" s="732">
        <v>1423.96</v>
      </c>
      <c r="H344" s="732">
        <v>0.25</v>
      </c>
      <c r="I344" s="732">
        <v>1423.96</v>
      </c>
      <c r="J344" s="732">
        <v>4</v>
      </c>
      <c r="K344" s="732">
        <v>5695.84</v>
      </c>
      <c r="L344" s="732">
        <v>1</v>
      </c>
      <c r="M344" s="732">
        <v>1423.96</v>
      </c>
      <c r="N344" s="732">
        <v>2</v>
      </c>
      <c r="O344" s="732">
        <v>2847.92</v>
      </c>
      <c r="P344" s="746">
        <v>0.5</v>
      </c>
      <c r="Q344" s="733">
        <v>1423.96</v>
      </c>
    </row>
    <row r="345" spans="1:17" ht="14.4" customHeight="1" x14ac:dyDescent="0.3">
      <c r="A345" s="727" t="s">
        <v>561</v>
      </c>
      <c r="B345" s="728" t="s">
        <v>4178</v>
      </c>
      <c r="C345" s="728" t="s">
        <v>4482</v>
      </c>
      <c r="D345" s="728" t="s">
        <v>4780</v>
      </c>
      <c r="E345" s="728" t="s">
        <v>4781</v>
      </c>
      <c r="F345" s="732"/>
      <c r="G345" s="732"/>
      <c r="H345" s="732"/>
      <c r="I345" s="732"/>
      <c r="J345" s="732">
        <v>2</v>
      </c>
      <c r="K345" s="732">
        <v>437.34</v>
      </c>
      <c r="L345" s="732">
        <v>1</v>
      </c>
      <c r="M345" s="732">
        <v>218.67</v>
      </c>
      <c r="N345" s="732">
        <v>4</v>
      </c>
      <c r="O345" s="732">
        <v>874.68</v>
      </c>
      <c r="P345" s="746">
        <v>2</v>
      </c>
      <c r="Q345" s="733">
        <v>218.67</v>
      </c>
    </row>
    <row r="346" spans="1:17" ht="14.4" customHeight="1" x14ac:dyDescent="0.3">
      <c r="A346" s="727" t="s">
        <v>561</v>
      </c>
      <c r="B346" s="728" t="s">
        <v>4178</v>
      </c>
      <c r="C346" s="728" t="s">
        <v>4482</v>
      </c>
      <c r="D346" s="728" t="s">
        <v>4782</v>
      </c>
      <c r="E346" s="728" t="s">
        <v>4783</v>
      </c>
      <c r="F346" s="732">
        <v>1</v>
      </c>
      <c r="G346" s="732">
        <v>239.81</v>
      </c>
      <c r="H346" s="732">
        <v>0.25</v>
      </c>
      <c r="I346" s="732">
        <v>239.81</v>
      </c>
      <c r="J346" s="732">
        <v>4</v>
      </c>
      <c r="K346" s="732">
        <v>959.24</v>
      </c>
      <c r="L346" s="732">
        <v>1</v>
      </c>
      <c r="M346" s="732">
        <v>239.81</v>
      </c>
      <c r="N346" s="732">
        <v>2</v>
      </c>
      <c r="O346" s="732">
        <v>479.62</v>
      </c>
      <c r="P346" s="746">
        <v>0.5</v>
      </c>
      <c r="Q346" s="733">
        <v>239.81</v>
      </c>
    </row>
    <row r="347" spans="1:17" ht="14.4" customHeight="1" x14ac:dyDescent="0.3">
      <c r="A347" s="727" t="s">
        <v>561</v>
      </c>
      <c r="B347" s="728" t="s">
        <v>4178</v>
      </c>
      <c r="C347" s="728" t="s">
        <v>4482</v>
      </c>
      <c r="D347" s="728" t="s">
        <v>4784</v>
      </c>
      <c r="E347" s="728" t="s">
        <v>4785</v>
      </c>
      <c r="F347" s="732">
        <v>4</v>
      </c>
      <c r="G347" s="732">
        <v>7059.72</v>
      </c>
      <c r="H347" s="732">
        <v>4</v>
      </c>
      <c r="I347" s="732">
        <v>1764.93</v>
      </c>
      <c r="J347" s="732">
        <v>1</v>
      </c>
      <c r="K347" s="732">
        <v>1764.93</v>
      </c>
      <c r="L347" s="732">
        <v>1</v>
      </c>
      <c r="M347" s="732">
        <v>1764.93</v>
      </c>
      <c r="N347" s="732">
        <v>7</v>
      </c>
      <c r="O347" s="732">
        <v>12354.51</v>
      </c>
      <c r="P347" s="746">
        <v>7</v>
      </c>
      <c r="Q347" s="733">
        <v>1764.93</v>
      </c>
    </row>
    <row r="348" spans="1:17" ht="14.4" customHeight="1" x14ac:dyDescent="0.3">
      <c r="A348" s="727" t="s">
        <v>561</v>
      </c>
      <c r="B348" s="728" t="s">
        <v>4178</v>
      </c>
      <c r="C348" s="728" t="s">
        <v>4482</v>
      </c>
      <c r="D348" s="728" t="s">
        <v>4786</v>
      </c>
      <c r="E348" s="728" t="s">
        <v>4785</v>
      </c>
      <c r="F348" s="732">
        <v>28</v>
      </c>
      <c r="G348" s="732">
        <v>49937.439999999995</v>
      </c>
      <c r="H348" s="732">
        <v>1.037037037037037</v>
      </c>
      <c r="I348" s="732">
        <v>1783.4799999999998</v>
      </c>
      <c r="J348" s="732">
        <v>27</v>
      </c>
      <c r="K348" s="732">
        <v>48153.96</v>
      </c>
      <c r="L348" s="732">
        <v>1</v>
      </c>
      <c r="M348" s="732">
        <v>1783.48</v>
      </c>
      <c r="N348" s="732">
        <v>16</v>
      </c>
      <c r="O348" s="732">
        <v>28535.68</v>
      </c>
      <c r="P348" s="746">
        <v>0.59259259259259256</v>
      </c>
      <c r="Q348" s="733">
        <v>1783.48</v>
      </c>
    </row>
    <row r="349" spans="1:17" ht="14.4" customHeight="1" x14ac:dyDescent="0.3">
      <c r="A349" s="727" t="s">
        <v>561</v>
      </c>
      <c r="B349" s="728" t="s">
        <v>4178</v>
      </c>
      <c r="C349" s="728" t="s">
        <v>4482</v>
      </c>
      <c r="D349" s="728" t="s">
        <v>4787</v>
      </c>
      <c r="E349" s="728" t="s">
        <v>4783</v>
      </c>
      <c r="F349" s="732">
        <v>11</v>
      </c>
      <c r="G349" s="732">
        <v>2633.4</v>
      </c>
      <c r="H349" s="732">
        <v>11</v>
      </c>
      <c r="I349" s="732">
        <v>239.4</v>
      </c>
      <c r="J349" s="732">
        <v>1</v>
      </c>
      <c r="K349" s="732">
        <v>239.4</v>
      </c>
      <c r="L349" s="732">
        <v>1</v>
      </c>
      <c r="M349" s="732">
        <v>239.4</v>
      </c>
      <c r="N349" s="732">
        <v>4</v>
      </c>
      <c r="O349" s="732">
        <v>957.6</v>
      </c>
      <c r="P349" s="746">
        <v>4</v>
      </c>
      <c r="Q349" s="733">
        <v>239.4</v>
      </c>
    </row>
    <row r="350" spans="1:17" ht="14.4" customHeight="1" x14ac:dyDescent="0.3">
      <c r="A350" s="727" t="s">
        <v>561</v>
      </c>
      <c r="B350" s="728" t="s">
        <v>4178</v>
      </c>
      <c r="C350" s="728" t="s">
        <v>4482</v>
      </c>
      <c r="D350" s="728" t="s">
        <v>4788</v>
      </c>
      <c r="E350" s="728" t="s">
        <v>4604</v>
      </c>
      <c r="F350" s="732">
        <v>11</v>
      </c>
      <c r="G350" s="732">
        <v>3590.95</v>
      </c>
      <c r="H350" s="732">
        <v>2.75</v>
      </c>
      <c r="I350" s="732">
        <v>326.45</v>
      </c>
      <c r="J350" s="732">
        <v>4</v>
      </c>
      <c r="K350" s="732">
        <v>1305.8</v>
      </c>
      <c r="L350" s="732">
        <v>1</v>
      </c>
      <c r="M350" s="732">
        <v>326.45</v>
      </c>
      <c r="N350" s="732"/>
      <c r="O350" s="732"/>
      <c r="P350" s="746"/>
      <c r="Q350" s="733"/>
    </row>
    <row r="351" spans="1:17" ht="14.4" customHeight="1" x14ac:dyDescent="0.3">
      <c r="A351" s="727" t="s">
        <v>561</v>
      </c>
      <c r="B351" s="728" t="s">
        <v>4178</v>
      </c>
      <c r="C351" s="728" t="s">
        <v>4482</v>
      </c>
      <c r="D351" s="728" t="s">
        <v>4789</v>
      </c>
      <c r="E351" s="728" t="s">
        <v>4790</v>
      </c>
      <c r="F351" s="732"/>
      <c r="G351" s="732"/>
      <c r="H351" s="732"/>
      <c r="I351" s="732"/>
      <c r="J351" s="732"/>
      <c r="K351" s="732"/>
      <c r="L351" s="732"/>
      <c r="M351" s="732"/>
      <c r="N351" s="732">
        <v>1</v>
      </c>
      <c r="O351" s="732">
        <v>11338</v>
      </c>
      <c r="P351" s="746"/>
      <c r="Q351" s="733">
        <v>11338</v>
      </c>
    </row>
    <row r="352" spans="1:17" ht="14.4" customHeight="1" x14ac:dyDescent="0.3">
      <c r="A352" s="727" t="s">
        <v>561</v>
      </c>
      <c r="B352" s="728" t="s">
        <v>4178</v>
      </c>
      <c r="C352" s="728" t="s">
        <v>4482</v>
      </c>
      <c r="D352" s="728" t="s">
        <v>4791</v>
      </c>
      <c r="E352" s="728" t="s">
        <v>4792</v>
      </c>
      <c r="F352" s="732">
        <v>1</v>
      </c>
      <c r="G352" s="732">
        <v>4608</v>
      </c>
      <c r="H352" s="732">
        <v>1</v>
      </c>
      <c r="I352" s="732">
        <v>4608</v>
      </c>
      <c r="J352" s="732">
        <v>1</v>
      </c>
      <c r="K352" s="732">
        <v>4608</v>
      </c>
      <c r="L352" s="732">
        <v>1</v>
      </c>
      <c r="M352" s="732">
        <v>4608</v>
      </c>
      <c r="N352" s="732">
        <v>1</v>
      </c>
      <c r="O352" s="732">
        <v>4608</v>
      </c>
      <c r="P352" s="746">
        <v>1</v>
      </c>
      <c r="Q352" s="733">
        <v>4608</v>
      </c>
    </row>
    <row r="353" spans="1:17" ht="14.4" customHeight="1" x14ac:dyDescent="0.3">
      <c r="A353" s="727" t="s">
        <v>561</v>
      </c>
      <c r="B353" s="728" t="s">
        <v>4178</v>
      </c>
      <c r="C353" s="728" t="s">
        <v>4482</v>
      </c>
      <c r="D353" s="728" t="s">
        <v>4793</v>
      </c>
      <c r="E353" s="728" t="s">
        <v>4794</v>
      </c>
      <c r="F353" s="732">
        <v>1</v>
      </c>
      <c r="G353" s="732">
        <v>2707</v>
      </c>
      <c r="H353" s="732"/>
      <c r="I353" s="732">
        <v>2707</v>
      </c>
      <c r="J353" s="732"/>
      <c r="K353" s="732"/>
      <c r="L353" s="732"/>
      <c r="M353" s="732"/>
      <c r="N353" s="732">
        <v>1</v>
      </c>
      <c r="O353" s="732">
        <v>2707</v>
      </c>
      <c r="P353" s="746"/>
      <c r="Q353" s="733">
        <v>2707</v>
      </c>
    </row>
    <row r="354" spans="1:17" ht="14.4" customHeight="1" x14ac:dyDescent="0.3">
      <c r="A354" s="727" t="s">
        <v>561</v>
      </c>
      <c r="B354" s="728" t="s">
        <v>4178</v>
      </c>
      <c r="C354" s="728" t="s">
        <v>4482</v>
      </c>
      <c r="D354" s="728" t="s">
        <v>4795</v>
      </c>
      <c r="E354" s="728" t="s">
        <v>4624</v>
      </c>
      <c r="F354" s="732"/>
      <c r="G354" s="732"/>
      <c r="H354" s="732"/>
      <c r="I354" s="732"/>
      <c r="J354" s="732">
        <v>3</v>
      </c>
      <c r="K354" s="732">
        <v>4159.9500000000007</v>
      </c>
      <c r="L354" s="732">
        <v>1</v>
      </c>
      <c r="M354" s="732">
        <v>1386.6500000000003</v>
      </c>
      <c r="N354" s="732">
        <v>1</v>
      </c>
      <c r="O354" s="732">
        <v>1386.65</v>
      </c>
      <c r="P354" s="746">
        <v>0.33333333333333331</v>
      </c>
      <c r="Q354" s="733">
        <v>1386.65</v>
      </c>
    </row>
    <row r="355" spans="1:17" ht="14.4" customHeight="1" x14ac:dyDescent="0.3">
      <c r="A355" s="727" t="s">
        <v>561</v>
      </c>
      <c r="B355" s="728" t="s">
        <v>4178</v>
      </c>
      <c r="C355" s="728" t="s">
        <v>4482</v>
      </c>
      <c r="D355" s="728" t="s">
        <v>4796</v>
      </c>
      <c r="E355" s="728" t="s">
        <v>4797</v>
      </c>
      <c r="F355" s="732">
        <v>2</v>
      </c>
      <c r="G355" s="732">
        <v>18279.38</v>
      </c>
      <c r="H355" s="732">
        <v>0.66666666666666674</v>
      </c>
      <c r="I355" s="732">
        <v>9139.69</v>
      </c>
      <c r="J355" s="732">
        <v>3</v>
      </c>
      <c r="K355" s="732">
        <v>27419.07</v>
      </c>
      <c r="L355" s="732">
        <v>1</v>
      </c>
      <c r="M355" s="732">
        <v>9139.69</v>
      </c>
      <c r="N355" s="732">
        <v>1</v>
      </c>
      <c r="O355" s="732">
        <v>9139.69</v>
      </c>
      <c r="P355" s="746">
        <v>0.33333333333333337</v>
      </c>
      <c r="Q355" s="733">
        <v>9139.69</v>
      </c>
    </row>
    <row r="356" spans="1:17" ht="14.4" customHeight="1" x14ac:dyDescent="0.3">
      <c r="A356" s="727" t="s">
        <v>561</v>
      </c>
      <c r="B356" s="728" t="s">
        <v>4178</v>
      </c>
      <c r="C356" s="728" t="s">
        <v>4482</v>
      </c>
      <c r="D356" s="728" t="s">
        <v>4798</v>
      </c>
      <c r="E356" s="728" t="s">
        <v>4799</v>
      </c>
      <c r="F356" s="732"/>
      <c r="G356" s="732"/>
      <c r="H356" s="732"/>
      <c r="I356" s="732"/>
      <c r="J356" s="732">
        <v>14</v>
      </c>
      <c r="K356" s="732">
        <v>29816.219999999998</v>
      </c>
      <c r="L356" s="732">
        <v>1</v>
      </c>
      <c r="M356" s="732">
        <v>2129.73</v>
      </c>
      <c r="N356" s="732">
        <v>6</v>
      </c>
      <c r="O356" s="732">
        <v>12778.380000000001</v>
      </c>
      <c r="P356" s="746">
        <v>0.42857142857142866</v>
      </c>
      <c r="Q356" s="733">
        <v>2129.73</v>
      </c>
    </row>
    <row r="357" spans="1:17" ht="14.4" customHeight="1" x14ac:dyDescent="0.3">
      <c r="A357" s="727" t="s">
        <v>561</v>
      </c>
      <c r="B357" s="728" t="s">
        <v>4178</v>
      </c>
      <c r="C357" s="728" t="s">
        <v>4482</v>
      </c>
      <c r="D357" s="728" t="s">
        <v>4800</v>
      </c>
      <c r="E357" s="728" t="s">
        <v>4801</v>
      </c>
      <c r="F357" s="732"/>
      <c r="G357" s="732"/>
      <c r="H357" s="732"/>
      <c r="I357" s="732"/>
      <c r="J357" s="732"/>
      <c r="K357" s="732"/>
      <c r="L357" s="732"/>
      <c r="M357" s="732"/>
      <c r="N357" s="732">
        <v>1</v>
      </c>
      <c r="O357" s="732">
        <v>6187.2</v>
      </c>
      <c r="P357" s="746"/>
      <c r="Q357" s="733">
        <v>6187.2</v>
      </c>
    </row>
    <row r="358" spans="1:17" ht="14.4" customHeight="1" x14ac:dyDescent="0.3">
      <c r="A358" s="727" t="s">
        <v>561</v>
      </c>
      <c r="B358" s="728" t="s">
        <v>4178</v>
      </c>
      <c r="C358" s="728" t="s">
        <v>4482</v>
      </c>
      <c r="D358" s="728" t="s">
        <v>4802</v>
      </c>
      <c r="E358" s="728" t="s">
        <v>4801</v>
      </c>
      <c r="F358" s="732"/>
      <c r="G358" s="732"/>
      <c r="H358" s="732"/>
      <c r="I358" s="732"/>
      <c r="J358" s="732">
        <v>3</v>
      </c>
      <c r="K358" s="732">
        <v>18561.599999999999</v>
      </c>
      <c r="L358" s="732">
        <v>1</v>
      </c>
      <c r="M358" s="732">
        <v>6187.2</v>
      </c>
      <c r="N358" s="732"/>
      <c r="O358" s="732"/>
      <c r="P358" s="746"/>
      <c r="Q358" s="733"/>
    </row>
    <row r="359" spans="1:17" ht="14.4" customHeight="1" x14ac:dyDescent="0.3">
      <c r="A359" s="727" t="s">
        <v>561</v>
      </c>
      <c r="B359" s="728" t="s">
        <v>4178</v>
      </c>
      <c r="C359" s="728" t="s">
        <v>4482</v>
      </c>
      <c r="D359" s="728" t="s">
        <v>4803</v>
      </c>
      <c r="E359" s="728" t="s">
        <v>4801</v>
      </c>
      <c r="F359" s="732">
        <v>1</v>
      </c>
      <c r="G359" s="732">
        <v>6451.8</v>
      </c>
      <c r="H359" s="732">
        <v>0.5</v>
      </c>
      <c r="I359" s="732">
        <v>6451.8</v>
      </c>
      <c r="J359" s="732">
        <v>2</v>
      </c>
      <c r="K359" s="732">
        <v>12903.6</v>
      </c>
      <c r="L359" s="732">
        <v>1</v>
      </c>
      <c r="M359" s="732">
        <v>6451.8</v>
      </c>
      <c r="N359" s="732">
        <v>2</v>
      </c>
      <c r="O359" s="732">
        <v>12903.6</v>
      </c>
      <c r="P359" s="746">
        <v>1</v>
      </c>
      <c r="Q359" s="733">
        <v>6451.8</v>
      </c>
    </row>
    <row r="360" spans="1:17" ht="14.4" customHeight="1" x14ac:dyDescent="0.3">
      <c r="A360" s="727" t="s">
        <v>561</v>
      </c>
      <c r="B360" s="728" t="s">
        <v>4178</v>
      </c>
      <c r="C360" s="728" t="s">
        <v>4482</v>
      </c>
      <c r="D360" s="728" t="s">
        <v>4804</v>
      </c>
      <c r="E360" s="728" t="s">
        <v>4805</v>
      </c>
      <c r="F360" s="732">
        <v>2</v>
      </c>
      <c r="G360" s="732">
        <v>1180.4000000000001</v>
      </c>
      <c r="H360" s="732">
        <v>0.66666666666666674</v>
      </c>
      <c r="I360" s="732">
        <v>590.20000000000005</v>
      </c>
      <c r="J360" s="732">
        <v>3</v>
      </c>
      <c r="K360" s="732">
        <v>1770.6</v>
      </c>
      <c r="L360" s="732">
        <v>1</v>
      </c>
      <c r="M360" s="732">
        <v>590.19999999999993</v>
      </c>
      <c r="N360" s="732">
        <v>9</v>
      </c>
      <c r="O360" s="732">
        <v>5311.7999999999993</v>
      </c>
      <c r="P360" s="746">
        <v>2.9999999999999996</v>
      </c>
      <c r="Q360" s="733">
        <v>590.19999999999993</v>
      </c>
    </row>
    <row r="361" spans="1:17" ht="14.4" customHeight="1" x14ac:dyDescent="0.3">
      <c r="A361" s="727" t="s">
        <v>561</v>
      </c>
      <c r="B361" s="728" t="s">
        <v>4178</v>
      </c>
      <c r="C361" s="728" t="s">
        <v>4482</v>
      </c>
      <c r="D361" s="728" t="s">
        <v>4806</v>
      </c>
      <c r="E361" s="728" t="s">
        <v>4807</v>
      </c>
      <c r="F361" s="732">
        <v>5</v>
      </c>
      <c r="G361" s="732">
        <v>2951</v>
      </c>
      <c r="H361" s="732">
        <v>0.26315789473684215</v>
      </c>
      <c r="I361" s="732">
        <v>590.20000000000005</v>
      </c>
      <c r="J361" s="732">
        <v>19</v>
      </c>
      <c r="K361" s="732">
        <v>11213.8</v>
      </c>
      <c r="L361" s="732">
        <v>1</v>
      </c>
      <c r="M361" s="732">
        <v>590.19999999999993</v>
      </c>
      <c r="N361" s="732">
        <v>11</v>
      </c>
      <c r="O361" s="732">
        <v>6492.2</v>
      </c>
      <c r="P361" s="746">
        <v>0.57894736842105265</v>
      </c>
      <c r="Q361" s="733">
        <v>590.19999999999993</v>
      </c>
    </row>
    <row r="362" spans="1:17" ht="14.4" customHeight="1" x14ac:dyDescent="0.3">
      <c r="A362" s="727" t="s">
        <v>561</v>
      </c>
      <c r="B362" s="728" t="s">
        <v>4178</v>
      </c>
      <c r="C362" s="728" t="s">
        <v>4482</v>
      </c>
      <c r="D362" s="728" t="s">
        <v>4808</v>
      </c>
      <c r="E362" s="728" t="s">
        <v>4807</v>
      </c>
      <c r="F362" s="732">
        <v>3</v>
      </c>
      <c r="G362" s="732">
        <v>1875</v>
      </c>
      <c r="H362" s="732"/>
      <c r="I362" s="732">
        <v>625</v>
      </c>
      <c r="J362" s="732"/>
      <c r="K362" s="732"/>
      <c r="L362" s="732"/>
      <c r="M362" s="732"/>
      <c r="N362" s="732"/>
      <c r="O362" s="732"/>
      <c r="P362" s="746"/>
      <c r="Q362" s="733"/>
    </row>
    <row r="363" spans="1:17" ht="14.4" customHeight="1" x14ac:dyDescent="0.3">
      <c r="A363" s="727" t="s">
        <v>561</v>
      </c>
      <c r="B363" s="728" t="s">
        <v>4178</v>
      </c>
      <c r="C363" s="728" t="s">
        <v>4482</v>
      </c>
      <c r="D363" s="728" t="s">
        <v>4809</v>
      </c>
      <c r="E363" s="728" t="s">
        <v>4810</v>
      </c>
      <c r="F363" s="732">
        <v>0</v>
      </c>
      <c r="G363" s="732">
        <v>0</v>
      </c>
      <c r="H363" s="732">
        <v>0</v>
      </c>
      <c r="I363" s="732"/>
      <c r="J363" s="732">
        <v>1</v>
      </c>
      <c r="K363" s="732">
        <v>18395</v>
      </c>
      <c r="L363" s="732">
        <v>1</v>
      </c>
      <c r="M363" s="732">
        <v>18395</v>
      </c>
      <c r="N363" s="732">
        <v>1</v>
      </c>
      <c r="O363" s="732">
        <v>18395</v>
      </c>
      <c r="P363" s="746">
        <v>1</v>
      </c>
      <c r="Q363" s="733">
        <v>18395</v>
      </c>
    </row>
    <row r="364" spans="1:17" ht="14.4" customHeight="1" x14ac:dyDescent="0.3">
      <c r="A364" s="727" t="s">
        <v>561</v>
      </c>
      <c r="B364" s="728" t="s">
        <v>4178</v>
      </c>
      <c r="C364" s="728" t="s">
        <v>4482</v>
      </c>
      <c r="D364" s="728" t="s">
        <v>4811</v>
      </c>
      <c r="E364" s="728" t="s">
        <v>4812</v>
      </c>
      <c r="F364" s="732">
        <v>9</v>
      </c>
      <c r="G364" s="732">
        <v>35640</v>
      </c>
      <c r="H364" s="732">
        <v>1.2857142857142858</v>
      </c>
      <c r="I364" s="732">
        <v>3960</v>
      </c>
      <c r="J364" s="732">
        <v>7</v>
      </c>
      <c r="K364" s="732">
        <v>27720</v>
      </c>
      <c r="L364" s="732">
        <v>1</v>
      </c>
      <c r="M364" s="732">
        <v>3960</v>
      </c>
      <c r="N364" s="732">
        <v>6</v>
      </c>
      <c r="O364" s="732">
        <v>23760</v>
      </c>
      <c r="P364" s="746">
        <v>0.8571428571428571</v>
      </c>
      <c r="Q364" s="733">
        <v>3960</v>
      </c>
    </row>
    <row r="365" spans="1:17" ht="14.4" customHeight="1" x14ac:dyDescent="0.3">
      <c r="A365" s="727" t="s">
        <v>561</v>
      </c>
      <c r="B365" s="728" t="s">
        <v>4178</v>
      </c>
      <c r="C365" s="728" t="s">
        <v>4482</v>
      </c>
      <c r="D365" s="728" t="s">
        <v>4813</v>
      </c>
      <c r="E365" s="728" t="s">
        <v>4812</v>
      </c>
      <c r="F365" s="732">
        <v>3</v>
      </c>
      <c r="G365" s="732">
        <v>16200</v>
      </c>
      <c r="H365" s="732">
        <v>1.5</v>
      </c>
      <c r="I365" s="732">
        <v>5400</v>
      </c>
      <c r="J365" s="732">
        <v>2</v>
      </c>
      <c r="K365" s="732">
        <v>10800</v>
      </c>
      <c r="L365" s="732">
        <v>1</v>
      </c>
      <c r="M365" s="732">
        <v>5400</v>
      </c>
      <c r="N365" s="732">
        <v>4</v>
      </c>
      <c r="O365" s="732">
        <v>21600</v>
      </c>
      <c r="P365" s="746">
        <v>2</v>
      </c>
      <c r="Q365" s="733">
        <v>5400</v>
      </c>
    </row>
    <row r="366" spans="1:17" ht="14.4" customHeight="1" x14ac:dyDescent="0.3">
      <c r="A366" s="727" t="s">
        <v>561</v>
      </c>
      <c r="B366" s="728" t="s">
        <v>4178</v>
      </c>
      <c r="C366" s="728" t="s">
        <v>4482</v>
      </c>
      <c r="D366" s="728" t="s">
        <v>4814</v>
      </c>
      <c r="E366" s="728" t="s">
        <v>4815</v>
      </c>
      <c r="F366" s="732">
        <v>97</v>
      </c>
      <c r="G366" s="732">
        <v>53379.100000000006</v>
      </c>
      <c r="H366" s="732">
        <v>1.1149425287356323</v>
      </c>
      <c r="I366" s="732">
        <v>550.30000000000007</v>
      </c>
      <c r="J366" s="732">
        <v>87</v>
      </c>
      <c r="K366" s="732">
        <v>47876.100000000006</v>
      </c>
      <c r="L366" s="732">
        <v>1</v>
      </c>
      <c r="M366" s="732">
        <v>550.30000000000007</v>
      </c>
      <c r="N366" s="732">
        <v>95</v>
      </c>
      <c r="O366" s="732">
        <v>52278.5</v>
      </c>
      <c r="P366" s="746">
        <v>1.0919540229885056</v>
      </c>
      <c r="Q366" s="733">
        <v>550.29999999999995</v>
      </c>
    </row>
    <row r="367" spans="1:17" ht="14.4" customHeight="1" x14ac:dyDescent="0.3">
      <c r="A367" s="727" t="s">
        <v>561</v>
      </c>
      <c r="B367" s="728" t="s">
        <v>4178</v>
      </c>
      <c r="C367" s="728" t="s">
        <v>4482</v>
      </c>
      <c r="D367" s="728" t="s">
        <v>4816</v>
      </c>
      <c r="E367" s="728" t="s">
        <v>4817</v>
      </c>
      <c r="F367" s="732">
        <v>7</v>
      </c>
      <c r="G367" s="732">
        <v>4228</v>
      </c>
      <c r="H367" s="732">
        <v>0.58333333333333337</v>
      </c>
      <c r="I367" s="732">
        <v>604</v>
      </c>
      <c r="J367" s="732">
        <v>12</v>
      </c>
      <c r="K367" s="732">
        <v>7248</v>
      </c>
      <c r="L367" s="732">
        <v>1</v>
      </c>
      <c r="M367" s="732">
        <v>604</v>
      </c>
      <c r="N367" s="732">
        <v>5</v>
      </c>
      <c r="O367" s="732">
        <v>3020</v>
      </c>
      <c r="P367" s="746">
        <v>0.41666666666666669</v>
      </c>
      <c r="Q367" s="733">
        <v>604</v>
      </c>
    </row>
    <row r="368" spans="1:17" ht="14.4" customHeight="1" x14ac:dyDescent="0.3">
      <c r="A368" s="727" t="s">
        <v>561</v>
      </c>
      <c r="B368" s="728" t="s">
        <v>4178</v>
      </c>
      <c r="C368" s="728" t="s">
        <v>4482</v>
      </c>
      <c r="D368" s="728" t="s">
        <v>4818</v>
      </c>
      <c r="E368" s="728" t="s">
        <v>4819</v>
      </c>
      <c r="F368" s="732"/>
      <c r="G368" s="732"/>
      <c r="H368" s="732"/>
      <c r="I368" s="732"/>
      <c r="J368" s="732">
        <v>1</v>
      </c>
      <c r="K368" s="732">
        <v>7835</v>
      </c>
      <c r="L368" s="732">
        <v>1</v>
      </c>
      <c r="M368" s="732">
        <v>7835</v>
      </c>
      <c r="N368" s="732"/>
      <c r="O368" s="732"/>
      <c r="P368" s="746"/>
      <c r="Q368" s="733"/>
    </row>
    <row r="369" spans="1:17" ht="14.4" customHeight="1" x14ac:dyDescent="0.3">
      <c r="A369" s="727" t="s">
        <v>561</v>
      </c>
      <c r="B369" s="728" t="s">
        <v>4178</v>
      </c>
      <c r="C369" s="728" t="s">
        <v>4482</v>
      </c>
      <c r="D369" s="728" t="s">
        <v>4820</v>
      </c>
      <c r="E369" s="728" t="s">
        <v>4821</v>
      </c>
      <c r="F369" s="732">
        <v>1</v>
      </c>
      <c r="G369" s="732">
        <v>582</v>
      </c>
      <c r="H369" s="732">
        <v>0.125</v>
      </c>
      <c r="I369" s="732">
        <v>582</v>
      </c>
      <c r="J369" s="732">
        <v>8</v>
      </c>
      <c r="K369" s="732">
        <v>4656</v>
      </c>
      <c r="L369" s="732">
        <v>1</v>
      </c>
      <c r="M369" s="732">
        <v>582</v>
      </c>
      <c r="N369" s="732">
        <v>2</v>
      </c>
      <c r="O369" s="732">
        <v>1164</v>
      </c>
      <c r="P369" s="746">
        <v>0.25</v>
      </c>
      <c r="Q369" s="733">
        <v>582</v>
      </c>
    </row>
    <row r="370" spans="1:17" ht="14.4" customHeight="1" x14ac:dyDescent="0.3">
      <c r="A370" s="727" t="s">
        <v>561</v>
      </c>
      <c r="B370" s="728" t="s">
        <v>4178</v>
      </c>
      <c r="C370" s="728" t="s">
        <v>4482</v>
      </c>
      <c r="D370" s="728" t="s">
        <v>4822</v>
      </c>
      <c r="E370" s="728" t="s">
        <v>4821</v>
      </c>
      <c r="F370" s="732">
        <v>1</v>
      </c>
      <c r="G370" s="732">
        <v>633.29999999999995</v>
      </c>
      <c r="H370" s="732">
        <v>1</v>
      </c>
      <c r="I370" s="732">
        <v>633.29999999999995</v>
      </c>
      <c r="J370" s="732">
        <v>1</v>
      </c>
      <c r="K370" s="732">
        <v>633.29999999999995</v>
      </c>
      <c r="L370" s="732">
        <v>1</v>
      </c>
      <c r="M370" s="732">
        <v>633.29999999999995</v>
      </c>
      <c r="N370" s="732">
        <v>2</v>
      </c>
      <c r="O370" s="732">
        <v>1266.5999999999999</v>
      </c>
      <c r="P370" s="746">
        <v>2</v>
      </c>
      <c r="Q370" s="733">
        <v>633.29999999999995</v>
      </c>
    </row>
    <row r="371" spans="1:17" ht="14.4" customHeight="1" x14ac:dyDescent="0.3">
      <c r="A371" s="727" t="s">
        <v>561</v>
      </c>
      <c r="B371" s="728" t="s">
        <v>4178</v>
      </c>
      <c r="C371" s="728" t="s">
        <v>4482</v>
      </c>
      <c r="D371" s="728" t="s">
        <v>4823</v>
      </c>
      <c r="E371" s="728" t="s">
        <v>4821</v>
      </c>
      <c r="F371" s="732"/>
      <c r="G371" s="732"/>
      <c r="H371" s="732"/>
      <c r="I371" s="732"/>
      <c r="J371" s="732">
        <v>3</v>
      </c>
      <c r="K371" s="732">
        <v>2053.8000000000002</v>
      </c>
      <c r="L371" s="732">
        <v>1</v>
      </c>
      <c r="M371" s="732">
        <v>684.6</v>
      </c>
      <c r="N371" s="732"/>
      <c r="O371" s="732"/>
      <c r="P371" s="746"/>
      <c r="Q371" s="733"/>
    </row>
    <row r="372" spans="1:17" ht="14.4" customHeight="1" x14ac:dyDescent="0.3">
      <c r="A372" s="727" t="s">
        <v>561</v>
      </c>
      <c r="B372" s="728" t="s">
        <v>4178</v>
      </c>
      <c r="C372" s="728" t="s">
        <v>4482</v>
      </c>
      <c r="D372" s="728" t="s">
        <v>4824</v>
      </c>
      <c r="E372" s="728" t="s">
        <v>4825</v>
      </c>
      <c r="F372" s="732">
        <v>2</v>
      </c>
      <c r="G372" s="732">
        <v>17147.68</v>
      </c>
      <c r="H372" s="732">
        <v>1</v>
      </c>
      <c r="I372" s="732">
        <v>8573.84</v>
      </c>
      <c r="J372" s="732">
        <v>2</v>
      </c>
      <c r="K372" s="732">
        <v>17147.68</v>
      </c>
      <c r="L372" s="732">
        <v>1</v>
      </c>
      <c r="M372" s="732">
        <v>8573.84</v>
      </c>
      <c r="N372" s="732">
        <v>1</v>
      </c>
      <c r="O372" s="732">
        <v>8573.84</v>
      </c>
      <c r="P372" s="746">
        <v>0.5</v>
      </c>
      <c r="Q372" s="733">
        <v>8573.84</v>
      </c>
    </row>
    <row r="373" spans="1:17" ht="14.4" customHeight="1" x14ac:dyDescent="0.3">
      <c r="A373" s="727" t="s">
        <v>561</v>
      </c>
      <c r="B373" s="728" t="s">
        <v>4178</v>
      </c>
      <c r="C373" s="728" t="s">
        <v>4482</v>
      </c>
      <c r="D373" s="728" t="s">
        <v>4826</v>
      </c>
      <c r="E373" s="728" t="s">
        <v>4827</v>
      </c>
      <c r="F373" s="732"/>
      <c r="G373" s="732"/>
      <c r="H373" s="732"/>
      <c r="I373" s="732"/>
      <c r="J373" s="732"/>
      <c r="K373" s="732"/>
      <c r="L373" s="732"/>
      <c r="M373" s="732"/>
      <c r="N373" s="732">
        <v>1</v>
      </c>
      <c r="O373" s="732">
        <v>8115.76</v>
      </c>
      <c r="P373" s="746"/>
      <c r="Q373" s="733">
        <v>8115.76</v>
      </c>
    </row>
    <row r="374" spans="1:17" ht="14.4" customHeight="1" x14ac:dyDescent="0.3">
      <c r="A374" s="727" t="s">
        <v>561</v>
      </c>
      <c r="B374" s="728" t="s">
        <v>4178</v>
      </c>
      <c r="C374" s="728" t="s">
        <v>4482</v>
      </c>
      <c r="D374" s="728" t="s">
        <v>4828</v>
      </c>
      <c r="E374" s="728" t="s">
        <v>4829</v>
      </c>
      <c r="F374" s="732"/>
      <c r="G374" s="732"/>
      <c r="H374" s="732"/>
      <c r="I374" s="732"/>
      <c r="J374" s="732">
        <v>1</v>
      </c>
      <c r="K374" s="732">
        <v>18954.47</v>
      </c>
      <c r="L374" s="732">
        <v>1</v>
      </c>
      <c r="M374" s="732">
        <v>18954.47</v>
      </c>
      <c r="N374" s="732"/>
      <c r="O374" s="732"/>
      <c r="P374" s="746"/>
      <c r="Q374" s="733"/>
    </row>
    <row r="375" spans="1:17" ht="14.4" customHeight="1" x14ac:dyDescent="0.3">
      <c r="A375" s="727" t="s">
        <v>561</v>
      </c>
      <c r="B375" s="728" t="s">
        <v>4178</v>
      </c>
      <c r="C375" s="728" t="s">
        <v>4482</v>
      </c>
      <c r="D375" s="728" t="s">
        <v>4830</v>
      </c>
      <c r="E375" s="728" t="s">
        <v>4831</v>
      </c>
      <c r="F375" s="732"/>
      <c r="G375" s="732"/>
      <c r="H375" s="732"/>
      <c r="I375" s="732"/>
      <c r="J375" s="732"/>
      <c r="K375" s="732"/>
      <c r="L375" s="732"/>
      <c r="M375" s="732"/>
      <c r="N375" s="732">
        <v>1</v>
      </c>
      <c r="O375" s="732">
        <v>7045.2</v>
      </c>
      <c r="P375" s="746"/>
      <c r="Q375" s="733">
        <v>7045.2</v>
      </c>
    </row>
    <row r="376" spans="1:17" ht="14.4" customHeight="1" x14ac:dyDescent="0.3">
      <c r="A376" s="727" t="s">
        <v>561</v>
      </c>
      <c r="B376" s="728" t="s">
        <v>4178</v>
      </c>
      <c r="C376" s="728" t="s">
        <v>4482</v>
      </c>
      <c r="D376" s="728" t="s">
        <v>4832</v>
      </c>
      <c r="E376" s="728" t="s">
        <v>4833</v>
      </c>
      <c r="F376" s="732">
        <v>3</v>
      </c>
      <c r="G376" s="732">
        <v>23151</v>
      </c>
      <c r="H376" s="732">
        <v>3</v>
      </c>
      <c r="I376" s="732">
        <v>7717</v>
      </c>
      <c r="J376" s="732">
        <v>1</v>
      </c>
      <c r="K376" s="732">
        <v>7717</v>
      </c>
      <c r="L376" s="732">
        <v>1</v>
      </c>
      <c r="M376" s="732">
        <v>7717</v>
      </c>
      <c r="N376" s="732">
        <v>10</v>
      </c>
      <c r="O376" s="732">
        <v>77170</v>
      </c>
      <c r="P376" s="746">
        <v>10</v>
      </c>
      <c r="Q376" s="733">
        <v>7717</v>
      </c>
    </row>
    <row r="377" spans="1:17" ht="14.4" customHeight="1" x14ac:dyDescent="0.3">
      <c r="A377" s="727" t="s">
        <v>561</v>
      </c>
      <c r="B377" s="728" t="s">
        <v>4178</v>
      </c>
      <c r="C377" s="728" t="s">
        <v>4482</v>
      </c>
      <c r="D377" s="728" t="s">
        <v>4834</v>
      </c>
      <c r="E377" s="728" t="s">
        <v>4835</v>
      </c>
      <c r="F377" s="732">
        <v>1</v>
      </c>
      <c r="G377" s="732">
        <v>10248.6</v>
      </c>
      <c r="H377" s="732">
        <v>0.5</v>
      </c>
      <c r="I377" s="732">
        <v>10248.6</v>
      </c>
      <c r="J377" s="732">
        <v>2</v>
      </c>
      <c r="K377" s="732">
        <v>20497.2</v>
      </c>
      <c r="L377" s="732">
        <v>1</v>
      </c>
      <c r="M377" s="732">
        <v>10248.6</v>
      </c>
      <c r="N377" s="732">
        <v>1</v>
      </c>
      <c r="O377" s="732">
        <v>10248.6</v>
      </c>
      <c r="P377" s="746">
        <v>0.5</v>
      </c>
      <c r="Q377" s="733">
        <v>10248.6</v>
      </c>
    </row>
    <row r="378" spans="1:17" ht="14.4" customHeight="1" x14ac:dyDescent="0.3">
      <c r="A378" s="727" t="s">
        <v>561</v>
      </c>
      <c r="B378" s="728" t="s">
        <v>4178</v>
      </c>
      <c r="C378" s="728" t="s">
        <v>4482</v>
      </c>
      <c r="D378" s="728" t="s">
        <v>4836</v>
      </c>
      <c r="E378" s="728" t="s">
        <v>4837</v>
      </c>
      <c r="F378" s="732">
        <v>1</v>
      </c>
      <c r="G378" s="732">
        <v>6798</v>
      </c>
      <c r="H378" s="732">
        <v>1</v>
      </c>
      <c r="I378" s="732">
        <v>6798</v>
      </c>
      <c r="J378" s="732">
        <v>1</v>
      </c>
      <c r="K378" s="732">
        <v>6798</v>
      </c>
      <c r="L378" s="732">
        <v>1</v>
      </c>
      <c r="M378" s="732">
        <v>6798</v>
      </c>
      <c r="N378" s="732"/>
      <c r="O378" s="732"/>
      <c r="P378" s="746"/>
      <c r="Q378" s="733"/>
    </row>
    <row r="379" spans="1:17" ht="14.4" customHeight="1" x14ac:dyDescent="0.3">
      <c r="A379" s="727" t="s">
        <v>561</v>
      </c>
      <c r="B379" s="728" t="s">
        <v>4178</v>
      </c>
      <c r="C379" s="728" t="s">
        <v>4482</v>
      </c>
      <c r="D379" s="728" t="s">
        <v>4838</v>
      </c>
      <c r="E379" s="728" t="s">
        <v>4839</v>
      </c>
      <c r="F379" s="732"/>
      <c r="G379" s="732"/>
      <c r="H379" s="732"/>
      <c r="I379" s="732"/>
      <c r="J379" s="732">
        <v>2</v>
      </c>
      <c r="K379" s="732">
        <v>5316</v>
      </c>
      <c r="L379" s="732">
        <v>1</v>
      </c>
      <c r="M379" s="732">
        <v>2658</v>
      </c>
      <c r="N379" s="732"/>
      <c r="O379" s="732"/>
      <c r="P379" s="746"/>
      <c r="Q379" s="733"/>
    </row>
    <row r="380" spans="1:17" ht="14.4" customHeight="1" x14ac:dyDescent="0.3">
      <c r="A380" s="727" t="s">
        <v>561</v>
      </c>
      <c r="B380" s="728" t="s">
        <v>4178</v>
      </c>
      <c r="C380" s="728" t="s">
        <v>4482</v>
      </c>
      <c r="D380" s="728" t="s">
        <v>4840</v>
      </c>
      <c r="E380" s="728" t="s">
        <v>4841</v>
      </c>
      <c r="F380" s="732">
        <v>2</v>
      </c>
      <c r="G380" s="732">
        <v>20473.36</v>
      </c>
      <c r="H380" s="732">
        <v>1</v>
      </c>
      <c r="I380" s="732">
        <v>10236.68</v>
      </c>
      <c r="J380" s="732">
        <v>2</v>
      </c>
      <c r="K380" s="732">
        <v>20473.36</v>
      </c>
      <c r="L380" s="732">
        <v>1</v>
      </c>
      <c r="M380" s="732">
        <v>10236.68</v>
      </c>
      <c r="N380" s="732">
        <v>4</v>
      </c>
      <c r="O380" s="732">
        <v>40946.720000000001</v>
      </c>
      <c r="P380" s="746">
        <v>2</v>
      </c>
      <c r="Q380" s="733">
        <v>10236.68</v>
      </c>
    </row>
    <row r="381" spans="1:17" ht="14.4" customHeight="1" x14ac:dyDescent="0.3">
      <c r="A381" s="727" t="s">
        <v>561</v>
      </c>
      <c r="B381" s="728" t="s">
        <v>4178</v>
      </c>
      <c r="C381" s="728" t="s">
        <v>4482</v>
      </c>
      <c r="D381" s="728" t="s">
        <v>4842</v>
      </c>
      <c r="E381" s="728" t="s">
        <v>4843</v>
      </c>
      <c r="F381" s="732">
        <v>3</v>
      </c>
      <c r="G381" s="732">
        <v>26075.94</v>
      </c>
      <c r="H381" s="732">
        <v>0.75</v>
      </c>
      <c r="I381" s="732">
        <v>8691.98</v>
      </c>
      <c r="J381" s="732">
        <v>4</v>
      </c>
      <c r="K381" s="732">
        <v>34767.919999999998</v>
      </c>
      <c r="L381" s="732">
        <v>1</v>
      </c>
      <c r="M381" s="732">
        <v>8691.98</v>
      </c>
      <c r="N381" s="732">
        <v>1</v>
      </c>
      <c r="O381" s="732">
        <v>8691.98</v>
      </c>
      <c r="P381" s="746">
        <v>0.25</v>
      </c>
      <c r="Q381" s="733">
        <v>8691.98</v>
      </c>
    </row>
    <row r="382" spans="1:17" ht="14.4" customHeight="1" x14ac:dyDescent="0.3">
      <c r="A382" s="727" t="s">
        <v>561</v>
      </c>
      <c r="B382" s="728" t="s">
        <v>4178</v>
      </c>
      <c r="C382" s="728" t="s">
        <v>4482</v>
      </c>
      <c r="D382" s="728" t="s">
        <v>4844</v>
      </c>
      <c r="E382" s="728" t="s">
        <v>4845</v>
      </c>
      <c r="F382" s="732">
        <v>9</v>
      </c>
      <c r="G382" s="732">
        <v>10101.42</v>
      </c>
      <c r="H382" s="732"/>
      <c r="I382" s="732">
        <v>1122.3800000000001</v>
      </c>
      <c r="J382" s="732"/>
      <c r="K382" s="732"/>
      <c r="L382" s="732"/>
      <c r="M382" s="732"/>
      <c r="N382" s="732"/>
      <c r="O382" s="732"/>
      <c r="P382" s="746"/>
      <c r="Q382" s="733"/>
    </row>
    <row r="383" spans="1:17" ht="14.4" customHeight="1" x14ac:dyDescent="0.3">
      <c r="A383" s="727" t="s">
        <v>561</v>
      </c>
      <c r="B383" s="728" t="s">
        <v>4178</v>
      </c>
      <c r="C383" s="728" t="s">
        <v>4482</v>
      </c>
      <c r="D383" s="728" t="s">
        <v>4846</v>
      </c>
      <c r="E383" s="728" t="s">
        <v>4847</v>
      </c>
      <c r="F383" s="732"/>
      <c r="G383" s="732"/>
      <c r="H383" s="732"/>
      <c r="I383" s="732"/>
      <c r="J383" s="732"/>
      <c r="K383" s="732"/>
      <c r="L383" s="732"/>
      <c r="M383" s="732"/>
      <c r="N383" s="732">
        <v>10</v>
      </c>
      <c r="O383" s="732">
        <v>1459</v>
      </c>
      <c r="P383" s="746"/>
      <c r="Q383" s="733">
        <v>145.9</v>
      </c>
    </row>
    <row r="384" spans="1:17" ht="14.4" customHeight="1" x14ac:dyDescent="0.3">
      <c r="A384" s="727" t="s">
        <v>561</v>
      </c>
      <c r="B384" s="728" t="s">
        <v>4178</v>
      </c>
      <c r="C384" s="728" t="s">
        <v>4482</v>
      </c>
      <c r="D384" s="728" t="s">
        <v>4848</v>
      </c>
      <c r="E384" s="728" t="s">
        <v>4849</v>
      </c>
      <c r="F384" s="732">
        <v>6</v>
      </c>
      <c r="G384" s="732">
        <v>4121.3999999999996</v>
      </c>
      <c r="H384" s="732">
        <v>0.54545454545454541</v>
      </c>
      <c r="I384" s="732">
        <v>686.9</v>
      </c>
      <c r="J384" s="732">
        <v>11</v>
      </c>
      <c r="K384" s="732">
        <v>7555.9</v>
      </c>
      <c r="L384" s="732">
        <v>1</v>
      </c>
      <c r="M384" s="732">
        <v>686.9</v>
      </c>
      <c r="N384" s="732">
        <v>11</v>
      </c>
      <c r="O384" s="732">
        <v>7555.9000000000005</v>
      </c>
      <c r="P384" s="746">
        <v>1.0000000000000002</v>
      </c>
      <c r="Q384" s="733">
        <v>686.90000000000009</v>
      </c>
    </row>
    <row r="385" spans="1:17" ht="14.4" customHeight="1" x14ac:dyDescent="0.3">
      <c r="A385" s="727" t="s">
        <v>561</v>
      </c>
      <c r="B385" s="728" t="s">
        <v>4178</v>
      </c>
      <c r="C385" s="728" t="s">
        <v>4482</v>
      </c>
      <c r="D385" s="728" t="s">
        <v>4850</v>
      </c>
      <c r="E385" s="728" t="s">
        <v>4851</v>
      </c>
      <c r="F385" s="732">
        <v>7</v>
      </c>
      <c r="G385" s="732">
        <v>6222.51</v>
      </c>
      <c r="H385" s="732">
        <v>0.70000000000000007</v>
      </c>
      <c r="I385" s="732">
        <v>888.93000000000006</v>
      </c>
      <c r="J385" s="732">
        <v>10</v>
      </c>
      <c r="K385" s="732">
        <v>8889.2999999999993</v>
      </c>
      <c r="L385" s="732">
        <v>1</v>
      </c>
      <c r="M385" s="732">
        <v>888.93</v>
      </c>
      <c r="N385" s="732">
        <v>23</v>
      </c>
      <c r="O385" s="732">
        <v>20445.39</v>
      </c>
      <c r="P385" s="746">
        <v>2.3000000000000003</v>
      </c>
      <c r="Q385" s="733">
        <v>888.93</v>
      </c>
    </row>
    <row r="386" spans="1:17" ht="14.4" customHeight="1" x14ac:dyDescent="0.3">
      <c r="A386" s="727" t="s">
        <v>561</v>
      </c>
      <c r="B386" s="728" t="s">
        <v>4178</v>
      </c>
      <c r="C386" s="728" t="s">
        <v>4482</v>
      </c>
      <c r="D386" s="728" t="s">
        <v>4852</v>
      </c>
      <c r="E386" s="728" t="s">
        <v>4853</v>
      </c>
      <c r="F386" s="732">
        <v>5</v>
      </c>
      <c r="G386" s="732">
        <v>20910.199999999997</v>
      </c>
      <c r="H386" s="732">
        <v>0.99999999999999978</v>
      </c>
      <c r="I386" s="732">
        <v>4182.0399999999991</v>
      </c>
      <c r="J386" s="732">
        <v>5</v>
      </c>
      <c r="K386" s="732">
        <v>20910.2</v>
      </c>
      <c r="L386" s="732">
        <v>1</v>
      </c>
      <c r="M386" s="732">
        <v>4182.04</v>
      </c>
      <c r="N386" s="732">
        <v>13</v>
      </c>
      <c r="O386" s="732">
        <v>54366.520000000004</v>
      </c>
      <c r="P386" s="746">
        <v>2.6</v>
      </c>
      <c r="Q386" s="733">
        <v>4182.04</v>
      </c>
    </row>
    <row r="387" spans="1:17" ht="14.4" customHeight="1" x14ac:dyDescent="0.3">
      <c r="A387" s="727" t="s">
        <v>561</v>
      </c>
      <c r="B387" s="728" t="s">
        <v>4178</v>
      </c>
      <c r="C387" s="728" t="s">
        <v>4482</v>
      </c>
      <c r="D387" s="728" t="s">
        <v>4854</v>
      </c>
      <c r="E387" s="728" t="s">
        <v>4855</v>
      </c>
      <c r="F387" s="732">
        <v>1</v>
      </c>
      <c r="G387" s="732">
        <v>8283.65</v>
      </c>
      <c r="H387" s="732">
        <v>0.5</v>
      </c>
      <c r="I387" s="732">
        <v>8283.65</v>
      </c>
      <c r="J387" s="732">
        <v>2</v>
      </c>
      <c r="K387" s="732">
        <v>16567.3</v>
      </c>
      <c r="L387" s="732">
        <v>1</v>
      </c>
      <c r="M387" s="732">
        <v>8283.65</v>
      </c>
      <c r="N387" s="732">
        <v>1</v>
      </c>
      <c r="O387" s="732">
        <v>8283.65</v>
      </c>
      <c r="P387" s="746">
        <v>0.5</v>
      </c>
      <c r="Q387" s="733">
        <v>8283.65</v>
      </c>
    </row>
    <row r="388" spans="1:17" ht="14.4" customHeight="1" x14ac:dyDescent="0.3">
      <c r="A388" s="727" t="s">
        <v>561</v>
      </c>
      <c r="B388" s="728" t="s">
        <v>4178</v>
      </c>
      <c r="C388" s="728" t="s">
        <v>4482</v>
      </c>
      <c r="D388" s="728" t="s">
        <v>4856</v>
      </c>
      <c r="E388" s="728" t="s">
        <v>4857</v>
      </c>
      <c r="F388" s="732"/>
      <c r="G388" s="732"/>
      <c r="H388" s="732"/>
      <c r="I388" s="732"/>
      <c r="J388" s="732"/>
      <c r="K388" s="732"/>
      <c r="L388" s="732"/>
      <c r="M388" s="732"/>
      <c r="N388" s="732">
        <v>2</v>
      </c>
      <c r="O388" s="732">
        <v>16567.3</v>
      </c>
      <c r="P388" s="746"/>
      <c r="Q388" s="733">
        <v>8283.65</v>
      </c>
    </row>
    <row r="389" spans="1:17" ht="14.4" customHeight="1" x14ac:dyDescent="0.3">
      <c r="A389" s="727" t="s">
        <v>561</v>
      </c>
      <c r="B389" s="728" t="s">
        <v>4178</v>
      </c>
      <c r="C389" s="728" t="s">
        <v>4482</v>
      </c>
      <c r="D389" s="728" t="s">
        <v>4858</v>
      </c>
      <c r="E389" s="728" t="s">
        <v>4859</v>
      </c>
      <c r="F389" s="732">
        <v>12</v>
      </c>
      <c r="G389" s="732">
        <v>53848.560000000005</v>
      </c>
      <c r="H389" s="732">
        <v>2.0000000000000004</v>
      </c>
      <c r="I389" s="732">
        <v>4487.38</v>
      </c>
      <c r="J389" s="732">
        <v>6</v>
      </c>
      <c r="K389" s="732">
        <v>26924.28</v>
      </c>
      <c r="L389" s="732">
        <v>1</v>
      </c>
      <c r="M389" s="732">
        <v>4487.38</v>
      </c>
      <c r="N389" s="732">
        <v>9</v>
      </c>
      <c r="O389" s="732">
        <v>40386.42</v>
      </c>
      <c r="P389" s="746">
        <v>1.5</v>
      </c>
      <c r="Q389" s="733">
        <v>4487.38</v>
      </c>
    </row>
    <row r="390" spans="1:17" ht="14.4" customHeight="1" x14ac:dyDescent="0.3">
      <c r="A390" s="727" t="s">
        <v>561</v>
      </c>
      <c r="B390" s="728" t="s">
        <v>4178</v>
      </c>
      <c r="C390" s="728" t="s">
        <v>4482</v>
      </c>
      <c r="D390" s="728" t="s">
        <v>4860</v>
      </c>
      <c r="E390" s="728" t="s">
        <v>4861</v>
      </c>
      <c r="F390" s="732">
        <v>1.5</v>
      </c>
      <c r="G390" s="732">
        <v>549</v>
      </c>
      <c r="H390" s="732">
        <v>0.65217391304347816</v>
      </c>
      <c r="I390" s="732">
        <v>366</v>
      </c>
      <c r="J390" s="732">
        <v>2.3000000000000003</v>
      </c>
      <c r="K390" s="732">
        <v>841.80000000000007</v>
      </c>
      <c r="L390" s="732">
        <v>1</v>
      </c>
      <c r="M390" s="732">
        <v>366</v>
      </c>
      <c r="N390" s="732">
        <v>3.7</v>
      </c>
      <c r="O390" s="732">
        <v>1354.2</v>
      </c>
      <c r="P390" s="746">
        <v>1.6086956521739129</v>
      </c>
      <c r="Q390" s="733">
        <v>366</v>
      </c>
    </row>
    <row r="391" spans="1:17" ht="14.4" customHeight="1" x14ac:dyDescent="0.3">
      <c r="A391" s="727" t="s">
        <v>561</v>
      </c>
      <c r="B391" s="728" t="s">
        <v>4178</v>
      </c>
      <c r="C391" s="728" t="s">
        <v>4482</v>
      </c>
      <c r="D391" s="728" t="s">
        <v>4862</v>
      </c>
      <c r="E391" s="728" t="s">
        <v>4863</v>
      </c>
      <c r="F391" s="732"/>
      <c r="G391" s="732"/>
      <c r="H391" s="732"/>
      <c r="I391" s="732"/>
      <c r="J391" s="732">
        <v>6</v>
      </c>
      <c r="K391" s="732">
        <v>938.94</v>
      </c>
      <c r="L391" s="732">
        <v>1</v>
      </c>
      <c r="M391" s="732">
        <v>156.49</v>
      </c>
      <c r="N391" s="732"/>
      <c r="O391" s="732"/>
      <c r="P391" s="746"/>
      <c r="Q391" s="733"/>
    </row>
    <row r="392" spans="1:17" ht="14.4" customHeight="1" x14ac:dyDescent="0.3">
      <c r="A392" s="727" t="s">
        <v>561</v>
      </c>
      <c r="B392" s="728" t="s">
        <v>4178</v>
      </c>
      <c r="C392" s="728" t="s">
        <v>4482</v>
      </c>
      <c r="D392" s="728" t="s">
        <v>4864</v>
      </c>
      <c r="E392" s="728" t="s">
        <v>4865</v>
      </c>
      <c r="F392" s="732">
        <v>3</v>
      </c>
      <c r="G392" s="732">
        <v>469.47</v>
      </c>
      <c r="H392" s="732"/>
      <c r="I392" s="732">
        <v>156.49</v>
      </c>
      <c r="J392" s="732"/>
      <c r="K392" s="732"/>
      <c r="L392" s="732"/>
      <c r="M392" s="732"/>
      <c r="N392" s="732"/>
      <c r="O392" s="732"/>
      <c r="P392" s="746"/>
      <c r="Q392" s="733"/>
    </row>
    <row r="393" spans="1:17" ht="14.4" customHeight="1" x14ac:dyDescent="0.3">
      <c r="A393" s="727" t="s">
        <v>561</v>
      </c>
      <c r="B393" s="728" t="s">
        <v>4178</v>
      </c>
      <c r="C393" s="728" t="s">
        <v>4482</v>
      </c>
      <c r="D393" s="728" t="s">
        <v>4866</v>
      </c>
      <c r="E393" s="728" t="s">
        <v>4865</v>
      </c>
      <c r="F393" s="732">
        <v>13</v>
      </c>
      <c r="G393" s="732">
        <v>2236.52</v>
      </c>
      <c r="H393" s="732"/>
      <c r="I393" s="732">
        <v>172.04</v>
      </c>
      <c r="J393" s="732"/>
      <c r="K393" s="732"/>
      <c r="L393" s="732"/>
      <c r="M393" s="732"/>
      <c r="N393" s="732"/>
      <c r="O393" s="732"/>
      <c r="P393" s="746"/>
      <c r="Q393" s="733"/>
    </row>
    <row r="394" spans="1:17" ht="14.4" customHeight="1" x14ac:dyDescent="0.3">
      <c r="A394" s="727" t="s">
        <v>561</v>
      </c>
      <c r="B394" s="728" t="s">
        <v>4178</v>
      </c>
      <c r="C394" s="728" t="s">
        <v>4482</v>
      </c>
      <c r="D394" s="728" t="s">
        <v>4867</v>
      </c>
      <c r="E394" s="728" t="s">
        <v>4865</v>
      </c>
      <c r="F394" s="732">
        <v>4</v>
      </c>
      <c r="G394" s="732">
        <v>1500.64</v>
      </c>
      <c r="H394" s="732"/>
      <c r="I394" s="732">
        <v>375.16</v>
      </c>
      <c r="J394" s="732"/>
      <c r="K394" s="732"/>
      <c r="L394" s="732"/>
      <c r="M394" s="732"/>
      <c r="N394" s="732"/>
      <c r="O394" s="732"/>
      <c r="P394" s="746"/>
      <c r="Q394" s="733"/>
    </row>
    <row r="395" spans="1:17" ht="14.4" customHeight="1" x14ac:dyDescent="0.3">
      <c r="A395" s="727" t="s">
        <v>561</v>
      </c>
      <c r="B395" s="728" t="s">
        <v>4178</v>
      </c>
      <c r="C395" s="728" t="s">
        <v>4482</v>
      </c>
      <c r="D395" s="728" t="s">
        <v>4868</v>
      </c>
      <c r="E395" s="728" t="s">
        <v>4869</v>
      </c>
      <c r="F395" s="732">
        <v>9</v>
      </c>
      <c r="G395" s="732">
        <v>12852.99</v>
      </c>
      <c r="H395" s="732"/>
      <c r="I395" s="732">
        <v>1428.11</v>
      </c>
      <c r="J395" s="732"/>
      <c r="K395" s="732"/>
      <c r="L395" s="732"/>
      <c r="M395" s="732"/>
      <c r="N395" s="732"/>
      <c r="O395" s="732"/>
      <c r="P395" s="746"/>
      <c r="Q395" s="733"/>
    </row>
    <row r="396" spans="1:17" ht="14.4" customHeight="1" x14ac:dyDescent="0.3">
      <c r="A396" s="727" t="s">
        <v>561</v>
      </c>
      <c r="B396" s="728" t="s">
        <v>4178</v>
      </c>
      <c r="C396" s="728" t="s">
        <v>4482</v>
      </c>
      <c r="D396" s="728" t="s">
        <v>4870</v>
      </c>
      <c r="E396" s="728" t="s">
        <v>4853</v>
      </c>
      <c r="F396" s="732">
        <v>13</v>
      </c>
      <c r="G396" s="732">
        <v>59881.9</v>
      </c>
      <c r="H396" s="732">
        <v>1.8571428571428572</v>
      </c>
      <c r="I396" s="732">
        <v>4606.3</v>
      </c>
      <c r="J396" s="732">
        <v>7</v>
      </c>
      <c r="K396" s="732">
        <v>32244.1</v>
      </c>
      <c r="L396" s="732">
        <v>1</v>
      </c>
      <c r="M396" s="732">
        <v>4606.3</v>
      </c>
      <c r="N396" s="732">
        <v>12</v>
      </c>
      <c r="O396" s="732">
        <v>55275.6</v>
      </c>
      <c r="P396" s="746">
        <v>1.7142857142857144</v>
      </c>
      <c r="Q396" s="733">
        <v>4606.3</v>
      </c>
    </row>
    <row r="397" spans="1:17" ht="14.4" customHeight="1" x14ac:dyDescent="0.3">
      <c r="A397" s="727" t="s">
        <v>561</v>
      </c>
      <c r="B397" s="728" t="s">
        <v>4178</v>
      </c>
      <c r="C397" s="728" t="s">
        <v>4482</v>
      </c>
      <c r="D397" s="728" t="s">
        <v>4871</v>
      </c>
      <c r="E397" s="728" t="s">
        <v>4872</v>
      </c>
      <c r="F397" s="732">
        <v>6</v>
      </c>
      <c r="G397" s="732">
        <v>4536</v>
      </c>
      <c r="H397" s="732"/>
      <c r="I397" s="732">
        <v>756</v>
      </c>
      <c r="J397" s="732"/>
      <c r="K397" s="732"/>
      <c r="L397" s="732"/>
      <c r="M397" s="732"/>
      <c r="N397" s="732"/>
      <c r="O397" s="732"/>
      <c r="P397" s="746"/>
      <c r="Q397" s="733"/>
    </row>
    <row r="398" spans="1:17" ht="14.4" customHeight="1" x14ac:dyDescent="0.3">
      <c r="A398" s="727" t="s">
        <v>561</v>
      </c>
      <c r="B398" s="728" t="s">
        <v>4178</v>
      </c>
      <c r="C398" s="728" t="s">
        <v>4482</v>
      </c>
      <c r="D398" s="728" t="s">
        <v>4873</v>
      </c>
      <c r="E398" s="728" t="s">
        <v>4505</v>
      </c>
      <c r="F398" s="732"/>
      <c r="G398" s="732"/>
      <c r="H398" s="732"/>
      <c r="I398" s="732"/>
      <c r="J398" s="732">
        <v>3</v>
      </c>
      <c r="K398" s="732">
        <v>265.53000000000003</v>
      </c>
      <c r="L398" s="732">
        <v>1</v>
      </c>
      <c r="M398" s="732">
        <v>88.51</v>
      </c>
      <c r="N398" s="732"/>
      <c r="O398" s="732"/>
      <c r="P398" s="746"/>
      <c r="Q398" s="733"/>
    </row>
    <row r="399" spans="1:17" ht="14.4" customHeight="1" x14ac:dyDescent="0.3">
      <c r="A399" s="727" t="s">
        <v>561</v>
      </c>
      <c r="B399" s="728" t="s">
        <v>4178</v>
      </c>
      <c r="C399" s="728" t="s">
        <v>4482</v>
      </c>
      <c r="D399" s="728" t="s">
        <v>4874</v>
      </c>
      <c r="E399" s="728" t="s">
        <v>4875</v>
      </c>
      <c r="F399" s="732"/>
      <c r="G399" s="732"/>
      <c r="H399" s="732"/>
      <c r="I399" s="732"/>
      <c r="J399" s="732"/>
      <c r="K399" s="732"/>
      <c r="L399" s="732"/>
      <c r="M399" s="732"/>
      <c r="N399" s="732">
        <v>2</v>
      </c>
      <c r="O399" s="732">
        <v>7980</v>
      </c>
      <c r="P399" s="746"/>
      <c r="Q399" s="733">
        <v>3990</v>
      </c>
    </row>
    <row r="400" spans="1:17" ht="14.4" customHeight="1" x14ac:dyDescent="0.3">
      <c r="A400" s="727" t="s">
        <v>561</v>
      </c>
      <c r="B400" s="728" t="s">
        <v>4178</v>
      </c>
      <c r="C400" s="728" t="s">
        <v>4482</v>
      </c>
      <c r="D400" s="728" t="s">
        <v>4876</v>
      </c>
      <c r="E400" s="728" t="s">
        <v>4877</v>
      </c>
      <c r="F400" s="732"/>
      <c r="G400" s="732"/>
      <c r="H400" s="732"/>
      <c r="I400" s="732"/>
      <c r="J400" s="732">
        <v>1</v>
      </c>
      <c r="K400" s="732">
        <v>563</v>
      </c>
      <c r="L400" s="732">
        <v>1</v>
      </c>
      <c r="M400" s="732">
        <v>563</v>
      </c>
      <c r="N400" s="732"/>
      <c r="O400" s="732"/>
      <c r="P400" s="746"/>
      <c r="Q400" s="733"/>
    </row>
    <row r="401" spans="1:17" ht="14.4" customHeight="1" x14ac:dyDescent="0.3">
      <c r="A401" s="727" t="s">
        <v>561</v>
      </c>
      <c r="B401" s="728" t="s">
        <v>4178</v>
      </c>
      <c r="C401" s="728" t="s">
        <v>4482</v>
      </c>
      <c r="D401" s="728" t="s">
        <v>4878</v>
      </c>
      <c r="E401" s="728" t="s">
        <v>4879</v>
      </c>
      <c r="F401" s="732">
        <v>2</v>
      </c>
      <c r="G401" s="732">
        <v>2719.42</v>
      </c>
      <c r="H401" s="732"/>
      <c r="I401" s="732">
        <v>1359.71</v>
      </c>
      <c r="J401" s="732"/>
      <c r="K401" s="732"/>
      <c r="L401" s="732"/>
      <c r="M401" s="732"/>
      <c r="N401" s="732"/>
      <c r="O401" s="732"/>
      <c r="P401" s="746"/>
      <c r="Q401" s="733"/>
    </row>
    <row r="402" spans="1:17" ht="14.4" customHeight="1" x14ac:dyDescent="0.3">
      <c r="A402" s="727" t="s">
        <v>561</v>
      </c>
      <c r="B402" s="728" t="s">
        <v>4178</v>
      </c>
      <c r="C402" s="728" t="s">
        <v>4482</v>
      </c>
      <c r="D402" s="728" t="s">
        <v>4880</v>
      </c>
      <c r="E402" s="728" t="s">
        <v>4641</v>
      </c>
      <c r="F402" s="732"/>
      <c r="G402" s="732"/>
      <c r="H402" s="732"/>
      <c r="I402" s="732"/>
      <c r="J402" s="732">
        <v>1</v>
      </c>
      <c r="K402" s="732">
        <v>591.76</v>
      </c>
      <c r="L402" s="732">
        <v>1</v>
      </c>
      <c r="M402" s="732">
        <v>591.76</v>
      </c>
      <c r="N402" s="732"/>
      <c r="O402" s="732"/>
      <c r="P402" s="746"/>
      <c r="Q402" s="733"/>
    </row>
    <row r="403" spans="1:17" ht="14.4" customHeight="1" x14ac:dyDescent="0.3">
      <c r="A403" s="727" t="s">
        <v>561</v>
      </c>
      <c r="B403" s="728" t="s">
        <v>4178</v>
      </c>
      <c r="C403" s="728" t="s">
        <v>4482</v>
      </c>
      <c r="D403" s="728" t="s">
        <v>4881</v>
      </c>
      <c r="E403" s="728" t="s">
        <v>4882</v>
      </c>
      <c r="F403" s="732"/>
      <c r="G403" s="732"/>
      <c r="H403" s="732"/>
      <c r="I403" s="732"/>
      <c r="J403" s="732">
        <v>0.1</v>
      </c>
      <c r="K403" s="732">
        <v>633.25</v>
      </c>
      <c r="L403" s="732">
        <v>1</v>
      </c>
      <c r="M403" s="732">
        <v>6332.5</v>
      </c>
      <c r="N403" s="732"/>
      <c r="O403" s="732"/>
      <c r="P403" s="746"/>
      <c r="Q403" s="733"/>
    </row>
    <row r="404" spans="1:17" ht="14.4" customHeight="1" x14ac:dyDescent="0.3">
      <c r="A404" s="727" t="s">
        <v>561</v>
      </c>
      <c r="B404" s="728" t="s">
        <v>4178</v>
      </c>
      <c r="C404" s="728" t="s">
        <v>4482</v>
      </c>
      <c r="D404" s="728" t="s">
        <v>4883</v>
      </c>
      <c r="E404" s="728" t="s">
        <v>4583</v>
      </c>
      <c r="F404" s="732"/>
      <c r="G404" s="732"/>
      <c r="H404" s="732"/>
      <c r="I404" s="732"/>
      <c r="J404" s="732">
        <v>17</v>
      </c>
      <c r="K404" s="732">
        <v>11892.35</v>
      </c>
      <c r="L404" s="732">
        <v>1</v>
      </c>
      <c r="M404" s="732">
        <v>699.55000000000007</v>
      </c>
      <c r="N404" s="732">
        <v>30</v>
      </c>
      <c r="O404" s="732">
        <v>20986.5</v>
      </c>
      <c r="P404" s="746">
        <v>1.7647058823529411</v>
      </c>
      <c r="Q404" s="733">
        <v>699.55</v>
      </c>
    </row>
    <row r="405" spans="1:17" ht="14.4" customHeight="1" x14ac:dyDescent="0.3">
      <c r="A405" s="727" t="s">
        <v>561</v>
      </c>
      <c r="B405" s="728" t="s">
        <v>4178</v>
      </c>
      <c r="C405" s="728" t="s">
        <v>4482</v>
      </c>
      <c r="D405" s="728" t="s">
        <v>4884</v>
      </c>
      <c r="E405" s="728" t="s">
        <v>4885</v>
      </c>
      <c r="F405" s="732">
        <v>3</v>
      </c>
      <c r="G405" s="732">
        <v>15927</v>
      </c>
      <c r="H405" s="732">
        <v>3</v>
      </c>
      <c r="I405" s="732">
        <v>5309</v>
      </c>
      <c r="J405" s="732">
        <v>1</v>
      </c>
      <c r="K405" s="732">
        <v>5309</v>
      </c>
      <c r="L405" s="732">
        <v>1</v>
      </c>
      <c r="M405" s="732">
        <v>5309</v>
      </c>
      <c r="N405" s="732"/>
      <c r="O405" s="732"/>
      <c r="P405" s="746"/>
      <c r="Q405" s="733"/>
    </row>
    <row r="406" spans="1:17" ht="14.4" customHeight="1" x14ac:dyDescent="0.3">
      <c r="A406" s="727" t="s">
        <v>561</v>
      </c>
      <c r="B406" s="728" t="s">
        <v>4178</v>
      </c>
      <c r="C406" s="728" t="s">
        <v>4482</v>
      </c>
      <c r="D406" s="728" t="s">
        <v>4886</v>
      </c>
      <c r="E406" s="728" t="s">
        <v>4887</v>
      </c>
      <c r="F406" s="732"/>
      <c r="G406" s="732"/>
      <c r="H406" s="732"/>
      <c r="I406" s="732"/>
      <c r="J406" s="732">
        <v>1</v>
      </c>
      <c r="K406" s="732">
        <v>10188.49</v>
      </c>
      <c r="L406" s="732">
        <v>1</v>
      </c>
      <c r="M406" s="732">
        <v>10188.49</v>
      </c>
      <c r="N406" s="732">
        <v>1</v>
      </c>
      <c r="O406" s="732">
        <v>10188.49</v>
      </c>
      <c r="P406" s="746">
        <v>1</v>
      </c>
      <c r="Q406" s="733">
        <v>10188.49</v>
      </c>
    </row>
    <row r="407" spans="1:17" ht="14.4" customHeight="1" x14ac:dyDescent="0.3">
      <c r="A407" s="727" t="s">
        <v>561</v>
      </c>
      <c r="B407" s="728" t="s">
        <v>4178</v>
      </c>
      <c r="C407" s="728" t="s">
        <v>4482</v>
      </c>
      <c r="D407" s="728" t="s">
        <v>4888</v>
      </c>
      <c r="E407" s="728" t="s">
        <v>4889</v>
      </c>
      <c r="F407" s="732"/>
      <c r="G407" s="732"/>
      <c r="H407" s="732"/>
      <c r="I407" s="732"/>
      <c r="J407" s="732">
        <v>1</v>
      </c>
      <c r="K407" s="732">
        <v>3416</v>
      </c>
      <c r="L407" s="732">
        <v>1</v>
      </c>
      <c r="M407" s="732">
        <v>3416</v>
      </c>
      <c r="N407" s="732"/>
      <c r="O407" s="732"/>
      <c r="P407" s="746"/>
      <c r="Q407" s="733"/>
    </row>
    <row r="408" spans="1:17" ht="14.4" customHeight="1" x14ac:dyDescent="0.3">
      <c r="A408" s="727" t="s">
        <v>561</v>
      </c>
      <c r="B408" s="728" t="s">
        <v>4178</v>
      </c>
      <c r="C408" s="728" t="s">
        <v>4482</v>
      </c>
      <c r="D408" s="728" t="s">
        <v>4890</v>
      </c>
      <c r="E408" s="728" t="s">
        <v>4891</v>
      </c>
      <c r="F408" s="732"/>
      <c r="G408" s="732"/>
      <c r="H408" s="732"/>
      <c r="I408" s="732"/>
      <c r="J408" s="732"/>
      <c r="K408" s="732"/>
      <c r="L408" s="732"/>
      <c r="M408" s="732"/>
      <c r="N408" s="732">
        <v>2</v>
      </c>
      <c r="O408" s="732">
        <v>437.6</v>
      </c>
      <c r="P408" s="746"/>
      <c r="Q408" s="733">
        <v>218.8</v>
      </c>
    </row>
    <row r="409" spans="1:17" ht="14.4" customHeight="1" x14ac:dyDescent="0.3">
      <c r="A409" s="727" t="s">
        <v>561</v>
      </c>
      <c r="B409" s="728" t="s">
        <v>4178</v>
      </c>
      <c r="C409" s="728" t="s">
        <v>4482</v>
      </c>
      <c r="D409" s="728" t="s">
        <v>4892</v>
      </c>
      <c r="E409" s="728" t="s">
        <v>4853</v>
      </c>
      <c r="F409" s="732"/>
      <c r="G409" s="732"/>
      <c r="H409" s="732"/>
      <c r="I409" s="732"/>
      <c r="J409" s="732">
        <v>3</v>
      </c>
      <c r="K409" s="732">
        <v>13818.900000000001</v>
      </c>
      <c r="L409" s="732">
        <v>1</v>
      </c>
      <c r="M409" s="732">
        <v>4606.3</v>
      </c>
      <c r="N409" s="732">
        <v>2</v>
      </c>
      <c r="O409" s="732">
        <v>9212.6</v>
      </c>
      <c r="P409" s="746">
        <v>0.66666666666666663</v>
      </c>
      <c r="Q409" s="733">
        <v>4606.3</v>
      </c>
    </row>
    <row r="410" spans="1:17" ht="14.4" customHeight="1" x14ac:dyDescent="0.3">
      <c r="A410" s="727" t="s">
        <v>561</v>
      </c>
      <c r="B410" s="728" t="s">
        <v>4178</v>
      </c>
      <c r="C410" s="728" t="s">
        <v>4482</v>
      </c>
      <c r="D410" s="728" t="s">
        <v>4893</v>
      </c>
      <c r="E410" s="728" t="s">
        <v>4894</v>
      </c>
      <c r="F410" s="732">
        <v>1</v>
      </c>
      <c r="G410" s="732">
        <v>1872.2</v>
      </c>
      <c r="H410" s="732"/>
      <c r="I410" s="732">
        <v>1872.2</v>
      </c>
      <c r="J410" s="732"/>
      <c r="K410" s="732"/>
      <c r="L410" s="732"/>
      <c r="M410" s="732"/>
      <c r="N410" s="732">
        <v>1</v>
      </c>
      <c r="O410" s="732">
        <v>1872.2</v>
      </c>
      <c r="P410" s="746"/>
      <c r="Q410" s="733">
        <v>1872.2</v>
      </c>
    </row>
    <row r="411" spans="1:17" ht="14.4" customHeight="1" x14ac:dyDescent="0.3">
      <c r="A411" s="727" t="s">
        <v>561</v>
      </c>
      <c r="B411" s="728" t="s">
        <v>4178</v>
      </c>
      <c r="C411" s="728" t="s">
        <v>4482</v>
      </c>
      <c r="D411" s="728" t="s">
        <v>4895</v>
      </c>
      <c r="E411" s="728" t="s">
        <v>4853</v>
      </c>
      <c r="F411" s="732">
        <v>7</v>
      </c>
      <c r="G411" s="732">
        <v>35213.920000000006</v>
      </c>
      <c r="H411" s="732">
        <v>3.5000000000000004</v>
      </c>
      <c r="I411" s="732">
        <v>5030.5600000000004</v>
      </c>
      <c r="J411" s="732">
        <v>2</v>
      </c>
      <c r="K411" s="732">
        <v>10061.120000000001</v>
      </c>
      <c r="L411" s="732">
        <v>1</v>
      </c>
      <c r="M411" s="732">
        <v>5030.5600000000004</v>
      </c>
      <c r="N411" s="732">
        <v>6</v>
      </c>
      <c r="O411" s="732">
        <v>30183.360000000004</v>
      </c>
      <c r="P411" s="746">
        <v>3</v>
      </c>
      <c r="Q411" s="733">
        <v>5030.5600000000004</v>
      </c>
    </row>
    <row r="412" spans="1:17" ht="14.4" customHeight="1" x14ac:dyDescent="0.3">
      <c r="A412" s="727" t="s">
        <v>561</v>
      </c>
      <c r="B412" s="728" t="s">
        <v>4178</v>
      </c>
      <c r="C412" s="728" t="s">
        <v>4482</v>
      </c>
      <c r="D412" s="728" t="s">
        <v>4896</v>
      </c>
      <c r="E412" s="728" t="s">
        <v>4761</v>
      </c>
      <c r="F412" s="732"/>
      <c r="G412" s="732"/>
      <c r="H412" s="732"/>
      <c r="I412" s="732"/>
      <c r="J412" s="732">
        <v>1</v>
      </c>
      <c r="K412" s="732">
        <v>1158.6500000000001</v>
      </c>
      <c r="L412" s="732">
        <v>1</v>
      </c>
      <c r="M412" s="732">
        <v>1158.6500000000001</v>
      </c>
      <c r="N412" s="732">
        <v>1</v>
      </c>
      <c r="O412" s="732">
        <v>1158.6500000000001</v>
      </c>
      <c r="P412" s="746">
        <v>1</v>
      </c>
      <c r="Q412" s="733">
        <v>1158.6500000000001</v>
      </c>
    </row>
    <row r="413" spans="1:17" ht="14.4" customHeight="1" x14ac:dyDescent="0.3">
      <c r="A413" s="727" t="s">
        <v>561</v>
      </c>
      <c r="B413" s="728" t="s">
        <v>4178</v>
      </c>
      <c r="C413" s="728" t="s">
        <v>4482</v>
      </c>
      <c r="D413" s="728" t="s">
        <v>4897</v>
      </c>
      <c r="E413" s="728" t="s">
        <v>4898</v>
      </c>
      <c r="F413" s="732">
        <v>1</v>
      </c>
      <c r="G413" s="732">
        <v>5589</v>
      </c>
      <c r="H413" s="732"/>
      <c r="I413" s="732">
        <v>5589</v>
      </c>
      <c r="J413" s="732"/>
      <c r="K413" s="732"/>
      <c r="L413" s="732"/>
      <c r="M413" s="732"/>
      <c r="N413" s="732"/>
      <c r="O413" s="732"/>
      <c r="P413" s="746"/>
      <c r="Q413" s="733"/>
    </row>
    <row r="414" spans="1:17" ht="14.4" customHeight="1" x14ac:dyDescent="0.3">
      <c r="A414" s="727" t="s">
        <v>561</v>
      </c>
      <c r="B414" s="728" t="s">
        <v>4178</v>
      </c>
      <c r="C414" s="728" t="s">
        <v>4482</v>
      </c>
      <c r="D414" s="728" t="s">
        <v>4899</v>
      </c>
      <c r="E414" s="728" t="s">
        <v>4518</v>
      </c>
      <c r="F414" s="732">
        <v>1</v>
      </c>
      <c r="G414" s="732">
        <v>937.91</v>
      </c>
      <c r="H414" s="732">
        <v>0.5</v>
      </c>
      <c r="I414" s="732">
        <v>937.91</v>
      </c>
      <c r="J414" s="732">
        <v>2</v>
      </c>
      <c r="K414" s="732">
        <v>1875.82</v>
      </c>
      <c r="L414" s="732">
        <v>1</v>
      </c>
      <c r="M414" s="732">
        <v>937.91</v>
      </c>
      <c r="N414" s="732"/>
      <c r="O414" s="732"/>
      <c r="P414" s="746"/>
      <c r="Q414" s="733"/>
    </row>
    <row r="415" spans="1:17" ht="14.4" customHeight="1" x14ac:dyDescent="0.3">
      <c r="A415" s="727" t="s">
        <v>561</v>
      </c>
      <c r="B415" s="728" t="s">
        <v>4178</v>
      </c>
      <c r="C415" s="728" t="s">
        <v>4482</v>
      </c>
      <c r="D415" s="728" t="s">
        <v>4900</v>
      </c>
      <c r="E415" s="728" t="s">
        <v>4901</v>
      </c>
      <c r="F415" s="732"/>
      <c r="G415" s="732"/>
      <c r="H415" s="732"/>
      <c r="I415" s="732"/>
      <c r="J415" s="732">
        <v>2</v>
      </c>
      <c r="K415" s="732">
        <v>452.9</v>
      </c>
      <c r="L415" s="732">
        <v>1</v>
      </c>
      <c r="M415" s="732">
        <v>226.45</v>
      </c>
      <c r="N415" s="732"/>
      <c r="O415" s="732"/>
      <c r="P415" s="746"/>
      <c r="Q415" s="733"/>
    </row>
    <row r="416" spans="1:17" ht="14.4" customHeight="1" x14ac:dyDescent="0.3">
      <c r="A416" s="727" t="s">
        <v>561</v>
      </c>
      <c r="B416" s="728" t="s">
        <v>4178</v>
      </c>
      <c r="C416" s="728" t="s">
        <v>4482</v>
      </c>
      <c r="D416" s="728" t="s">
        <v>4902</v>
      </c>
      <c r="E416" s="728" t="s">
        <v>4903</v>
      </c>
      <c r="F416" s="732"/>
      <c r="G416" s="732"/>
      <c r="H416" s="732"/>
      <c r="I416" s="732"/>
      <c r="J416" s="732">
        <v>0.2</v>
      </c>
      <c r="K416" s="732">
        <v>17.18</v>
      </c>
      <c r="L416" s="732">
        <v>1</v>
      </c>
      <c r="M416" s="732">
        <v>85.899999999999991</v>
      </c>
      <c r="N416" s="732">
        <v>0.1</v>
      </c>
      <c r="O416" s="732">
        <v>8.59</v>
      </c>
      <c r="P416" s="746">
        <v>0.5</v>
      </c>
      <c r="Q416" s="733">
        <v>85.899999999999991</v>
      </c>
    </row>
    <row r="417" spans="1:17" ht="14.4" customHeight="1" x14ac:dyDescent="0.3">
      <c r="A417" s="727" t="s">
        <v>561</v>
      </c>
      <c r="B417" s="728" t="s">
        <v>4178</v>
      </c>
      <c r="C417" s="728" t="s">
        <v>4482</v>
      </c>
      <c r="D417" s="728" t="s">
        <v>4904</v>
      </c>
      <c r="E417" s="728" t="s">
        <v>4903</v>
      </c>
      <c r="F417" s="732"/>
      <c r="G417" s="732"/>
      <c r="H417" s="732"/>
      <c r="I417" s="732"/>
      <c r="J417" s="732">
        <v>0.1</v>
      </c>
      <c r="K417" s="732">
        <v>50.02</v>
      </c>
      <c r="L417" s="732">
        <v>1</v>
      </c>
      <c r="M417" s="732">
        <v>500.2</v>
      </c>
      <c r="N417" s="732"/>
      <c r="O417" s="732"/>
      <c r="P417" s="746"/>
      <c r="Q417" s="733"/>
    </row>
    <row r="418" spans="1:17" ht="14.4" customHeight="1" x14ac:dyDescent="0.3">
      <c r="A418" s="727" t="s">
        <v>561</v>
      </c>
      <c r="B418" s="728" t="s">
        <v>4178</v>
      </c>
      <c r="C418" s="728" t="s">
        <v>4482</v>
      </c>
      <c r="D418" s="728" t="s">
        <v>4905</v>
      </c>
      <c r="E418" s="728" t="s">
        <v>4903</v>
      </c>
      <c r="F418" s="732"/>
      <c r="G418" s="732"/>
      <c r="H418" s="732"/>
      <c r="I418" s="732"/>
      <c r="J418" s="732">
        <v>0.4</v>
      </c>
      <c r="K418" s="732">
        <v>394.4</v>
      </c>
      <c r="L418" s="732">
        <v>1</v>
      </c>
      <c r="M418" s="732">
        <v>985.99999999999989</v>
      </c>
      <c r="N418" s="732">
        <v>0.3</v>
      </c>
      <c r="O418" s="732">
        <v>295.8</v>
      </c>
      <c r="P418" s="746">
        <v>0.75000000000000011</v>
      </c>
      <c r="Q418" s="733">
        <v>986.00000000000011</v>
      </c>
    </row>
    <row r="419" spans="1:17" ht="14.4" customHeight="1" x14ac:dyDescent="0.3">
      <c r="A419" s="727" t="s">
        <v>561</v>
      </c>
      <c r="B419" s="728" t="s">
        <v>4178</v>
      </c>
      <c r="C419" s="728" t="s">
        <v>4482</v>
      </c>
      <c r="D419" s="728" t="s">
        <v>4906</v>
      </c>
      <c r="E419" s="728" t="s">
        <v>4807</v>
      </c>
      <c r="F419" s="732">
        <v>1</v>
      </c>
      <c r="G419" s="732">
        <v>798.6</v>
      </c>
      <c r="H419" s="732"/>
      <c r="I419" s="732">
        <v>798.6</v>
      </c>
      <c r="J419" s="732"/>
      <c r="K419" s="732"/>
      <c r="L419" s="732"/>
      <c r="M419" s="732"/>
      <c r="N419" s="732"/>
      <c r="O419" s="732"/>
      <c r="P419" s="746"/>
      <c r="Q419" s="733"/>
    </row>
    <row r="420" spans="1:17" ht="14.4" customHeight="1" x14ac:dyDescent="0.3">
      <c r="A420" s="727" t="s">
        <v>561</v>
      </c>
      <c r="B420" s="728" t="s">
        <v>4178</v>
      </c>
      <c r="C420" s="728" t="s">
        <v>4482</v>
      </c>
      <c r="D420" s="728" t="s">
        <v>4907</v>
      </c>
      <c r="E420" s="728" t="s">
        <v>4505</v>
      </c>
      <c r="F420" s="732"/>
      <c r="G420" s="732"/>
      <c r="H420" s="732"/>
      <c r="I420" s="732"/>
      <c r="J420" s="732">
        <v>4</v>
      </c>
      <c r="K420" s="732">
        <v>1210.48</v>
      </c>
      <c r="L420" s="732">
        <v>1</v>
      </c>
      <c r="M420" s="732">
        <v>302.62</v>
      </c>
      <c r="N420" s="732">
        <v>7</v>
      </c>
      <c r="O420" s="732">
        <v>2118.34</v>
      </c>
      <c r="P420" s="746">
        <v>1.75</v>
      </c>
      <c r="Q420" s="733">
        <v>302.62</v>
      </c>
    </row>
    <row r="421" spans="1:17" ht="14.4" customHeight="1" x14ac:dyDescent="0.3">
      <c r="A421" s="727" t="s">
        <v>561</v>
      </c>
      <c r="B421" s="728" t="s">
        <v>4178</v>
      </c>
      <c r="C421" s="728" t="s">
        <v>4482</v>
      </c>
      <c r="D421" s="728" t="s">
        <v>4908</v>
      </c>
      <c r="E421" s="728" t="s">
        <v>4490</v>
      </c>
      <c r="F421" s="732">
        <v>2</v>
      </c>
      <c r="G421" s="732">
        <v>932.94</v>
      </c>
      <c r="H421" s="732"/>
      <c r="I421" s="732">
        <v>466.47</v>
      </c>
      <c r="J421" s="732"/>
      <c r="K421" s="732"/>
      <c r="L421" s="732"/>
      <c r="M421" s="732"/>
      <c r="N421" s="732">
        <v>2</v>
      </c>
      <c r="O421" s="732">
        <v>932.94</v>
      </c>
      <c r="P421" s="746"/>
      <c r="Q421" s="733">
        <v>466.47</v>
      </c>
    </row>
    <row r="422" spans="1:17" ht="14.4" customHeight="1" x14ac:dyDescent="0.3">
      <c r="A422" s="727" t="s">
        <v>561</v>
      </c>
      <c r="B422" s="728" t="s">
        <v>4178</v>
      </c>
      <c r="C422" s="728" t="s">
        <v>4482</v>
      </c>
      <c r="D422" s="728" t="s">
        <v>4909</v>
      </c>
      <c r="E422" s="728" t="s">
        <v>4650</v>
      </c>
      <c r="F422" s="732"/>
      <c r="G422" s="732"/>
      <c r="H422" s="732"/>
      <c r="I422" s="732"/>
      <c r="J422" s="732">
        <v>2</v>
      </c>
      <c r="K422" s="732">
        <v>1365.92</v>
      </c>
      <c r="L422" s="732">
        <v>1</v>
      </c>
      <c r="M422" s="732">
        <v>682.96</v>
      </c>
      <c r="N422" s="732"/>
      <c r="O422" s="732"/>
      <c r="P422" s="746"/>
      <c r="Q422" s="733"/>
    </row>
    <row r="423" spans="1:17" ht="14.4" customHeight="1" x14ac:dyDescent="0.3">
      <c r="A423" s="727" t="s">
        <v>561</v>
      </c>
      <c r="B423" s="728" t="s">
        <v>4178</v>
      </c>
      <c r="C423" s="728" t="s">
        <v>4482</v>
      </c>
      <c r="D423" s="728" t="s">
        <v>4910</v>
      </c>
      <c r="E423" s="728" t="s">
        <v>4750</v>
      </c>
      <c r="F423" s="732">
        <v>1</v>
      </c>
      <c r="G423" s="732">
        <v>9224.67</v>
      </c>
      <c r="H423" s="732">
        <v>1</v>
      </c>
      <c r="I423" s="732">
        <v>9224.67</v>
      </c>
      <c r="J423" s="732">
        <v>1</v>
      </c>
      <c r="K423" s="732">
        <v>9224.67</v>
      </c>
      <c r="L423" s="732">
        <v>1</v>
      </c>
      <c r="M423" s="732">
        <v>9224.67</v>
      </c>
      <c r="N423" s="732"/>
      <c r="O423" s="732"/>
      <c r="P423" s="746"/>
      <c r="Q423" s="733"/>
    </row>
    <row r="424" spans="1:17" ht="14.4" customHeight="1" x14ac:dyDescent="0.3">
      <c r="A424" s="727" t="s">
        <v>561</v>
      </c>
      <c r="B424" s="728" t="s">
        <v>4178</v>
      </c>
      <c r="C424" s="728" t="s">
        <v>4482</v>
      </c>
      <c r="D424" s="728" t="s">
        <v>4911</v>
      </c>
      <c r="E424" s="728" t="s">
        <v>4812</v>
      </c>
      <c r="F424" s="732"/>
      <c r="G424" s="732"/>
      <c r="H424" s="732"/>
      <c r="I424" s="732"/>
      <c r="J424" s="732"/>
      <c r="K424" s="732"/>
      <c r="L424" s="732"/>
      <c r="M424" s="732"/>
      <c r="N424" s="732">
        <v>1</v>
      </c>
      <c r="O424" s="732">
        <v>9275</v>
      </c>
      <c r="P424" s="746"/>
      <c r="Q424" s="733">
        <v>9275</v>
      </c>
    </row>
    <row r="425" spans="1:17" ht="14.4" customHeight="1" x14ac:dyDescent="0.3">
      <c r="A425" s="727" t="s">
        <v>561</v>
      </c>
      <c r="B425" s="728" t="s">
        <v>4178</v>
      </c>
      <c r="C425" s="728" t="s">
        <v>4482</v>
      </c>
      <c r="D425" s="728" t="s">
        <v>4912</v>
      </c>
      <c r="E425" s="728" t="s">
        <v>4533</v>
      </c>
      <c r="F425" s="732"/>
      <c r="G425" s="732"/>
      <c r="H425" s="732"/>
      <c r="I425" s="732"/>
      <c r="J425" s="732">
        <v>0.2</v>
      </c>
      <c r="K425" s="732">
        <v>457.46</v>
      </c>
      <c r="L425" s="732">
        <v>1</v>
      </c>
      <c r="M425" s="732">
        <v>2287.2999999999997</v>
      </c>
      <c r="N425" s="732"/>
      <c r="O425" s="732"/>
      <c r="P425" s="746"/>
      <c r="Q425" s="733"/>
    </row>
    <row r="426" spans="1:17" ht="14.4" customHeight="1" x14ac:dyDescent="0.3">
      <c r="A426" s="727" t="s">
        <v>561</v>
      </c>
      <c r="B426" s="728" t="s">
        <v>4178</v>
      </c>
      <c r="C426" s="728" t="s">
        <v>4482</v>
      </c>
      <c r="D426" s="728" t="s">
        <v>4913</v>
      </c>
      <c r="E426" s="728" t="s">
        <v>4914</v>
      </c>
      <c r="F426" s="732">
        <v>0.2</v>
      </c>
      <c r="G426" s="732">
        <v>1205.28</v>
      </c>
      <c r="H426" s="732">
        <v>2</v>
      </c>
      <c r="I426" s="732">
        <v>6026.4</v>
      </c>
      <c r="J426" s="732">
        <v>0.1</v>
      </c>
      <c r="K426" s="732">
        <v>602.64</v>
      </c>
      <c r="L426" s="732">
        <v>1</v>
      </c>
      <c r="M426" s="732">
        <v>6026.4</v>
      </c>
      <c r="N426" s="732"/>
      <c r="O426" s="732"/>
      <c r="P426" s="746"/>
      <c r="Q426" s="733"/>
    </row>
    <row r="427" spans="1:17" ht="14.4" customHeight="1" x14ac:dyDescent="0.3">
      <c r="A427" s="727" t="s">
        <v>561</v>
      </c>
      <c r="B427" s="728" t="s">
        <v>4178</v>
      </c>
      <c r="C427" s="728" t="s">
        <v>4482</v>
      </c>
      <c r="D427" s="728" t="s">
        <v>4915</v>
      </c>
      <c r="E427" s="728" t="s">
        <v>4916</v>
      </c>
      <c r="F427" s="732">
        <v>0.2</v>
      </c>
      <c r="G427" s="732">
        <v>44.97</v>
      </c>
      <c r="H427" s="732"/>
      <c r="I427" s="732">
        <v>224.85</v>
      </c>
      <c r="J427" s="732"/>
      <c r="K427" s="732"/>
      <c r="L427" s="732"/>
      <c r="M427" s="732"/>
      <c r="N427" s="732"/>
      <c r="O427" s="732"/>
      <c r="P427" s="746"/>
      <c r="Q427" s="733"/>
    </row>
    <row r="428" spans="1:17" ht="14.4" customHeight="1" x14ac:dyDescent="0.3">
      <c r="A428" s="727" t="s">
        <v>561</v>
      </c>
      <c r="B428" s="728" t="s">
        <v>4178</v>
      </c>
      <c r="C428" s="728" t="s">
        <v>4482</v>
      </c>
      <c r="D428" s="728" t="s">
        <v>4917</v>
      </c>
      <c r="E428" s="728" t="s">
        <v>4505</v>
      </c>
      <c r="F428" s="732">
        <v>2</v>
      </c>
      <c r="G428" s="732">
        <v>279.82</v>
      </c>
      <c r="H428" s="732"/>
      <c r="I428" s="732">
        <v>139.91</v>
      </c>
      <c r="J428" s="732"/>
      <c r="K428" s="732"/>
      <c r="L428" s="732"/>
      <c r="M428" s="732"/>
      <c r="N428" s="732"/>
      <c r="O428" s="732"/>
      <c r="P428" s="746"/>
      <c r="Q428" s="733"/>
    </row>
    <row r="429" spans="1:17" ht="14.4" customHeight="1" x14ac:dyDescent="0.3">
      <c r="A429" s="727" t="s">
        <v>561</v>
      </c>
      <c r="B429" s="728" t="s">
        <v>4178</v>
      </c>
      <c r="C429" s="728" t="s">
        <v>4482</v>
      </c>
      <c r="D429" s="728" t="s">
        <v>4918</v>
      </c>
      <c r="E429" s="728" t="s">
        <v>4919</v>
      </c>
      <c r="F429" s="732">
        <v>2</v>
      </c>
      <c r="G429" s="732">
        <v>11062.76</v>
      </c>
      <c r="H429" s="732"/>
      <c r="I429" s="732">
        <v>5531.38</v>
      </c>
      <c r="J429" s="732"/>
      <c r="K429" s="732"/>
      <c r="L429" s="732"/>
      <c r="M429" s="732"/>
      <c r="N429" s="732"/>
      <c r="O429" s="732"/>
      <c r="P429" s="746"/>
      <c r="Q429" s="733"/>
    </row>
    <row r="430" spans="1:17" ht="14.4" customHeight="1" x14ac:dyDescent="0.3">
      <c r="A430" s="727" t="s">
        <v>561</v>
      </c>
      <c r="B430" s="728" t="s">
        <v>4178</v>
      </c>
      <c r="C430" s="728" t="s">
        <v>4482</v>
      </c>
      <c r="D430" s="728" t="s">
        <v>4920</v>
      </c>
      <c r="E430" s="728" t="s">
        <v>4921</v>
      </c>
      <c r="F430" s="732"/>
      <c r="G430" s="732"/>
      <c r="H430" s="732"/>
      <c r="I430" s="732"/>
      <c r="J430" s="732"/>
      <c r="K430" s="732"/>
      <c r="L430" s="732"/>
      <c r="M430" s="732"/>
      <c r="N430" s="732">
        <v>2</v>
      </c>
      <c r="O430" s="732">
        <v>2060</v>
      </c>
      <c r="P430" s="746"/>
      <c r="Q430" s="733">
        <v>1030</v>
      </c>
    </row>
    <row r="431" spans="1:17" ht="14.4" customHeight="1" x14ac:dyDescent="0.3">
      <c r="A431" s="727" t="s">
        <v>561</v>
      </c>
      <c r="B431" s="728" t="s">
        <v>4178</v>
      </c>
      <c r="C431" s="728" t="s">
        <v>4482</v>
      </c>
      <c r="D431" s="728" t="s">
        <v>4922</v>
      </c>
      <c r="E431" s="728" t="s">
        <v>4923</v>
      </c>
      <c r="F431" s="732">
        <v>1</v>
      </c>
      <c r="G431" s="732">
        <v>516</v>
      </c>
      <c r="H431" s="732"/>
      <c r="I431" s="732">
        <v>516</v>
      </c>
      <c r="J431" s="732"/>
      <c r="K431" s="732"/>
      <c r="L431" s="732"/>
      <c r="M431" s="732"/>
      <c r="N431" s="732">
        <v>3</v>
      </c>
      <c r="O431" s="732">
        <v>1548</v>
      </c>
      <c r="P431" s="746"/>
      <c r="Q431" s="733">
        <v>516</v>
      </c>
    </row>
    <row r="432" spans="1:17" ht="14.4" customHeight="1" x14ac:dyDescent="0.3">
      <c r="A432" s="727" t="s">
        <v>561</v>
      </c>
      <c r="B432" s="728" t="s">
        <v>4178</v>
      </c>
      <c r="C432" s="728" t="s">
        <v>4482</v>
      </c>
      <c r="D432" s="728" t="s">
        <v>4924</v>
      </c>
      <c r="E432" s="728" t="s">
        <v>4925</v>
      </c>
      <c r="F432" s="732">
        <v>4</v>
      </c>
      <c r="G432" s="732">
        <v>1648</v>
      </c>
      <c r="H432" s="732"/>
      <c r="I432" s="732">
        <v>412</v>
      </c>
      <c r="J432" s="732"/>
      <c r="K432" s="732"/>
      <c r="L432" s="732"/>
      <c r="M432" s="732"/>
      <c r="N432" s="732">
        <v>2</v>
      </c>
      <c r="O432" s="732">
        <v>824</v>
      </c>
      <c r="P432" s="746"/>
      <c r="Q432" s="733">
        <v>412</v>
      </c>
    </row>
    <row r="433" spans="1:17" ht="14.4" customHeight="1" x14ac:dyDescent="0.3">
      <c r="A433" s="727" t="s">
        <v>561</v>
      </c>
      <c r="B433" s="728" t="s">
        <v>4178</v>
      </c>
      <c r="C433" s="728" t="s">
        <v>4482</v>
      </c>
      <c r="D433" s="728" t="s">
        <v>4926</v>
      </c>
      <c r="E433" s="728" t="s">
        <v>4927</v>
      </c>
      <c r="F433" s="732">
        <v>2</v>
      </c>
      <c r="G433" s="732">
        <v>16908</v>
      </c>
      <c r="H433" s="732"/>
      <c r="I433" s="732">
        <v>8454</v>
      </c>
      <c r="J433" s="732"/>
      <c r="K433" s="732"/>
      <c r="L433" s="732"/>
      <c r="M433" s="732"/>
      <c r="N433" s="732">
        <v>2</v>
      </c>
      <c r="O433" s="732">
        <v>16908</v>
      </c>
      <c r="P433" s="746"/>
      <c r="Q433" s="733">
        <v>8454</v>
      </c>
    </row>
    <row r="434" spans="1:17" ht="14.4" customHeight="1" x14ac:dyDescent="0.3">
      <c r="A434" s="727" t="s">
        <v>561</v>
      </c>
      <c r="B434" s="728" t="s">
        <v>4178</v>
      </c>
      <c r="C434" s="728" t="s">
        <v>4482</v>
      </c>
      <c r="D434" s="728" t="s">
        <v>4928</v>
      </c>
      <c r="E434" s="728" t="s">
        <v>4929</v>
      </c>
      <c r="F434" s="732">
        <v>32</v>
      </c>
      <c r="G434" s="732">
        <v>43510.720000000001</v>
      </c>
      <c r="H434" s="732">
        <v>1.6000000000000003</v>
      </c>
      <c r="I434" s="732">
        <v>1359.71</v>
      </c>
      <c r="J434" s="732">
        <v>20</v>
      </c>
      <c r="K434" s="732">
        <v>27194.199999999997</v>
      </c>
      <c r="L434" s="732">
        <v>1</v>
      </c>
      <c r="M434" s="732">
        <v>1359.7099999999998</v>
      </c>
      <c r="N434" s="732">
        <v>9</v>
      </c>
      <c r="O434" s="732">
        <v>12237.39</v>
      </c>
      <c r="P434" s="746">
        <v>0.45</v>
      </c>
      <c r="Q434" s="733">
        <v>1359.71</v>
      </c>
    </row>
    <row r="435" spans="1:17" ht="14.4" customHeight="1" x14ac:dyDescent="0.3">
      <c r="A435" s="727" t="s">
        <v>561</v>
      </c>
      <c r="B435" s="728" t="s">
        <v>4178</v>
      </c>
      <c r="C435" s="728" t="s">
        <v>4482</v>
      </c>
      <c r="D435" s="728" t="s">
        <v>4930</v>
      </c>
      <c r="E435" s="728" t="s">
        <v>4498</v>
      </c>
      <c r="F435" s="732">
        <v>2</v>
      </c>
      <c r="G435" s="732">
        <v>5663.32</v>
      </c>
      <c r="H435" s="732">
        <v>1</v>
      </c>
      <c r="I435" s="732">
        <v>2831.66</v>
      </c>
      <c r="J435" s="732">
        <v>2</v>
      </c>
      <c r="K435" s="732">
        <v>5663.32</v>
      </c>
      <c r="L435" s="732">
        <v>1</v>
      </c>
      <c r="M435" s="732">
        <v>2831.66</v>
      </c>
      <c r="N435" s="732"/>
      <c r="O435" s="732"/>
      <c r="P435" s="746"/>
      <c r="Q435" s="733"/>
    </row>
    <row r="436" spans="1:17" ht="14.4" customHeight="1" x14ac:dyDescent="0.3">
      <c r="A436" s="727" t="s">
        <v>561</v>
      </c>
      <c r="B436" s="728" t="s">
        <v>4178</v>
      </c>
      <c r="C436" s="728" t="s">
        <v>4482</v>
      </c>
      <c r="D436" s="728" t="s">
        <v>4931</v>
      </c>
      <c r="E436" s="728" t="s">
        <v>4932</v>
      </c>
      <c r="F436" s="732">
        <v>1</v>
      </c>
      <c r="G436" s="732">
        <v>18507</v>
      </c>
      <c r="H436" s="732">
        <v>1</v>
      </c>
      <c r="I436" s="732">
        <v>18507</v>
      </c>
      <c r="J436" s="732">
        <v>1</v>
      </c>
      <c r="K436" s="732">
        <v>18507</v>
      </c>
      <c r="L436" s="732">
        <v>1</v>
      </c>
      <c r="M436" s="732">
        <v>18507</v>
      </c>
      <c r="N436" s="732"/>
      <c r="O436" s="732"/>
      <c r="P436" s="746"/>
      <c r="Q436" s="733"/>
    </row>
    <row r="437" spans="1:17" ht="14.4" customHeight="1" x14ac:dyDescent="0.3">
      <c r="A437" s="727" t="s">
        <v>561</v>
      </c>
      <c r="B437" s="728" t="s">
        <v>4178</v>
      </c>
      <c r="C437" s="728" t="s">
        <v>4482</v>
      </c>
      <c r="D437" s="728" t="s">
        <v>4933</v>
      </c>
      <c r="E437" s="728" t="s">
        <v>4785</v>
      </c>
      <c r="F437" s="732"/>
      <c r="G437" s="732"/>
      <c r="H437" s="732"/>
      <c r="I437" s="732"/>
      <c r="J437" s="732"/>
      <c r="K437" s="732"/>
      <c r="L437" s="732"/>
      <c r="M437" s="732"/>
      <c r="N437" s="732">
        <v>1</v>
      </c>
      <c r="O437" s="732">
        <v>1649.48</v>
      </c>
      <c r="P437" s="746"/>
      <c r="Q437" s="733">
        <v>1649.48</v>
      </c>
    </row>
    <row r="438" spans="1:17" ht="14.4" customHeight="1" x14ac:dyDescent="0.3">
      <c r="A438" s="727" t="s">
        <v>561</v>
      </c>
      <c r="B438" s="728" t="s">
        <v>4178</v>
      </c>
      <c r="C438" s="728" t="s">
        <v>4482</v>
      </c>
      <c r="D438" s="728" t="s">
        <v>4934</v>
      </c>
      <c r="E438" s="728" t="s">
        <v>4650</v>
      </c>
      <c r="F438" s="732"/>
      <c r="G438" s="732"/>
      <c r="H438" s="732"/>
      <c r="I438" s="732"/>
      <c r="J438" s="732">
        <v>2</v>
      </c>
      <c r="K438" s="732">
        <v>1324.48</v>
      </c>
      <c r="L438" s="732">
        <v>1</v>
      </c>
      <c r="M438" s="732">
        <v>662.24</v>
      </c>
      <c r="N438" s="732">
        <v>2</v>
      </c>
      <c r="O438" s="732">
        <v>1324.48</v>
      </c>
      <c r="P438" s="746">
        <v>1</v>
      </c>
      <c r="Q438" s="733">
        <v>662.24</v>
      </c>
    </row>
    <row r="439" spans="1:17" ht="14.4" customHeight="1" x14ac:dyDescent="0.3">
      <c r="A439" s="727" t="s">
        <v>561</v>
      </c>
      <c r="B439" s="728" t="s">
        <v>4178</v>
      </c>
      <c r="C439" s="728" t="s">
        <v>4482</v>
      </c>
      <c r="D439" s="728" t="s">
        <v>4935</v>
      </c>
      <c r="E439" s="728" t="s">
        <v>4936</v>
      </c>
      <c r="F439" s="732"/>
      <c r="G439" s="732"/>
      <c r="H439" s="732"/>
      <c r="I439" s="732"/>
      <c r="J439" s="732">
        <v>1</v>
      </c>
      <c r="K439" s="732">
        <v>17479.82</v>
      </c>
      <c r="L439" s="732">
        <v>1</v>
      </c>
      <c r="M439" s="732">
        <v>17479.82</v>
      </c>
      <c r="N439" s="732"/>
      <c r="O439" s="732"/>
      <c r="P439" s="746"/>
      <c r="Q439" s="733"/>
    </row>
    <row r="440" spans="1:17" ht="14.4" customHeight="1" x14ac:dyDescent="0.3">
      <c r="A440" s="727" t="s">
        <v>561</v>
      </c>
      <c r="B440" s="728" t="s">
        <v>4178</v>
      </c>
      <c r="C440" s="728" t="s">
        <v>4482</v>
      </c>
      <c r="D440" s="728" t="s">
        <v>4937</v>
      </c>
      <c r="E440" s="728" t="s">
        <v>4812</v>
      </c>
      <c r="F440" s="732"/>
      <c r="G440" s="732"/>
      <c r="H440" s="732"/>
      <c r="I440" s="732"/>
      <c r="J440" s="732">
        <v>2</v>
      </c>
      <c r="K440" s="732">
        <v>7920</v>
      </c>
      <c r="L440" s="732">
        <v>1</v>
      </c>
      <c r="M440" s="732">
        <v>3960</v>
      </c>
      <c r="N440" s="732">
        <v>2</v>
      </c>
      <c r="O440" s="732">
        <v>7920</v>
      </c>
      <c r="P440" s="746">
        <v>1</v>
      </c>
      <c r="Q440" s="733">
        <v>3960</v>
      </c>
    </row>
    <row r="441" spans="1:17" ht="14.4" customHeight="1" x14ac:dyDescent="0.3">
      <c r="A441" s="727" t="s">
        <v>561</v>
      </c>
      <c r="B441" s="728" t="s">
        <v>4178</v>
      </c>
      <c r="C441" s="728" t="s">
        <v>4482</v>
      </c>
      <c r="D441" s="728" t="s">
        <v>4938</v>
      </c>
      <c r="E441" s="728" t="s">
        <v>4533</v>
      </c>
      <c r="F441" s="732">
        <v>0.1</v>
      </c>
      <c r="G441" s="732">
        <v>188.22</v>
      </c>
      <c r="H441" s="732"/>
      <c r="I441" s="732">
        <v>1882.1999999999998</v>
      </c>
      <c r="J441" s="732"/>
      <c r="K441" s="732"/>
      <c r="L441" s="732"/>
      <c r="M441" s="732"/>
      <c r="N441" s="732"/>
      <c r="O441" s="732"/>
      <c r="P441" s="746"/>
      <c r="Q441" s="733"/>
    </row>
    <row r="442" spans="1:17" ht="14.4" customHeight="1" x14ac:dyDescent="0.3">
      <c r="A442" s="727" t="s">
        <v>561</v>
      </c>
      <c r="B442" s="728" t="s">
        <v>4178</v>
      </c>
      <c r="C442" s="728" t="s">
        <v>4482</v>
      </c>
      <c r="D442" s="728" t="s">
        <v>4939</v>
      </c>
      <c r="E442" s="728" t="s">
        <v>4919</v>
      </c>
      <c r="F442" s="732"/>
      <c r="G442" s="732"/>
      <c r="H442" s="732"/>
      <c r="I442" s="732"/>
      <c r="J442" s="732">
        <v>1</v>
      </c>
      <c r="K442" s="732">
        <v>2713.2</v>
      </c>
      <c r="L442" s="732">
        <v>1</v>
      </c>
      <c r="M442" s="732">
        <v>2713.2</v>
      </c>
      <c r="N442" s="732"/>
      <c r="O442" s="732"/>
      <c r="P442" s="746"/>
      <c r="Q442" s="733"/>
    </row>
    <row r="443" spans="1:17" ht="14.4" customHeight="1" x14ac:dyDescent="0.3">
      <c r="A443" s="727" t="s">
        <v>561</v>
      </c>
      <c r="B443" s="728" t="s">
        <v>4178</v>
      </c>
      <c r="C443" s="728" t="s">
        <v>4482</v>
      </c>
      <c r="D443" s="728" t="s">
        <v>4940</v>
      </c>
      <c r="E443" s="728" t="s">
        <v>4941</v>
      </c>
      <c r="F443" s="732"/>
      <c r="G443" s="732"/>
      <c r="H443" s="732"/>
      <c r="I443" s="732"/>
      <c r="J443" s="732">
        <v>1</v>
      </c>
      <c r="K443" s="732">
        <v>10077.6</v>
      </c>
      <c r="L443" s="732">
        <v>1</v>
      </c>
      <c r="M443" s="732">
        <v>10077.6</v>
      </c>
      <c r="N443" s="732">
        <v>1</v>
      </c>
      <c r="O443" s="732">
        <v>10077.6</v>
      </c>
      <c r="P443" s="746">
        <v>1</v>
      </c>
      <c r="Q443" s="733">
        <v>10077.6</v>
      </c>
    </row>
    <row r="444" spans="1:17" ht="14.4" customHeight="1" x14ac:dyDescent="0.3">
      <c r="A444" s="727" t="s">
        <v>561</v>
      </c>
      <c r="B444" s="728" t="s">
        <v>4178</v>
      </c>
      <c r="C444" s="728" t="s">
        <v>4482</v>
      </c>
      <c r="D444" s="728" t="s">
        <v>4942</v>
      </c>
      <c r="E444" s="728" t="s">
        <v>4943</v>
      </c>
      <c r="F444" s="732"/>
      <c r="G444" s="732"/>
      <c r="H444" s="732"/>
      <c r="I444" s="732"/>
      <c r="J444" s="732">
        <v>1</v>
      </c>
      <c r="K444" s="732">
        <v>13645.39</v>
      </c>
      <c r="L444" s="732">
        <v>1</v>
      </c>
      <c r="M444" s="732">
        <v>13645.39</v>
      </c>
      <c r="N444" s="732"/>
      <c r="O444" s="732"/>
      <c r="P444" s="746"/>
      <c r="Q444" s="733"/>
    </row>
    <row r="445" spans="1:17" ht="14.4" customHeight="1" x14ac:dyDescent="0.3">
      <c r="A445" s="727" t="s">
        <v>561</v>
      </c>
      <c r="B445" s="728" t="s">
        <v>4178</v>
      </c>
      <c r="C445" s="728" t="s">
        <v>4482</v>
      </c>
      <c r="D445" s="728" t="s">
        <v>4944</v>
      </c>
      <c r="E445" s="728" t="s">
        <v>4945</v>
      </c>
      <c r="F445" s="732"/>
      <c r="G445" s="732"/>
      <c r="H445" s="732"/>
      <c r="I445" s="732"/>
      <c r="J445" s="732"/>
      <c r="K445" s="732"/>
      <c r="L445" s="732"/>
      <c r="M445" s="732"/>
      <c r="N445" s="732">
        <v>1</v>
      </c>
      <c r="O445" s="732">
        <v>15694.73</v>
      </c>
      <c r="P445" s="746"/>
      <c r="Q445" s="733">
        <v>15694.73</v>
      </c>
    </row>
    <row r="446" spans="1:17" ht="14.4" customHeight="1" x14ac:dyDescent="0.3">
      <c r="A446" s="727" t="s">
        <v>561</v>
      </c>
      <c r="B446" s="728" t="s">
        <v>4178</v>
      </c>
      <c r="C446" s="728" t="s">
        <v>4482</v>
      </c>
      <c r="D446" s="728" t="s">
        <v>4946</v>
      </c>
      <c r="E446" s="728" t="s">
        <v>4947</v>
      </c>
      <c r="F446" s="732">
        <v>1</v>
      </c>
      <c r="G446" s="732">
        <v>7047.4</v>
      </c>
      <c r="H446" s="732"/>
      <c r="I446" s="732">
        <v>7047.4</v>
      </c>
      <c r="J446" s="732"/>
      <c r="K446" s="732"/>
      <c r="L446" s="732"/>
      <c r="M446" s="732"/>
      <c r="N446" s="732"/>
      <c r="O446" s="732"/>
      <c r="P446" s="746"/>
      <c r="Q446" s="733"/>
    </row>
    <row r="447" spans="1:17" ht="14.4" customHeight="1" x14ac:dyDescent="0.3">
      <c r="A447" s="727" t="s">
        <v>561</v>
      </c>
      <c r="B447" s="728" t="s">
        <v>4178</v>
      </c>
      <c r="C447" s="728" t="s">
        <v>4482</v>
      </c>
      <c r="D447" s="728" t="s">
        <v>4948</v>
      </c>
      <c r="E447" s="728" t="s">
        <v>4949</v>
      </c>
      <c r="F447" s="732">
        <v>59</v>
      </c>
      <c r="G447" s="732">
        <v>63469.25</v>
      </c>
      <c r="H447" s="732">
        <v>2.5652173913043477</v>
      </c>
      <c r="I447" s="732">
        <v>1075.75</v>
      </c>
      <c r="J447" s="732">
        <v>23</v>
      </c>
      <c r="K447" s="732">
        <v>24742.25</v>
      </c>
      <c r="L447" s="732">
        <v>1</v>
      </c>
      <c r="M447" s="732">
        <v>1075.75</v>
      </c>
      <c r="N447" s="732">
        <v>32</v>
      </c>
      <c r="O447" s="732">
        <v>34424</v>
      </c>
      <c r="P447" s="746">
        <v>1.3913043478260869</v>
      </c>
      <c r="Q447" s="733">
        <v>1075.75</v>
      </c>
    </row>
    <row r="448" spans="1:17" ht="14.4" customHeight="1" x14ac:dyDescent="0.3">
      <c r="A448" s="727" t="s">
        <v>561</v>
      </c>
      <c r="B448" s="728" t="s">
        <v>4178</v>
      </c>
      <c r="C448" s="728" t="s">
        <v>4482</v>
      </c>
      <c r="D448" s="728" t="s">
        <v>4950</v>
      </c>
      <c r="E448" s="728" t="s">
        <v>4951</v>
      </c>
      <c r="F448" s="732">
        <v>1</v>
      </c>
      <c r="G448" s="732">
        <v>6705.46</v>
      </c>
      <c r="H448" s="732"/>
      <c r="I448" s="732">
        <v>6705.46</v>
      </c>
      <c r="J448" s="732"/>
      <c r="K448" s="732"/>
      <c r="L448" s="732"/>
      <c r="M448" s="732"/>
      <c r="N448" s="732"/>
      <c r="O448" s="732"/>
      <c r="P448" s="746"/>
      <c r="Q448" s="733"/>
    </row>
    <row r="449" spans="1:17" ht="14.4" customHeight="1" x14ac:dyDescent="0.3">
      <c r="A449" s="727" t="s">
        <v>561</v>
      </c>
      <c r="B449" s="728" t="s">
        <v>4178</v>
      </c>
      <c r="C449" s="728" t="s">
        <v>4482</v>
      </c>
      <c r="D449" s="728" t="s">
        <v>4952</v>
      </c>
      <c r="E449" s="728" t="s">
        <v>4953</v>
      </c>
      <c r="F449" s="732">
        <v>7</v>
      </c>
      <c r="G449" s="732">
        <v>5182.24</v>
      </c>
      <c r="H449" s="732"/>
      <c r="I449" s="732">
        <v>740.31999999999994</v>
      </c>
      <c r="J449" s="732"/>
      <c r="K449" s="732"/>
      <c r="L449" s="732"/>
      <c r="M449" s="732"/>
      <c r="N449" s="732"/>
      <c r="O449" s="732"/>
      <c r="P449" s="746"/>
      <c r="Q449" s="733"/>
    </row>
    <row r="450" spans="1:17" ht="14.4" customHeight="1" x14ac:dyDescent="0.3">
      <c r="A450" s="727" t="s">
        <v>561</v>
      </c>
      <c r="B450" s="728" t="s">
        <v>4178</v>
      </c>
      <c r="C450" s="728" t="s">
        <v>4482</v>
      </c>
      <c r="D450" s="728" t="s">
        <v>4954</v>
      </c>
      <c r="E450" s="728" t="s">
        <v>4955</v>
      </c>
      <c r="F450" s="732">
        <v>12</v>
      </c>
      <c r="G450" s="732">
        <v>19400.759999999998</v>
      </c>
      <c r="H450" s="732">
        <v>1.9999999999999996</v>
      </c>
      <c r="I450" s="732">
        <v>1616.7299999999998</v>
      </c>
      <c r="J450" s="732">
        <v>6</v>
      </c>
      <c r="K450" s="732">
        <v>9700.380000000001</v>
      </c>
      <c r="L450" s="732">
        <v>1</v>
      </c>
      <c r="M450" s="732">
        <v>1616.7300000000002</v>
      </c>
      <c r="N450" s="732">
        <v>3</v>
      </c>
      <c r="O450" s="732">
        <v>4850.1900000000005</v>
      </c>
      <c r="P450" s="746">
        <v>0.5</v>
      </c>
      <c r="Q450" s="733">
        <v>1616.7300000000002</v>
      </c>
    </row>
    <row r="451" spans="1:17" ht="14.4" customHeight="1" x14ac:dyDescent="0.3">
      <c r="A451" s="727" t="s">
        <v>561</v>
      </c>
      <c r="B451" s="728" t="s">
        <v>4178</v>
      </c>
      <c r="C451" s="728" t="s">
        <v>4482</v>
      </c>
      <c r="D451" s="728" t="s">
        <v>4956</v>
      </c>
      <c r="E451" s="728" t="s">
        <v>4829</v>
      </c>
      <c r="F451" s="732"/>
      <c r="G451" s="732"/>
      <c r="H451" s="732"/>
      <c r="I451" s="732"/>
      <c r="J451" s="732">
        <v>1</v>
      </c>
      <c r="K451" s="732">
        <v>13316.13</v>
      </c>
      <c r="L451" s="732">
        <v>1</v>
      </c>
      <c r="M451" s="732">
        <v>13316.13</v>
      </c>
      <c r="N451" s="732"/>
      <c r="O451" s="732"/>
      <c r="P451" s="746"/>
      <c r="Q451" s="733"/>
    </row>
    <row r="452" spans="1:17" ht="14.4" customHeight="1" x14ac:dyDescent="0.3">
      <c r="A452" s="727" t="s">
        <v>561</v>
      </c>
      <c r="B452" s="728" t="s">
        <v>4178</v>
      </c>
      <c r="C452" s="728" t="s">
        <v>4482</v>
      </c>
      <c r="D452" s="728" t="s">
        <v>4957</v>
      </c>
      <c r="E452" s="728" t="s">
        <v>4958</v>
      </c>
      <c r="F452" s="732"/>
      <c r="G452" s="732"/>
      <c r="H452" s="732"/>
      <c r="I452" s="732"/>
      <c r="J452" s="732">
        <v>1</v>
      </c>
      <c r="K452" s="732">
        <v>248.73</v>
      </c>
      <c r="L452" s="732">
        <v>1</v>
      </c>
      <c r="M452" s="732">
        <v>248.73</v>
      </c>
      <c r="N452" s="732"/>
      <c r="O452" s="732"/>
      <c r="P452" s="746"/>
      <c r="Q452" s="733"/>
    </row>
    <row r="453" spans="1:17" ht="14.4" customHeight="1" x14ac:dyDescent="0.3">
      <c r="A453" s="727" t="s">
        <v>561</v>
      </c>
      <c r="B453" s="728" t="s">
        <v>4178</v>
      </c>
      <c r="C453" s="728" t="s">
        <v>4482</v>
      </c>
      <c r="D453" s="728" t="s">
        <v>4959</v>
      </c>
      <c r="E453" s="728" t="s">
        <v>4960</v>
      </c>
      <c r="F453" s="732">
        <v>1</v>
      </c>
      <c r="G453" s="732">
        <v>10707.71</v>
      </c>
      <c r="H453" s="732"/>
      <c r="I453" s="732">
        <v>10707.71</v>
      </c>
      <c r="J453" s="732"/>
      <c r="K453" s="732"/>
      <c r="L453" s="732"/>
      <c r="M453" s="732"/>
      <c r="N453" s="732">
        <v>1</v>
      </c>
      <c r="O453" s="732">
        <v>10707.71</v>
      </c>
      <c r="P453" s="746"/>
      <c r="Q453" s="733">
        <v>10707.71</v>
      </c>
    </row>
    <row r="454" spans="1:17" ht="14.4" customHeight="1" x14ac:dyDescent="0.3">
      <c r="A454" s="727" t="s">
        <v>561</v>
      </c>
      <c r="B454" s="728" t="s">
        <v>4178</v>
      </c>
      <c r="C454" s="728" t="s">
        <v>4482</v>
      </c>
      <c r="D454" s="728" t="s">
        <v>4961</v>
      </c>
      <c r="E454" s="728" t="s">
        <v>4672</v>
      </c>
      <c r="F454" s="732">
        <v>1</v>
      </c>
      <c r="G454" s="732">
        <v>2055.0500000000002</v>
      </c>
      <c r="H454" s="732"/>
      <c r="I454" s="732">
        <v>2055.0500000000002</v>
      </c>
      <c r="J454" s="732"/>
      <c r="K454" s="732"/>
      <c r="L454" s="732"/>
      <c r="M454" s="732"/>
      <c r="N454" s="732"/>
      <c r="O454" s="732"/>
      <c r="P454" s="746"/>
      <c r="Q454" s="733"/>
    </row>
    <row r="455" spans="1:17" ht="14.4" customHeight="1" x14ac:dyDescent="0.3">
      <c r="A455" s="727" t="s">
        <v>561</v>
      </c>
      <c r="B455" s="728" t="s">
        <v>4178</v>
      </c>
      <c r="C455" s="728" t="s">
        <v>4482</v>
      </c>
      <c r="D455" s="728" t="s">
        <v>4962</v>
      </c>
      <c r="E455" s="728" t="s">
        <v>4963</v>
      </c>
      <c r="F455" s="732">
        <v>29</v>
      </c>
      <c r="G455" s="732">
        <v>2578.1</v>
      </c>
      <c r="H455" s="732">
        <v>0.5576923076923076</v>
      </c>
      <c r="I455" s="732">
        <v>88.899999999999991</v>
      </c>
      <c r="J455" s="732">
        <v>52</v>
      </c>
      <c r="K455" s="732">
        <v>4622.8</v>
      </c>
      <c r="L455" s="732">
        <v>1</v>
      </c>
      <c r="M455" s="732">
        <v>88.9</v>
      </c>
      <c r="N455" s="732">
        <v>51</v>
      </c>
      <c r="O455" s="732">
        <v>4533.8999999999996</v>
      </c>
      <c r="P455" s="746">
        <v>0.98076923076923062</v>
      </c>
      <c r="Q455" s="733">
        <v>88.899999999999991</v>
      </c>
    </row>
    <row r="456" spans="1:17" ht="14.4" customHeight="1" x14ac:dyDescent="0.3">
      <c r="A456" s="727" t="s">
        <v>561</v>
      </c>
      <c r="B456" s="728" t="s">
        <v>4178</v>
      </c>
      <c r="C456" s="728" t="s">
        <v>4482</v>
      </c>
      <c r="D456" s="728" t="s">
        <v>4964</v>
      </c>
      <c r="E456" s="728" t="s">
        <v>4965</v>
      </c>
      <c r="F456" s="732">
        <v>6</v>
      </c>
      <c r="G456" s="732">
        <v>3693.6</v>
      </c>
      <c r="H456" s="732"/>
      <c r="I456" s="732">
        <v>615.6</v>
      </c>
      <c r="J456" s="732"/>
      <c r="K456" s="732"/>
      <c r="L456" s="732"/>
      <c r="M456" s="732"/>
      <c r="N456" s="732">
        <v>6</v>
      </c>
      <c r="O456" s="732">
        <v>3693.6</v>
      </c>
      <c r="P456" s="746"/>
      <c r="Q456" s="733">
        <v>615.6</v>
      </c>
    </row>
    <row r="457" spans="1:17" ht="14.4" customHeight="1" x14ac:dyDescent="0.3">
      <c r="A457" s="727" t="s">
        <v>561</v>
      </c>
      <c r="B457" s="728" t="s">
        <v>4178</v>
      </c>
      <c r="C457" s="728" t="s">
        <v>4482</v>
      </c>
      <c r="D457" s="728" t="s">
        <v>4966</v>
      </c>
      <c r="E457" s="728" t="s">
        <v>4967</v>
      </c>
      <c r="F457" s="732">
        <v>10</v>
      </c>
      <c r="G457" s="732">
        <v>5928</v>
      </c>
      <c r="H457" s="732"/>
      <c r="I457" s="732">
        <v>592.79999999999995</v>
      </c>
      <c r="J457" s="732"/>
      <c r="K457" s="732"/>
      <c r="L457" s="732"/>
      <c r="M457" s="732"/>
      <c r="N457" s="732">
        <v>28</v>
      </c>
      <c r="O457" s="732">
        <v>16598.400000000001</v>
      </c>
      <c r="P457" s="746"/>
      <c r="Q457" s="733">
        <v>592.80000000000007</v>
      </c>
    </row>
    <row r="458" spans="1:17" ht="14.4" customHeight="1" x14ac:dyDescent="0.3">
      <c r="A458" s="727" t="s">
        <v>561</v>
      </c>
      <c r="B458" s="728" t="s">
        <v>4178</v>
      </c>
      <c r="C458" s="728" t="s">
        <v>4482</v>
      </c>
      <c r="D458" s="728" t="s">
        <v>4968</v>
      </c>
      <c r="E458" s="728" t="s">
        <v>4969</v>
      </c>
      <c r="F458" s="732">
        <v>4</v>
      </c>
      <c r="G458" s="732">
        <v>8208</v>
      </c>
      <c r="H458" s="732"/>
      <c r="I458" s="732">
        <v>2052</v>
      </c>
      <c r="J458" s="732"/>
      <c r="K458" s="732"/>
      <c r="L458" s="732"/>
      <c r="M458" s="732"/>
      <c r="N458" s="732">
        <v>6</v>
      </c>
      <c r="O458" s="732">
        <v>12312</v>
      </c>
      <c r="P458" s="746"/>
      <c r="Q458" s="733">
        <v>2052</v>
      </c>
    </row>
    <row r="459" spans="1:17" ht="14.4" customHeight="1" x14ac:dyDescent="0.3">
      <c r="A459" s="727" t="s">
        <v>561</v>
      </c>
      <c r="B459" s="728" t="s">
        <v>4178</v>
      </c>
      <c r="C459" s="728" t="s">
        <v>4482</v>
      </c>
      <c r="D459" s="728" t="s">
        <v>4970</v>
      </c>
      <c r="E459" s="728" t="s">
        <v>4971</v>
      </c>
      <c r="F459" s="732">
        <v>1</v>
      </c>
      <c r="G459" s="732">
        <v>1208.4000000000001</v>
      </c>
      <c r="H459" s="732"/>
      <c r="I459" s="732">
        <v>1208.4000000000001</v>
      </c>
      <c r="J459" s="732"/>
      <c r="K459" s="732"/>
      <c r="L459" s="732"/>
      <c r="M459" s="732"/>
      <c r="N459" s="732"/>
      <c r="O459" s="732"/>
      <c r="P459" s="746"/>
      <c r="Q459" s="733"/>
    </row>
    <row r="460" spans="1:17" ht="14.4" customHeight="1" x14ac:dyDescent="0.3">
      <c r="A460" s="727" t="s">
        <v>561</v>
      </c>
      <c r="B460" s="728" t="s">
        <v>4178</v>
      </c>
      <c r="C460" s="728" t="s">
        <v>4482</v>
      </c>
      <c r="D460" s="728" t="s">
        <v>4972</v>
      </c>
      <c r="E460" s="728" t="s">
        <v>4973</v>
      </c>
      <c r="F460" s="732">
        <v>10</v>
      </c>
      <c r="G460" s="732">
        <v>6156</v>
      </c>
      <c r="H460" s="732"/>
      <c r="I460" s="732">
        <v>615.6</v>
      </c>
      <c r="J460" s="732"/>
      <c r="K460" s="732"/>
      <c r="L460" s="732"/>
      <c r="M460" s="732"/>
      <c r="N460" s="732">
        <v>8</v>
      </c>
      <c r="O460" s="732">
        <v>4924.8</v>
      </c>
      <c r="P460" s="746"/>
      <c r="Q460" s="733">
        <v>615.6</v>
      </c>
    </row>
    <row r="461" spans="1:17" ht="14.4" customHeight="1" x14ac:dyDescent="0.3">
      <c r="A461" s="727" t="s">
        <v>561</v>
      </c>
      <c r="B461" s="728" t="s">
        <v>4178</v>
      </c>
      <c r="C461" s="728" t="s">
        <v>4482</v>
      </c>
      <c r="D461" s="728" t="s">
        <v>4974</v>
      </c>
      <c r="E461" s="728" t="s">
        <v>4869</v>
      </c>
      <c r="F461" s="732">
        <v>2</v>
      </c>
      <c r="G461" s="732">
        <v>8450.5</v>
      </c>
      <c r="H461" s="732"/>
      <c r="I461" s="732">
        <v>4225.25</v>
      </c>
      <c r="J461" s="732"/>
      <c r="K461" s="732"/>
      <c r="L461" s="732"/>
      <c r="M461" s="732"/>
      <c r="N461" s="732"/>
      <c r="O461" s="732"/>
      <c r="P461" s="746"/>
      <c r="Q461" s="733"/>
    </row>
    <row r="462" spans="1:17" ht="14.4" customHeight="1" x14ac:dyDescent="0.3">
      <c r="A462" s="727" t="s">
        <v>561</v>
      </c>
      <c r="B462" s="728" t="s">
        <v>4178</v>
      </c>
      <c r="C462" s="728" t="s">
        <v>4482</v>
      </c>
      <c r="D462" s="728" t="s">
        <v>4975</v>
      </c>
      <c r="E462" s="728" t="s">
        <v>4976</v>
      </c>
      <c r="F462" s="732">
        <v>2</v>
      </c>
      <c r="G462" s="732">
        <v>6372</v>
      </c>
      <c r="H462" s="732">
        <v>2</v>
      </c>
      <c r="I462" s="732">
        <v>3186</v>
      </c>
      <c r="J462" s="732">
        <v>1</v>
      </c>
      <c r="K462" s="732">
        <v>3186</v>
      </c>
      <c r="L462" s="732">
        <v>1</v>
      </c>
      <c r="M462" s="732">
        <v>3186</v>
      </c>
      <c r="N462" s="732"/>
      <c r="O462" s="732"/>
      <c r="P462" s="746"/>
      <c r="Q462" s="733"/>
    </row>
    <row r="463" spans="1:17" ht="14.4" customHeight="1" x14ac:dyDescent="0.3">
      <c r="A463" s="727" t="s">
        <v>561</v>
      </c>
      <c r="B463" s="728" t="s">
        <v>4178</v>
      </c>
      <c r="C463" s="728" t="s">
        <v>4482</v>
      </c>
      <c r="D463" s="728" t="s">
        <v>4977</v>
      </c>
      <c r="E463" s="728" t="s">
        <v>4978</v>
      </c>
      <c r="F463" s="732">
        <v>1</v>
      </c>
      <c r="G463" s="732">
        <v>22594.799999999999</v>
      </c>
      <c r="H463" s="732"/>
      <c r="I463" s="732">
        <v>22594.799999999999</v>
      </c>
      <c r="J463" s="732"/>
      <c r="K463" s="732"/>
      <c r="L463" s="732"/>
      <c r="M463" s="732"/>
      <c r="N463" s="732"/>
      <c r="O463" s="732"/>
      <c r="P463" s="746"/>
      <c r="Q463" s="733"/>
    </row>
    <row r="464" spans="1:17" ht="14.4" customHeight="1" x14ac:dyDescent="0.3">
      <c r="A464" s="727" t="s">
        <v>561</v>
      </c>
      <c r="B464" s="728" t="s">
        <v>4178</v>
      </c>
      <c r="C464" s="728" t="s">
        <v>4482</v>
      </c>
      <c r="D464" s="728" t="s">
        <v>4979</v>
      </c>
      <c r="E464" s="728" t="s">
        <v>4978</v>
      </c>
      <c r="F464" s="732">
        <v>1</v>
      </c>
      <c r="G464" s="732">
        <v>19375.849999999999</v>
      </c>
      <c r="H464" s="732"/>
      <c r="I464" s="732">
        <v>19375.849999999999</v>
      </c>
      <c r="J464" s="732"/>
      <c r="K464" s="732"/>
      <c r="L464" s="732"/>
      <c r="M464" s="732"/>
      <c r="N464" s="732"/>
      <c r="O464" s="732"/>
      <c r="P464" s="746"/>
      <c r="Q464" s="733"/>
    </row>
    <row r="465" spans="1:17" ht="14.4" customHeight="1" x14ac:dyDescent="0.3">
      <c r="A465" s="727" t="s">
        <v>561</v>
      </c>
      <c r="B465" s="728" t="s">
        <v>4178</v>
      </c>
      <c r="C465" s="728" t="s">
        <v>4482</v>
      </c>
      <c r="D465" s="728" t="s">
        <v>4980</v>
      </c>
      <c r="E465" s="728" t="s">
        <v>4981</v>
      </c>
      <c r="F465" s="732">
        <v>2</v>
      </c>
      <c r="G465" s="732">
        <v>15584.04</v>
      </c>
      <c r="H465" s="732">
        <v>1</v>
      </c>
      <c r="I465" s="732">
        <v>7792.02</v>
      </c>
      <c r="J465" s="732">
        <v>2</v>
      </c>
      <c r="K465" s="732">
        <v>15584.04</v>
      </c>
      <c r="L465" s="732">
        <v>1</v>
      </c>
      <c r="M465" s="732">
        <v>7792.02</v>
      </c>
      <c r="N465" s="732"/>
      <c r="O465" s="732"/>
      <c r="P465" s="746"/>
      <c r="Q465" s="733"/>
    </row>
    <row r="466" spans="1:17" ht="14.4" customHeight="1" x14ac:dyDescent="0.3">
      <c r="A466" s="727" t="s">
        <v>561</v>
      </c>
      <c r="B466" s="728" t="s">
        <v>4178</v>
      </c>
      <c r="C466" s="728" t="s">
        <v>4482</v>
      </c>
      <c r="D466" s="728" t="s">
        <v>4982</v>
      </c>
      <c r="E466" s="728" t="s">
        <v>4983</v>
      </c>
      <c r="F466" s="732">
        <v>1</v>
      </c>
      <c r="G466" s="732">
        <v>6977.12</v>
      </c>
      <c r="H466" s="732">
        <v>1</v>
      </c>
      <c r="I466" s="732">
        <v>6977.12</v>
      </c>
      <c r="J466" s="732">
        <v>1</v>
      </c>
      <c r="K466" s="732">
        <v>6977.12</v>
      </c>
      <c r="L466" s="732">
        <v>1</v>
      </c>
      <c r="M466" s="732">
        <v>6977.12</v>
      </c>
      <c r="N466" s="732">
        <v>1</v>
      </c>
      <c r="O466" s="732">
        <v>6977.12</v>
      </c>
      <c r="P466" s="746">
        <v>1</v>
      </c>
      <c r="Q466" s="733">
        <v>6977.12</v>
      </c>
    </row>
    <row r="467" spans="1:17" ht="14.4" customHeight="1" x14ac:dyDescent="0.3">
      <c r="A467" s="727" t="s">
        <v>561</v>
      </c>
      <c r="B467" s="728" t="s">
        <v>4178</v>
      </c>
      <c r="C467" s="728" t="s">
        <v>4482</v>
      </c>
      <c r="D467" s="728" t="s">
        <v>4984</v>
      </c>
      <c r="E467" s="728" t="s">
        <v>4650</v>
      </c>
      <c r="F467" s="732">
        <v>3</v>
      </c>
      <c r="G467" s="732">
        <v>1778.4</v>
      </c>
      <c r="H467" s="732"/>
      <c r="I467" s="732">
        <v>592.80000000000007</v>
      </c>
      <c r="J467" s="732"/>
      <c r="K467" s="732"/>
      <c r="L467" s="732"/>
      <c r="M467" s="732"/>
      <c r="N467" s="732"/>
      <c r="O467" s="732"/>
      <c r="P467" s="746"/>
      <c r="Q467" s="733"/>
    </row>
    <row r="468" spans="1:17" ht="14.4" customHeight="1" x14ac:dyDescent="0.3">
      <c r="A468" s="727" t="s">
        <v>561</v>
      </c>
      <c r="B468" s="728" t="s">
        <v>4178</v>
      </c>
      <c r="C468" s="728" t="s">
        <v>4482</v>
      </c>
      <c r="D468" s="728" t="s">
        <v>4985</v>
      </c>
      <c r="E468" s="728" t="s">
        <v>4986</v>
      </c>
      <c r="F468" s="732"/>
      <c r="G468" s="732"/>
      <c r="H468" s="732"/>
      <c r="I468" s="732"/>
      <c r="J468" s="732">
        <v>4.8</v>
      </c>
      <c r="K468" s="732">
        <v>321.60000000000002</v>
      </c>
      <c r="L468" s="732">
        <v>1</v>
      </c>
      <c r="M468" s="732">
        <v>67.000000000000014</v>
      </c>
      <c r="N468" s="732">
        <v>4.1999999999999993</v>
      </c>
      <c r="O468" s="732">
        <v>281.40000000000003</v>
      </c>
      <c r="P468" s="746">
        <v>0.875</v>
      </c>
      <c r="Q468" s="733">
        <v>67.000000000000014</v>
      </c>
    </row>
    <row r="469" spans="1:17" ht="14.4" customHeight="1" x14ac:dyDescent="0.3">
      <c r="A469" s="727" t="s">
        <v>561</v>
      </c>
      <c r="B469" s="728" t="s">
        <v>4178</v>
      </c>
      <c r="C469" s="728" t="s">
        <v>4482</v>
      </c>
      <c r="D469" s="728" t="s">
        <v>4987</v>
      </c>
      <c r="E469" s="728" t="s">
        <v>4988</v>
      </c>
      <c r="F469" s="732"/>
      <c r="G469" s="732"/>
      <c r="H469" s="732"/>
      <c r="I469" s="732"/>
      <c r="J469" s="732">
        <v>1</v>
      </c>
      <c r="K469" s="732">
        <v>9185.2900000000009</v>
      </c>
      <c r="L469" s="732">
        <v>1</v>
      </c>
      <c r="M469" s="732">
        <v>9185.2900000000009</v>
      </c>
      <c r="N469" s="732"/>
      <c r="O469" s="732"/>
      <c r="P469" s="746"/>
      <c r="Q469" s="733"/>
    </row>
    <row r="470" spans="1:17" ht="14.4" customHeight="1" x14ac:dyDescent="0.3">
      <c r="A470" s="727" t="s">
        <v>561</v>
      </c>
      <c r="B470" s="728" t="s">
        <v>4178</v>
      </c>
      <c r="C470" s="728" t="s">
        <v>4482</v>
      </c>
      <c r="D470" s="728" t="s">
        <v>4989</v>
      </c>
      <c r="E470" s="728" t="s">
        <v>4990</v>
      </c>
      <c r="F470" s="732"/>
      <c r="G470" s="732"/>
      <c r="H470" s="732"/>
      <c r="I470" s="732"/>
      <c r="J470" s="732"/>
      <c r="K470" s="732"/>
      <c r="L470" s="732"/>
      <c r="M470" s="732"/>
      <c r="N470" s="732">
        <v>6</v>
      </c>
      <c r="O470" s="732">
        <v>32777.879999999997</v>
      </c>
      <c r="P470" s="746"/>
      <c r="Q470" s="733">
        <v>5462.98</v>
      </c>
    </row>
    <row r="471" spans="1:17" ht="14.4" customHeight="1" x14ac:dyDescent="0.3">
      <c r="A471" s="727" t="s">
        <v>561</v>
      </c>
      <c r="B471" s="728" t="s">
        <v>4178</v>
      </c>
      <c r="C471" s="728" t="s">
        <v>4482</v>
      </c>
      <c r="D471" s="728" t="s">
        <v>4991</v>
      </c>
      <c r="E471" s="728" t="s">
        <v>4529</v>
      </c>
      <c r="F471" s="732"/>
      <c r="G471" s="732"/>
      <c r="H471" s="732"/>
      <c r="I471" s="732"/>
      <c r="J471" s="732">
        <v>2</v>
      </c>
      <c r="K471" s="732">
        <v>24524.5</v>
      </c>
      <c r="L471" s="732">
        <v>1</v>
      </c>
      <c r="M471" s="732">
        <v>12262.25</v>
      </c>
      <c r="N471" s="732"/>
      <c r="O471" s="732"/>
      <c r="P471" s="746"/>
      <c r="Q471" s="733"/>
    </row>
    <row r="472" spans="1:17" ht="14.4" customHeight="1" x14ac:dyDescent="0.3">
      <c r="A472" s="727" t="s">
        <v>561</v>
      </c>
      <c r="B472" s="728" t="s">
        <v>4178</v>
      </c>
      <c r="C472" s="728" t="s">
        <v>4482</v>
      </c>
      <c r="D472" s="728" t="s">
        <v>4992</v>
      </c>
      <c r="E472" s="728" t="s">
        <v>4993</v>
      </c>
      <c r="F472" s="732"/>
      <c r="G472" s="732"/>
      <c r="H472" s="732"/>
      <c r="I472" s="732"/>
      <c r="J472" s="732"/>
      <c r="K472" s="732"/>
      <c r="L472" s="732"/>
      <c r="M472" s="732"/>
      <c r="N472" s="732">
        <v>4</v>
      </c>
      <c r="O472" s="732">
        <v>8694.2800000000007</v>
      </c>
      <c r="P472" s="746"/>
      <c r="Q472" s="733">
        <v>2173.5700000000002</v>
      </c>
    </row>
    <row r="473" spans="1:17" ht="14.4" customHeight="1" x14ac:dyDescent="0.3">
      <c r="A473" s="727" t="s">
        <v>561</v>
      </c>
      <c r="B473" s="728" t="s">
        <v>4178</v>
      </c>
      <c r="C473" s="728" t="s">
        <v>4482</v>
      </c>
      <c r="D473" s="728" t="s">
        <v>4994</v>
      </c>
      <c r="E473" s="728" t="s">
        <v>4995</v>
      </c>
      <c r="F473" s="732"/>
      <c r="G473" s="732"/>
      <c r="H473" s="732"/>
      <c r="I473" s="732"/>
      <c r="J473" s="732"/>
      <c r="K473" s="732"/>
      <c r="L473" s="732"/>
      <c r="M473" s="732"/>
      <c r="N473" s="732">
        <v>2</v>
      </c>
      <c r="O473" s="732">
        <v>26548.94</v>
      </c>
      <c r="P473" s="746"/>
      <c r="Q473" s="733">
        <v>13274.47</v>
      </c>
    </row>
    <row r="474" spans="1:17" ht="14.4" customHeight="1" x14ac:dyDescent="0.3">
      <c r="A474" s="727" t="s">
        <v>561</v>
      </c>
      <c r="B474" s="728" t="s">
        <v>4178</v>
      </c>
      <c r="C474" s="728" t="s">
        <v>4482</v>
      </c>
      <c r="D474" s="728" t="s">
        <v>4996</v>
      </c>
      <c r="E474" s="728" t="s">
        <v>4997</v>
      </c>
      <c r="F474" s="732"/>
      <c r="G474" s="732"/>
      <c r="H474" s="732"/>
      <c r="I474" s="732"/>
      <c r="J474" s="732"/>
      <c r="K474" s="732"/>
      <c r="L474" s="732"/>
      <c r="M474" s="732"/>
      <c r="N474" s="732">
        <v>17</v>
      </c>
      <c r="O474" s="732">
        <v>41409.79</v>
      </c>
      <c r="P474" s="746"/>
      <c r="Q474" s="733">
        <v>2435.87</v>
      </c>
    </row>
    <row r="475" spans="1:17" ht="14.4" customHeight="1" x14ac:dyDescent="0.3">
      <c r="A475" s="727" t="s">
        <v>561</v>
      </c>
      <c r="B475" s="728" t="s">
        <v>4178</v>
      </c>
      <c r="C475" s="728" t="s">
        <v>4482</v>
      </c>
      <c r="D475" s="728" t="s">
        <v>4998</v>
      </c>
      <c r="E475" s="728" t="s">
        <v>4936</v>
      </c>
      <c r="F475" s="732"/>
      <c r="G475" s="732"/>
      <c r="H475" s="732"/>
      <c r="I475" s="732"/>
      <c r="J475" s="732">
        <v>1</v>
      </c>
      <c r="K475" s="732">
        <v>17120.98</v>
      </c>
      <c r="L475" s="732">
        <v>1</v>
      </c>
      <c r="M475" s="732">
        <v>17120.98</v>
      </c>
      <c r="N475" s="732"/>
      <c r="O475" s="732"/>
      <c r="P475" s="746"/>
      <c r="Q475" s="733"/>
    </row>
    <row r="476" spans="1:17" ht="14.4" customHeight="1" x14ac:dyDescent="0.3">
      <c r="A476" s="727" t="s">
        <v>561</v>
      </c>
      <c r="B476" s="728" t="s">
        <v>4178</v>
      </c>
      <c r="C476" s="728" t="s">
        <v>4482</v>
      </c>
      <c r="D476" s="728" t="s">
        <v>4999</v>
      </c>
      <c r="E476" s="728" t="s">
        <v>4593</v>
      </c>
      <c r="F476" s="732"/>
      <c r="G476" s="732"/>
      <c r="H476" s="732"/>
      <c r="I476" s="732"/>
      <c r="J476" s="732">
        <v>1</v>
      </c>
      <c r="K476" s="732">
        <v>1916.24</v>
      </c>
      <c r="L476" s="732">
        <v>1</v>
      </c>
      <c r="M476" s="732">
        <v>1916.24</v>
      </c>
      <c r="N476" s="732">
        <v>1</v>
      </c>
      <c r="O476" s="732">
        <v>1916.24</v>
      </c>
      <c r="P476" s="746">
        <v>1</v>
      </c>
      <c r="Q476" s="733">
        <v>1916.24</v>
      </c>
    </row>
    <row r="477" spans="1:17" ht="14.4" customHeight="1" x14ac:dyDescent="0.3">
      <c r="A477" s="727" t="s">
        <v>561</v>
      </c>
      <c r="B477" s="728" t="s">
        <v>4178</v>
      </c>
      <c r="C477" s="728" t="s">
        <v>4482</v>
      </c>
      <c r="D477" s="728" t="s">
        <v>5000</v>
      </c>
      <c r="E477" s="728" t="s">
        <v>5001</v>
      </c>
      <c r="F477" s="732"/>
      <c r="G477" s="732"/>
      <c r="H477" s="732"/>
      <c r="I477" s="732"/>
      <c r="J477" s="732"/>
      <c r="K477" s="732"/>
      <c r="L477" s="732"/>
      <c r="M477" s="732"/>
      <c r="N477" s="732">
        <v>3</v>
      </c>
      <c r="O477" s="732">
        <v>11354.400000000001</v>
      </c>
      <c r="P477" s="746"/>
      <c r="Q477" s="733">
        <v>3784.8000000000006</v>
      </c>
    </row>
    <row r="478" spans="1:17" ht="14.4" customHeight="1" x14ac:dyDescent="0.3">
      <c r="A478" s="727" t="s">
        <v>561</v>
      </c>
      <c r="B478" s="728" t="s">
        <v>4178</v>
      </c>
      <c r="C478" s="728" t="s">
        <v>4482</v>
      </c>
      <c r="D478" s="728" t="s">
        <v>5002</v>
      </c>
      <c r="E478" s="728" t="s">
        <v>4863</v>
      </c>
      <c r="F478" s="732"/>
      <c r="G478" s="732"/>
      <c r="H478" s="732"/>
      <c r="I478" s="732"/>
      <c r="J478" s="732">
        <v>1</v>
      </c>
      <c r="K478" s="732">
        <v>376.2</v>
      </c>
      <c r="L478" s="732">
        <v>1</v>
      </c>
      <c r="M478" s="732">
        <v>376.2</v>
      </c>
      <c r="N478" s="732"/>
      <c r="O478" s="732"/>
      <c r="P478" s="746"/>
      <c r="Q478" s="733"/>
    </row>
    <row r="479" spans="1:17" ht="14.4" customHeight="1" x14ac:dyDescent="0.3">
      <c r="A479" s="727" t="s">
        <v>561</v>
      </c>
      <c r="B479" s="728" t="s">
        <v>4178</v>
      </c>
      <c r="C479" s="728" t="s">
        <v>4482</v>
      </c>
      <c r="D479" s="728" t="s">
        <v>5003</v>
      </c>
      <c r="E479" s="728" t="s">
        <v>5004</v>
      </c>
      <c r="F479" s="732"/>
      <c r="G479" s="732"/>
      <c r="H479" s="732"/>
      <c r="I479" s="732"/>
      <c r="J479" s="732">
        <v>2</v>
      </c>
      <c r="K479" s="732">
        <v>15504</v>
      </c>
      <c r="L479" s="732">
        <v>1</v>
      </c>
      <c r="M479" s="732">
        <v>7752</v>
      </c>
      <c r="N479" s="732"/>
      <c r="O479" s="732"/>
      <c r="P479" s="746"/>
      <c r="Q479" s="733"/>
    </row>
    <row r="480" spans="1:17" ht="14.4" customHeight="1" x14ac:dyDescent="0.3">
      <c r="A480" s="727" t="s">
        <v>561</v>
      </c>
      <c r="B480" s="728" t="s">
        <v>4178</v>
      </c>
      <c r="C480" s="728" t="s">
        <v>4482</v>
      </c>
      <c r="D480" s="728" t="s">
        <v>5005</v>
      </c>
      <c r="E480" s="728" t="s">
        <v>5006</v>
      </c>
      <c r="F480" s="732"/>
      <c r="G480" s="732"/>
      <c r="H480" s="732"/>
      <c r="I480" s="732"/>
      <c r="J480" s="732">
        <v>1</v>
      </c>
      <c r="K480" s="732">
        <v>2007.44</v>
      </c>
      <c r="L480" s="732">
        <v>1</v>
      </c>
      <c r="M480" s="732">
        <v>2007.44</v>
      </c>
      <c r="N480" s="732"/>
      <c r="O480" s="732"/>
      <c r="P480" s="746"/>
      <c r="Q480" s="733"/>
    </row>
    <row r="481" spans="1:17" ht="14.4" customHeight="1" x14ac:dyDescent="0.3">
      <c r="A481" s="727" t="s">
        <v>561</v>
      </c>
      <c r="B481" s="728" t="s">
        <v>4178</v>
      </c>
      <c r="C481" s="728" t="s">
        <v>4482</v>
      </c>
      <c r="D481" s="728" t="s">
        <v>5007</v>
      </c>
      <c r="E481" s="728" t="s">
        <v>5008</v>
      </c>
      <c r="F481" s="732"/>
      <c r="G481" s="732"/>
      <c r="H481" s="732"/>
      <c r="I481" s="732"/>
      <c r="J481" s="732">
        <v>2</v>
      </c>
      <c r="K481" s="732">
        <v>24563.9</v>
      </c>
      <c r="L481" s="732">
        <v>1</v>
      </c>
      <c r="M481" s="732">
        <v>12281.95</v>
      </c>
      <c r="N481" s="732"/>
      <c r="O481" s="732"/>
      <c r="P481" s="746"/>
      <c r="Q481" s="733"/>
    </row>
    <row r="482" spans="1:17" ht="14.4" customHeight="1" x14ac:dyDescent="0.3">
      <c r="A482" s="727" t="s">
        <v>561</v>
      </c>
      <c r="B482" s="728" t="s">
        <v>4178</v>
      </c>
      <c r="C482" s="728" t="s">
        <v>4482</v>
      </c>
      <c r="D482" s="728" t="s">
        <v>5009</v>
      </c>
      <c r="E482" s="728" t="s">
        <v>4847</v>
      </c>
      <c r="F482" s="732"/>
      <c r="G482" s="732"/>
      <c r="H482" s="732"/>
      <c r="I482" s="732"/>
      <c r="J482" s="732"/>
      <c r="K482" s="732"/>
      <c r="L482" s="732"/>
      <c r="M482" s="732"/>
      <c r="N482" s="732">
        <v>12</v>
      </c>
      <c r="O482" s="732">
        <v>1764</v>
      </c>
      <c r="P482" s="746"/>
      <c r="Q482" s="733">
        <v>147</v>
      </c>
    </row>
    <row r="483" spans="1:17" ht="14.4" customHeight="1" x14ac:dyDescent="0.3">
      <c r="A483" s="727" t="s">
        <v>561</v>
      </c>
      <c r="B483" s="728" t="s">
        <v>4178</v>
      </c>
      <c r="C483" s="728" t="s">
        <v>4482</v>
      </c>
      <c r="D483" s="728" t="s">
        <v>5010</v>
      </c>
      <c r="E483" s="728" t="s">
        <v>4769</v>
      </c>
      <c r="F483" s="732"/>
      <c r="G483" s="732"/>
      <c r="H483" s="732"/>
      <c r="I483" s="732"/>
      <c r="J483" s="732">
        <v>1</v>
      </c>
      <c r="K483" s="732">
        <v>5181.82</v>
      </c>
      <c r="L483" s="732">
        <v>1</v>
      </c>
      <c r="M483" s="732">
        <v>5181.82</v>
      </c>
      <c r="N483" s="732"/>
      <c r="O483" s="732"/>
      <c r="P483" s="746"/>
      <c r="Q483" s="733"/>
    </row>
    <row r="484" spans="1:17" ht="14.4" customHeight="1" x14ac:dyDescent="0.3">
      <c r="A484" s="727" t="s">
        <v>561</v>
      </c>
      <c r="B484" s="728" t="s">
        <v>4178</v>
      </c>
      <c r="C484" s="728" t="s">
        <v>4482</v>
      </c>
      <c r="D484" s="728" t="s">
        <v>5011</v>
      </c>
      <c r="E484" s="728" t="s">
        <v>5012</v>
      </c>
      <c r="F484" s="732"/>
      <c r="G484" s="732"/>
      <c r="H484" s="732"/>
      <c r="I484" s="732"/>
      <c r="J484" s="732">
        <v>1</v>
      </c>
      <c r="K484" s="732">
        <v>8390.4</v>
      </c>
      <c r="L484" s="732">
        <v>1</v>
      </c>
      <c r="M484" s="732">
        <v>8390.4</v>
      </c>
      <c r="N484" s="732">
        <v>1</v>
      </c>
      <c r="O484" s="732">
        <v>8390.4</v>
      </c>
      <c r="P484" s="746">
        <v>1</v>
      </c>
      <c r="Q484" s="733">
        <v>8390.4</v>
      </c>
    </row>
    <row r="485" spans="1:17" ht="14.4" customHeight="1" x14ac:dyDescent="0.3">
      <c r="A485" s="727" t="s">
        <v>561</v>
      </c>
      <c r="B485" s="728" t="s">
        <v>4178</v>
      </c>
      <c r="C485" s="728" t="s">
        <v>4482</v>
      </c>
      <c r="D485" s="728" t="s">
        <v>5013</v>
      </c>
      <c r="E485" s="728" t="s">
        <v>5014</v>
      </c>
      <c r="F485" s="732"/>
      <c r="G485" s="732"/>
      <c r="H485" s="732"/>
      <c r="I485" s="732"/>
      <c r="J485" s="732">
        <v>1</v>
      </c>
      <c r="K485" s="732">
        <v>1696.53</v>
      </c>
      <c r="L485" s="732">
        <v>1</v>
      </c>
      <c r="M485" s="732">
        <v>1696.53</v>
      </c>
      <c r="N485" s="732"/>
      <c r="O485" s="732"/>
      <c r="P485" s="746"/>
      <c r="Q485" s="733"/>
    </row>
    <row r="486" spans="1:17" ht="14.4" customHeight="1" x14ac:dyDescent="0.3">
      <c r="A486" s="727" t="s">
        <v>561</v>
      </c>
      <c r="B486" s="728" t="s">
        <v>4178</v>
      </c>
      <c r="C486" s="728" t="s">
        <v>4482</v>
      </c>
      <c r="D486" s="728" t="s">
        <v>5015</v>
      </c>
      <c r="E486" s="728" t="s">
        <v>5016</v>
      </c>
      <c r="F486" s="732"/>
      <c r="G486" s="732"/>
      <c r="H486" s="732"/>
      <c r="I486" s="732"/>
      <c r="J486" s="732">
        <v>1</v>
      </c>
      <c r="K486" s="732">
        <v>12224.95</v>
      </c>
      <c r="L486" s="732">
        <v>1</v>
      </c>
      <c r="M486" s="732">
        <v>12224.95</v>
      </c>
      <c r="N486" s="732"/>
      <c r="O486" s="732"/>
      <c r="P486" s="746"/>
      <c r="Q486" s="733"/>
    </row>
    <row r="487" spans="1:17" ht="14.4" customHeight="1" x14ac:dyDescent="0.3">
      <c r="A487" s="727" t="s">
        <v>561</v>
      </c>
      <c r="B487" s="728" t="s">
        <v>4178</v>
      </c>
      <c r="C487" s="728" t="s">
        <v>4482</v>
      </c>
      <c r="D487" s="728" t="s">
        <v>5017</v>
      </c>
      <c r="E487" s="728" t="s">
        <v>5018</v>
      </c>
      <c r="F487" s="732"/>
      <c r="G487" s="732"/>
      <c r="H487" s="732"/>
      <c r="I487" s="732"/>
      <c r="J487" s="732"/>
      <c r="K487" s="732"/>
      <c r="L487" s="732"/>
      <c r="M487" s="732"/>
      <c r="N487" s="732">
        <v>2</v>
      </c>
      <c r="O487" s="732">
        <v>20341.740000000002</v>
      </c>
      <c r="P487" s="746"/>
      <c r="Q487" s="733">
        <v>10170.870000000001</v>
      </c>
    </row>
    <row r="488" spans="1:17" ht="14.4" customHeight="1" x14ac:dyDescent="0.3">
      <c r="A488" s="727" t="s">
        <v>561</v>
      </c>
      <c r="B488" s="728" t="s">
        <v>4178</v>
      </c>
      <c r="C488" s="728" t="s">
        <v>4482</v>
      </c>
      <c r="D488" s="728" t="s">
        <v>5019</v>
      </c>
      <c r="E488" s="728" t="s">
        <v>5020</v>
      </c>
      <c r="F488" s="732"/>
      <c r="G488" s="732"/>
      <c r="H488" s="732"/>
      <c r="I488" s="732"/>
      <c r="J488" s="732"/>
      <c r="K488" s="732"/>
      <c r="L488" s="732"/>
      <c r="M488" s="732"/>
      <c r="N488" s="732">
        <v>2</v>
      </c>
      <c r="O488" s="732">
        <v>943.92</v>
      </c>
      <c r="P488" s="746"/>
      <c r="Q488" s="733">
        <v>471.96</v>
      </c>
    </row>
    <row r="489" spans="1:17" ht="14.4" customHeight="1" x14ac:dyDescent="0.3">
      <c r="A489" s="727" t="s">
        <v>561</v>
      </c>
      <c r="B489" s="728" t="s">
        <v>4178</v>
      </c>
      <c r="C489" s="728" t="s">
        <v>4482</v>
      </c>
      <c r="D489" s="728" t="s">
        <v>5021</v>
      </c>
      <c r="E489" s="728" t="s">
        <v>5022</v>
      </c>
      <c r="F489" s="732"/>
      <c r="G489" s="732"/>
      <c r="H489" s="732"/>
      <c r="I489" s="732"/>
      <c r="J489" s="732"/>
      <c r="K489" s="732"/>
      <c r="L489" s="732"/>
      <c r="M489" s="732"/>
      <c r="N489" s="732">
        <v>5</v>
      </c>
      <c r="O489" s="732">
        <v>14697.3</v>
      </c>
      <c r="P489" s="746"/>
      <c r="Q489" s="733">
        <v>2939.46</v>
      </c>
    </row>
    <row r="490" spans="1:17" ht="14.4" customHeight="1" x14ac:dyDescent="0.3">
      <c r="A490" s="727" t="s">
        <v>561</v>
      </c>
      <c r="B490" s="728" t="s">
        <v>4178</v>
      </c>
      <c r="C490" s="728" t="s">
        <v>4482</v>
      </c>
      <c r="D490" s="728" t="s">
        <v>5023</v>
      </c>
      <c r="E490" s="728" t="s">
        <v>5024</v>
      </c>
      <c r="F490" s="732"/>
      <c r="G490" s="732"/>
      <c r="H490" s="732"/>
      <c r="I490" s="732"/>
      <c r="J490" s="732"/>
      <c r="K490" s="732"/>
      <c r="L490" s="732"/>
      <c r="M490" s="732"/>
      <c r="N490" s="732">
        <v>1</v>
      </c>
      <c r="O490" s="732">
        <v>291.22000000000003</v>
      </c>
      <c r="P490" s="746"/>
      <c r="Q490" s="733">
        <v>291.22000000000003</v>
      </c>
    </row>
    <row r="491" spans="1:17" ht="14.4" customHeight="1" x14ac:dyDescent="0.3">
      <c r="A491" s="727" t="s">
        <v>561</v>
      </c>
      <c r="B491" s="728" t="s">
        <v>4178</v>
      </c>
      <c r="C491" s="728" t="s">
        <v>4482</v>
      </c>
      <c r="D491" s="728" t="s">
        <v>5025</v>
      </c>
      <c r="E491" s="728" t="s">
        <v>5026</v>
      </c>
      <c r="F491" s="732"/>
      <c r="G491" s="732"/>
      <c r="H491" s="732"/>
      <c r="I491" s="732"/>
      <c r="J491" s="732"/>
      <c r="K491" s="732"/>
      <c r="L491" s="732"/>
      <c r="M491" s="732"/>
      <c r="N491" s="732">
        <v>1</v>
      </c>
      <c r="O491" s="732">
        <v>1728.65</v>
      </c>
      <c r="P491" s="746"/>
      <c r="Q491" s="733">
        <v>1728.65</v>
      </c>
    </row>
    <row r="492" spans="1:17" ht="14.4" customHeight="1" x14ac:dyDescent="0.3">
      <c r="A492" s="727" t="s">
        <v>561</v>
      </c>
      <c r="B492" s="728" t="s">
        <v>4178</v>
      </c>
      <c r="C492" s="728" t="s">
        <v>4482</v>
      </c>
      <c r="D492" s="728" t="s">
        <v>5027</v>
      </c>
      <c r="E492" s="728" t="s">
        <v>5028</v>
      </c>
      <c r="F492" s="732"/>
      <c r="G492" s="732"/>
      <c r="H492" s="732"/>
      <c r="I492" s="732"/>
      <c r="J492" s="732"/>
      <c r="K492" s="732"/>
      <c r="L492" s="732"/>
      <c r="M492" s="732"/>
      <c r="N492" s="732">
        <v>2</v>
      </c>
      <c r="O492" s="732">
        <v>6657.6</v>
      </c>
      <c r="P492" s="746"/>
      <c r="Q492" s="733">
        <v>3328.8</v>
      </c>
    </row>
    <row r="493" spans="1:17" ht="14.4" customHeight="1" x14ac:dyDescent="0.3">
      <c r="A493" s="727" t="s">
        <v>561</v>
      </c>
      <c r="B493" s="728" t="s">
        <v>4178</v>
      </c>
      <c r="C493" s="728" t="s">
        <v>4482</v>
      </c>
      <c r="D493" s="728" t="s">
        <v>5029</v>
      </c>
      <c r="E493" s="728" t="s">
        <v>5030</v>
      </c>
      <c r="F493" s="732"/>
      <c r="G493" s="732"/>
      <c r="H493" s="732"/>
      <c r="I493" s="732"/>
      <c r="J493" s="732"/>
      <c r="K493" s="732"/>
      <c r="L493" s="732"/>
      <c r="M493" s="732"/>
      <c r="N493" s="732">
        <v>2</v>
      </c>
      <c r="O493" s="732">
        <v>2723.56</v>
      </c>
      <c r="P493" s="746"/>
      <c r="Q493" s="733">
        <v>1361.78</v>
      </c>
    </row>
    <row r="494" spans="1:17" ht="14.4" customHeight="1" x14ac:dyDescent="0.3">
      <c r="A494" s="727" t="s">
        <v>561</v>
      </c>
      <c r="B494" s="728" t="s">
        <v>4178</v>
      </c>
      <c r="C494" s="728" t="s">
        <v>4482</v>
      </c>
      <c r="D494" s="728" t="s">
        <v>5031</v>
      </c>
      <c r="E494" s="728" t="s">
        <v>5032</v>
      </c>
      <c r="F494" s="732"/>
      <c r="G494" s="732"/>
      <c r="H494" s="732"/>
      <c r="I494" s="732"/>
      <c r="J494" s="732"/>
      <c r="K494" s="732"/>
      <c r="L494" s="732"/>
      <c r="M494" s="732"/>
      <c r="N494" s="732">
        <v>1</v>
      </c>
      <c r="O494" s="732">
        <v>2999.24</v>
      </c>
      <c r="P494" s="746"/>
      <c r="Q494" s="733">
        <v>2999.24</v>
      </c>
    </row>
    <row r="495" spans="1:17" ht="14.4" customHeight="1" x14ac:dyDescent="0.3">
      <c r="A495" s="727" t="s">
        <v>561</v>
      </c>
      <c r="B495" s="728" t="s">
        <v>4178</v>
      </c>
      <c r="C495" s="728" t="s">
        <v>4482</v>
      </c>
      <c r="D495" s="728" t="s">
        <v>5033</v>
      </c>
      <c r="E495" s="728" t="s">
        <v>5034</v>
      </c>
      <c r="F495" s="732"/>
      <c r="G495" s="732"/>
      <c r="H495" s="732"/>
      <c r="I495" s="732"/>
      <c r="J495" s="732"/>
      <c r="K495" s="732"/>
      <c r="L495" s="732"/>
      <c r="M495" s="732"/>
      <c r="N495" s="732">
        <v>1</v>
      </c>
      <c r="O495" s="732">
        <v>307.8</v>
      </c>
      <c r="P495" s="746"/>
      <c r="Q495" s="733">
        <v>307.8</v>
      </c>
    </row>
    <row r="496" spans="1:17" ht="14.4" customHeight="1" x14ac:dyDescent="0.3">
      <c r="A496" s="727" t="s">
        <v>561</v>
      </c>
      <c r="B496" s="728" t="s">
        <v>4178</v>
      </c>
      <c r="C496" s="728" t="s">
        <v>4482</v>
      </c>
      <c r="D496" s="728" t="s">
        <v>5035</v>
      </c>
      <c r="E496" s="728" t="s">
        <v>5036</v>
      </c>
      <c r="F496" s="732"/>
      <c r="G496" s="732"/>
      <c r="H496" s="732"/>
      <c r="I496" s="732"/>
      <c r="J496" s="732"/>
      <c r="K496" s="732"/>
      <c r="L496" s="732"/>
      <c r="M496" s="732"/>
      <c r="N496" s="732">
        <v>1</v>
      </c>
      <c r="O496" s="732">
        <v>45665.29</v>
      </c>
      <c r="P496" s="746"/>
      <c r="Q496" s="733">
        <v>45665.29</v>
      </c>
    </row>
    <row r="497" spans="1:17" ht="14.4" customHeight="1" x14ac:dyDescent="0.3">
      <c r="A497" s="727" t="s">
        <v>561</v>
      </c>
      <c r="B497" s="728" t="s">
        <v>4178</v>
      </c>
      <c r="C497" s="728" t="s">
        <v>4482</v>
      </c>
      <c r="D497" s="728" t="s">
        <v>5037</v>
      </c>
      <c r="E497" s="728" t="s">
        <v>5038</v>
      </c>
      <c r="F497" s="732"/>
      <c r="G497" s="732"/>
      <c r="H497" s="732"/>
      <c r="I497" s="732"/>
      <c r="J497" s="732"/>
      <c r="K497" s="732"/>
      <c r="L497" s="732"/>
      <c r="M497" s="732"/>
      <c r="N497" s="732">
        <v>3</v>
      </c>
      <c r="O497" s="732">
        <v>11695.14</v>
      </c>
      <c r="P497" s="746"/>
      <c r="Q497" s="733">
        <v>3898.3799999999997</v>
      </c>
    </row>
    <row r="498" spans="1:17" ht="14.4" customHeight="1" x14ac:dyDescent="0.3">
      <c r="A498" s="727" t="s">
        <v>561</v>
      </c>
      <c r="B498" s="728" t="s">
        <v>4178</v>
      </c>
      <c r="C498" s="728" t="s">
        <v>4482</v>
      </c>
      <c r="D498" s="728" t="s">
        <v>5039</v>
      </c>
      <c r="E498" s="728" t="s">
        <v>5036</v>
      </c>
      <c r="F498" s="732"/>
      <c r="G498" s="732"/>
      <c r="H498" s="732"/>
      <c r="I498" s="732"/>
      <c r="J498" s="732"/>
      <c r="K498" s="732"/>
      <c r="L498" s="732"/>
      <c r="M498" s="732"/>
      <c r="N498" s="732">
        <v>1</v>
      </c>
      <c r="O498" s="732">
        <v>35675.78</v>
      </c>
      <c r="P498" s="746"/>
      <c r="Q498" s="733">
        <v>35675.78</v>
      </c>
    </row>
    <row r="499" spans="1:17" ht="14.4" customHeight="1" x14ac:dyDescent="0.3">
      <c r="A499" s="727" t="s">
        <v>561</v>
      </c>
      <c r="B499" s="728" t="s">
        <v>4178</v>
      </c>
      <c r="C499" s="728" t="s">
        <v>4482</v>
      </c>
      <c r="D499" s="728" t="s">
        <v>5040</v>
      </c>
      <c r="E499" s="728" t="s">
        <v>5041</v>
      </c>
      <c r="F499" s="732"/>
      <c r="G499" s="732"/>
      <c r="H499" s="732"/>
      <c r="I499" s="732"/>
      <c r="J499" s="732"/>
      <c r="K499" s="732"/>
      <c r="L499" s="732"/>
      <c r="M499" s="732"/>
      <c r="N499" s="732">
        <v>1</v>
      </c>
      <c r="O499" s="732">
        <v>6882.15</v>
      </c>
      <c r="P499" s="746"/>
      <c r="Q499" s="733">
        <v>6882.15</v>
      </c>
    </row>
    <row r="500" spans="1:17" ht="14.4" customHeight="1" x14ac:dyDescent="0.3">
      <c r="A500" s="727" t="s">
        <v>561</v>
      </c>
      <c r="B500" s="728" t="s">
        <v>4178</v>
      </c>
      <c r="C500" s="728" t="s">
        <v>4482</v>
      </c>
      <c r="D500" s="728" t="s">
        <v>5042</v>
      </c>
      <c r="E500" s="728" t="s">
        <v>5043</v>
      </c>
      <c r="F500" s="732"/>
      <c r="G500" s="732"/>
      <c r="H500" s="732"/>
      <c r="I500" s="732"/>
      <c r="J500" s="732"/>
      <c r="K500" s="732"/>
      <c r="L500" s="732"/>
      <c r="M500" s="732"/>
      <c r="N500" s="732">
        <v>6</v>
      </c>
      <c r="O500" s="732">
        <v>7128.5399999999991</v>
      </c>
      <c r="P500" s="746"/>
      <c r="Q500" s="733">
        <v>1188.0899999999999</v>
      </c>
    </row>
    <row r="501" spans="1:17" ht="14.4" customHeight="1" x14ac:dyDescent="0.3">
      <c r="A501" s="727" t="s">
        <v>561</v>
      </c>
      <c r="B501" s="728" t="s">
        <v>4178</v>
      </c>
      <c r="C501" s="728" t="s">
        <v>4482</v>
      </c>
      <c r="D501" s="728" t="s">
        <v>5044</v>
      </c>
      <c r="E501" s="728" t="s">
        <v>5045</v>
      </c>
      <c r="F501" s="732"/>
      <c r="G501" s="732"/>
      <c r="H501" s="732"/>
      <c r="I501" s="732"/>
      <c r="J501" s="732"/>
      <c r="K501" s="732"/>
      <c r="L501" s="732"/>
      <c r="M501" s="732"/>
      <c r="N501" s="732">
        <v>22</v>
      </c>
      <c r="O501" s="732">
        <v>17774.46</v>
      </c>
      <c r="P501" s="746"/>
      <c r="Q501" s="733">
        <v>807.93</v>
      </c>
    </row>
    <row r="502" spans="1:17" ht="14.4" customHeight="1" x14ac:dyDescent="0.3">
      <c r="A502" s="727" t="s">
        <v>561</v>
      </c>
      <c r="B502" s="728" t="s">
        <v>4178</v>
      </c>
      <c r="C502" s="728" t="s">
        <v>4482</v>
      </c>
      <c r="D502" s="728" t="s">
        <v>5046</v>
      </c>
      <c r="E502" s="728" t="s">
        <v>5047</v>
      </c>
      <c r="F502" s="732"/>
      <c r="G502" s="732"/>
      <c r="H502" s="732"/>
      <c r="I502" s="732"/>
      <c r="J502" s="732"/>
      <c r="K502" s="732"/>
      <c r="L502" s="732"/>
      <c r="M502" s="732"/>
      <c r="N502" s="732">
        <v>1</v>
      </c>
      <c r="O502" s="732">
        <v>5934</v>
      </c>
      <c r="P502" s="746"/>
      <c r="Q502" s="733">
        <v>5934</v>
      </c>
    </row>
    <row r="503" spans="1:17" ht="14.4" customHeight="1" x14ac:dyDescent="0.3">
      <c r="A503" s="727" t="s">
        <v>561</v>
      </c>
      <c r="B503" s="728" t="s">
        <v>4178</v>
      </c>
      <c r="C503" s="728" t="s">
        <v>4482</v>
      </c>
      <c r="D503" s="728" t="s">
        <v>5048</v>
      </c>
      <c r="E503" s="728" t="s">
        <v>5049</v>
      </c>
      <c r="F503" s="732"/>
      <c r="G503" s="732"/>
      <c r="H503" s="732"/>
      <c r="I503" s="732"/>
      <c r="J503" s="732"/>
      <c r="K503" s="732"/>
      <c r="L503" s="732"/>
      <c r="M503" s="732"/>
      <c r="N503" s="732">
        <v>6</v>
      </c>
      <c r="O503" s="732">
        <v>17621.699999999997</v>
      </c>
      <c r="P503" s="746"/>
      <c r="Q503" s="733">
        <v>2936.9499999999994</v>
      </c>
    </row>
    <row r="504" spans="1:17" ht="14.4" customHeight="1" x14ac:dyDescent="0.3">
      <c r="A504" s="727" t="s">
        <v>561</v>
      </c>
      <c r="B504" s="728" t="s">
        <v>4178</v>
      </c>
      <c r="C504" s="728" t="s">
        <v>4482</v>
      </c>
      <c r="D504" s="728" t="s">
        <v>5050</v>
      </c>
      <c r="E504" s="728" t="s">
        <v>5041</v>
      </c>
      <c r="F504" s="732"/>
      <c r="G504" s="732"/>
      <c r="H504" s="732"/>
      <c r="I504" s="732"/>
      <c r="J504" s="732"/>
      <c r="K504" s="732"/>
      <c r="L504" s="732"/>
      <c r="M504" s="732"/>
      <c r="N504" s="732">
        <v>1</v>
      </c>
      <c r="O504" s="732">
        <v>5704.49</v>
      </c>
      <c r="P504" s="746"/>
      <c r="Q504" s="733">
        <v>5704.49</v>
      </c>
    </row>
    <row r="505" spans="1:17" ht="14.4" customHeight="1" x14ac:dyDescent="0.3">
      <c r="A505" s="727" t="s">
        <v>561</v>
      </c>
      <c r="B505" s="728" t="s">
        <v>4178</v>
      </c>
      <c r="C505" s="728" t="s">
        <v>4482</v>
      </c>
      <c r="D505" s="728" t="s">
        <v>5051</v>
      </c>
      <c r="E505" s="728" t="s">
        <v>4565</v>
      </c>
      <c r="F505" s="732"/>
      <c r="G505" s="732"/>
      <c r="H505" s="732"/>
      <c r="I505" s="732"/>
      <c r="J505" s="732"/>
      <c r="K505" s="732"/>
      <c r="L505" s="732"/>
      <c r="M505" s="732"/>
      <c r="N505" s="732">
        <v>1</v>
      </c>
      <c r="O505" s="732">
        <v>207.27</v>
      </c>
      <c r="P505" s="746"/>
      <c r="Q505" s="733">
        <v>207.27</v>
      </c>
    </row>
    <row r="506" spans="1:17" ht="14.4" customHeight="1" x14ac:dyDescent="0.3">
      <c r="A506" s="727" t="s">
        <v>561</v>
      </c>
      <c r="B506" s="728" t="s">
        <v>4178</v>
      </c>
      <c r="C506" s="728" t="s">
        <v>4482</v>
      </c>
      <c r="D506" s="728" t="s">
        <v>5052</v>
      </c>
      <c r="E506" s="728" t="s">
        <v>5053</v>
      </c>
      <c r="F506" s="732"/>
      <c r="G506" s="732"/>
      <c r="H506" s="732"/>
      <c r="I506" s="732"/>
      <c r="J506" s="732"/>
      <c r="K506" s="732"/>
      <c r="L506" s="732"/>
      <c r="M506" s="732"/>
      <c r="N506" s="732">
        <v>1</v>
      </c>
      <c r="O506" s="732">
        <v>5641.96</v>
      </c>
      <c r="P506" s="746"/>
      <c r="Q506" s="733">
        <v>5641.96</v>
      </c>
    </row>
    <row r="507" spans="1:17" ht="14.4" customHeight="1" x14ac:dyDescent="0.3">
      <c r="A507" s="727" t="s">
        <v>561</v>
      </c>
      <c r="B507" s="728" t="s">
        <v>4178</v>
      </c>
      <c r="C507" s="728" t="s">
        <v>4482</v>
      </c>
      <c r="D507" s="728" t="s">
        <v>5054</v>
      </c>
      <c r="E507" s="728" t="s">
        <v>4624</v>
      </c>
      <c r="F507" s="732"/>
      <c r="G507" s="732"/>
      <c r="H507" s="732"/>
      <c r="I507" s="732"/>
      <c r="J507" s="732"/>
      <c r="K507" s="732"/>
      <c r="L507" s="732"/>
      <c r="M507" s="732"/>
      <c r="N507" s="732">
        <v>1</v>
      </c>
      <c r="O507" s="732">
        <v>1475.78</v>
      </c>
      <c r="P507" s="746"/>
      <c r="Q507" s="733">
        <v>1475.78</v>
      </c>
    </row>
    <row r="508" spans="1:17" ht="14.4" customHeight="1" x14ac:dyDescent="0.3">
      <c r="A508" s="727" t="s">
        <v>561</v>
      </c>
      <c r="B508" s="728" t="s">
        <v>4178</v>
      </c>
      <c r="C508" s="728" t="s">
        <v>4482</v>
      </c>
      <c r="D508" s="728" t="s">
        <v>5055</v>
      </c>
      <c r="E508" s="728" t="s">
        <v>5056</v>
      </c>
      <c r="F508" s="732"/>
      <c r="G508" s="732"/>
      <c r="H508" s="732"/>
      <c r="I508" s="732"/>
      <c r="J508" s="732"/>
      <c r="K508" s="732"/>
      <c r="L508" s="732"/>
      <c r="M508" s="732"/>
      <c r="N508" s="732">
        <v>1</v>
      </c>
      <c r="O508" s="732">
        <v>9259.91</v>
      </c>
      <c r="P508" s="746"/>
      <c r="Q508" s="733">
        <v>9259.91</v>
      </c>
    </row>
    <row r="509" spans="1:17" ht="14.4" customHeight="1" x14ac:dyDescent="0.3">
      <c r="A509" s="727" t="s">
        <v>561</v>
      </c>
      <c r="B509" s="728" t="s">
        <v>4178</v>
      </c>
      <c r="C509" s="728" t="s">
        <v>4482</v>
      </c>
      <c r="D509" s="728" t="s">
        <v>5057</v>
      </c>
      <c r="E509" s="728" t="s">
        <v>4628</v>
      </c>
      <c r="F509" s="732"/>
      <c r="G509" s="732"/>
      <c r="H509" s="732"/>
      <c r="I509" s="732"/>
      <c r="J509" s="732"/>
      <c r="K509" s="732"/>
      <c r="L509" s="732"/>
      <c r="M509" s="732"/>
      <c r="N509" s="732">
        <v>1</v>
      </c>
      <c r="O509" s="732">
        <v>1236.3800000000001</v>
      </c>
      <c r="P509" s="746"/>
      <c r="Q509" s="733">
        <v>1236.3800000000001</v>
      </c>
    </row>
    <row r="510" spans="1:17" ht="14.4" customHeight="1" x14ac:dyDescent="0.3">
      <c r="A510" s="727" t="s">
        <v>561</v>
      </c>
      <c r="B510" s="728" t="s">
        <v>4178</v>
      </c>
      <c r="C510" s="728" t="s">
        <v>4482</v>
      </c>
      <c r="D510" s="728" t="s">
        <v>5058</v>
      </c>
      <c r="E510" s="728" t="s">
        <v>5059</v>
      </c>
      <c r="F510" s="732"/>
      <c r="G510" s="732"/>
      <c r="H510" s="732"/>
      <c r="I510" s="732"/>
      <c r="J510" s="732"/>
      <c r="K510" s="732"/>
      <c r="L510" s="732"/>
      <c r="M510" s="732"/>
      <c r="N510" s="732">
        <v>1</v>
      </c>
      <c r="O510" s="732">
        <v>4674</v>
      </c>
      <c r="P510" s="746"/>
      <c r="Q510" s="733">
        <v>4674</v>
      </c>
    </row>
    <row r="511" spans="1:17" ht="14.4" customHeight="1" x14ac:dyDescent="0.3">
      <c r="A511" s="727" t="s">
        <v>561</v>
      </c>
      <c r="B511" s="728" t="s">
        <v>4178</v>
      </c>
      <c r="C511" s="728" t="s">
        <v>4482</v>
      </c>
      <c r="D511" s="728" t="s">
        <v>5060</v>
      </c>
      <c r="E511" s="728" t="s">
        <v>5061</v>
      </c>
      <c r="F511" s="732"/>
      <c r="G511" s="732"/>
      <c r="H511" s="732"/>
      <c r="I511" s="732"/>
      <c r="J511" s="732"/>
      <c r="K511" s="732"/>
      <c r="L511" s="732"/>
      <c r="M511" s="732"/>
      <c r="N511" s="732">
        <v>4</v>
      </c>
      <c r="O511" s="732">
        <v>39204</v>
      </c>
      <c r="P511" s="746"/>
      <c r="Q511" s="733">
        <v>9801</v>
      </c>
    </row>
    <row r="512" spans="1:17" ht="14.4" customHeight="1" x14ac:dyDescent="0.3">
      <c r="A512" s="727" t="s">
        <v>561</v>
      </c>
      <c r="B512" s="728" t="s">
        <v>4178</v>
      </c>
      <c r="C512" s="728" t="s">
        <v>4482</v>
      </c>
      <c r="D512" s="728" t="s">
        <v>5062</v>
      </c>
      <c r="E512" s="728" t="s">
        <v>5063</v>
      </c>
      <c r="F512" s="732"/>
      <c r="G512" s="732"/>
      <c r="H512" s="732"/>
      <c r="I512" s="732"/>
      <c r="J512" s="732"/>
      <c r="K512" s="732"/>
      <c r="L512" s="732"/>
      <c r="M512" s="732"/>
      <c r="N512" s="732">
        <v>4</v>
      </c>
      <c r="O512" s="732">
        <v>36784</v>
      </c>
      <c r="P512" s="746"/>
      <c r="Q512" s="733">
        <v>9196</v>
      </c>
    </row>
    <row r="513" spans="1:17" ht="14.4" customHeight="1" x14ac:dyDescent="0.3">
      <c r="A513" s="727" t="s">
        <v>561</v>
      </c>
      <c r="B513" s="728" t="s">
        <v>4178</v>
      </c>
      <c r="C513" s="728" t="s">
        <v>4482</v>
      </c>
      <c r="D513" s="728" t="s">
        <v>5064</v>
      </c>
      <c r="E513" s="728" t="s">
        <v>5065</v>
      </c>
      <c r="F513" s="732">
        <v>1</v>
      </c>
      <c r="G513" s="732">
        <v>478.28</v>
      </c>
      <c r="H513" s="732"/>
      <c r="I513" s="732">
        <v>478.28</v>
      </c>
      <c r="J513" s="732"/>
      <c r="K513" s="732"/>
      <c r="L513" s="732"/>
      <c r="M513" s="732"/>
      <c r="N513" s="732">
        <v>0.1</v>
      </c>
      <c r="O513" s="732">
        <v>47.82</v>
      </c>
      <c r="P513" s="746"/>
      <c r="Q513" s="733">
        <v>478.2</v>
      </c>
    </row>
    <row r="514" spans="1:17" ht="14.4" customHeight="1" x14ac:dyDescent="0.3">
      <c r="A514" s="727" t="s">
        <v>561</v>
      </c>
      <c r="B514" s="728" t="s">
        <v>4178</v>
      </c>
      <c r="C514" s="728" t="s">
        <v>4482</v>
      </c>
      <c r="D514" s="728" t="s">
        <v>5066</v>
      </c>
      <c r="E514" s="728" t="s">
        <v>5041</v>
      </c>
      <c r="F514" s="732"/>
      <c r="G514" s="732"/>
      <c r="H514" s="732"/>
      <c r="I514" s="732"/>
      <c r="J514" s="732"/>
      <c r="K514" s="732"/>
      <c r="L514" s="732"/>
      <c r="M514" s="732"/>
      <c r="N514" s="732">
        <v>1</v>
      </c>
      <c r="O514" s="732">
        <v>3411.71</v>
      </c>
      <c r="P514" s="746"/>
      <c r="Q514" s="733">
        <v>3411.71</v>
      </c>
    </row>
    <row r="515" spans="1:17" ht="14.4" customHeight="1" x14ac:dyDescent="0.3">
      <c r="A515" s="727" t="s">
        <v>561</v>
      </c>
      <c r="B515" s="728" t="s">
        <v>4178</v>
      </c>
      <c r="C515" s="728" t="s">
        <v>4482</v>
      </c>
      <c r="D515" s="728" t="s">
        <v>5067</v>
      </c>
      <c r="E515" s="728" t="s">
        <v>5068</v>
      </c>
      <c r="F515" s="732"/>
      <c r="G515" s="732"/>
      <c r="H515" s="732"/>
      <c r="I515" s="732"/>
      <c r="J515" s="732">
        <v>1</v>
      </c>
      <c r="K515" s="732">
        <v>301.58</v>
      </c>
      <c r="L515" s="732">
        <v>1</v>
      </c>
      <c r="M515" s="732">
        <v>301.58</v>
      </c>
      <c r="N515" s="732"/>
      <c r="O515" s="732"/>
      <c r="P515" s="746"/>
      <c r="Q515" s="733"/>
    </row>
    <row r="516" spans="1:17" ht="14.4" customHeight="1" x14ac:dyDescent="0.3">
      <c r="A516" s="727" t="s">
        <v>561</v>
      </c>
      <c r="B516" s="728" t="s">
        <v>4178</v>
      </c>
      <c r="C516" s="728" t="s">
        <v>4482</v>
      </c>
      <c r="D516" s="728" t="s">
        <v>5069</v>
      </c>
      <c r="E516" s="728" t="s">
        <v>5070</v>
      </c>
      <c r="F516" s="732"/>
      <c r="G516" s="732"/>
      <c r="H516" s="732"/>
      <c r="I516" s="732"/>
      <c r="J516" s="732"/>
      <c r="K516" s="732"/>
      <c r="L516" s="732"/>
      <c r="M516" s="732"/>
      <c r="N516" s="732">
        <v>1</v>
      </c>
      <c r="O516" s="732">
        <v>2525.38</v>
      </c>
      <c r="P516" s="746"/>
      <c r="Q516" s="733">
        <v>2525.38</v>
      </c>
    </row>
    <row r="517" spans="1:17" ht="14.4" customHeight="1" x14ac:dyDescent="0.3">
      <c r="A517" s="727" t="s">
        <v>561</v>
      </c>
      <c r="B517" s="728" t="s">
        <v>4178</v>
      </c>
      <c r="C517" s="728" t="s">
        <v>4482</v>
      </c>
      <c r="D517" s="728" t="s">
        <v>5071</v>
      </c>
      <c r="E517" s="728" t="s">
        <v>5041</v>
      </c>
      <c r="F517" s="732"/>
      <c r="G517" s="732"/>
      <c r="H517" s="732"/>
      <c r="I517" s="732"/>
      <c r="J517" s="732"/>
      <c r="K517" s="732"/>
      <c r="L517" s="732"/>
      <c r="M517" s="732"/>
      <c r="N517" s="732">
        <v>1</v>
      </c>
      <c r="O517" s="732">
        <v>5704.49</v>
      </c>
      <c r="P517" s="746"/>
      <c r="Q517" s="733">
        <v>5704.49</v>
      </c>
    </row>
    <row r="518" spans="1:17" ht="14.4" customHeight="1" x14ac:dyDescent="0.3">
      <c r="A518" s="727" t="s">
        <v>561</v>
      </c>
      <c r="B518" s="728" t="s">
        <v>4178</v>
      </c>
      <c r="C518" s="728" t="s">
        <v>4482</v>
      </c>
      <c r="D518" s="728" t="s">
        <v>5072</v>
      </c>
      <c r="E518" s="728" t="s">
        <v>5073</v>
      </c>
      <c r="F518" s="732"/>
      <c r="G518" s="732"/>
      <c r="H518" s="732"/>
      <c r="I518" s="732"/>
      <c r="J518" s="732"/>
      <c r="K518" s="732"/>
      <c r="L518" s="732"/>
      <c r="M518" s="732"/>
      <c r="N518" s="732">
        <v>1</v>
      </c>
      <c r="O518" s="732">
        <v>595.39</v>
      </c>
      <c r="P518" s="746"/>
      <c r="Q518" s="733">
        <v>595.39</v>
      </c>
    </row>
    <row r="519" spans="1:17" ht="14.4" customHeight="1" x14ac:dyDescent="0.3">
      <c r="A519" s="727" t="s">
        <v>561</v>
      </c>
      <c r="B519" s="728" t="s">
        <v>4178</v>
      </c>
      <c r="C519" s="728" t="s">
        <v>4482</v>
      </c>
      <c r="D519" s="728" t="s">
        <v>5074</v>
      </c>
      <c r="E519" s="728" t="s">
        <v>5075</v>
      </c>
      <c r="F519" s="732"/>
      <c r="G519" s="732"/>
      <c r="H519" s="732"/>
      <c r="I519" s="732"/>
      <c r="J519" s="732"/>
      <c r="K519" s="732"/>
      <c r="L519" s="732"/>
      <c r="M519" s="732"/>
      <c r="N519" s="732">
        <v>3</v>
      </c>
      <c r="O519" s="732">
        <v>6167.82</v>
      </c>
      <c r="P519" s="746"/>
      <c r="Q519" s="733">
        <v>2055.94</v>
      </c>
    </row>
    <row r="520" spans="1:17" ht="14.4" customHeight="1" x14ac:dyDescent="0.3">
      <c r="A520" s="727" t="s">
        <v>561</v>
      </c>
      <c r="B520" s="728" t="s">
        <v>4178</v>
      </c>
      <c r="C520" s="728" t="s">
        <v>4482</v>
      </c>
      <c r="D520" s="728" t="s">
        <v>5076</v>
      </c>
      <c r="E520" s="728" t="s">
        <v>5077</v>
      </c>
      <c r="F520" s="732"/>
      <c r="G520" s="732"/>
      <c r="H520" s="732"/>
      <c r="I520" s="732"/>
      <c r="J520" s="732"/>
      <c r="K520" s="732"/>
      <c r="L520" s="732"/>
      <c r="M520" s="732"/>
      <c r="N520" s="732">
        <v>0.1</v>
      </c>
      <c r="O520" s="732">
        <v>1425.86</v>
      </c>
      <c r="P520" s="746"/>
      <c r="Q520" s="733">
        <v>14258.599999999999</v>
      </c>
    </row>
    <row r="521" spans="1:17" ht="14.4" customHeight="1" x14ac:dyDescent="0.3">
      <c r="A521" s="727" t="s">
        <v>561</v>
      </c>
      <c r="B521" s="728" t="s">
        <v>4178</v>
      </c>
      <c r="C521" s="728" t="s">
        <v>4482</v>
      </c>
      <c r="D521" s="728" t="s">
        <v>5078</v>
      </c>
      <c r="E521" s="728" t="s">
        <v>5079</v>
      </c>
      <c r="F521" s="732"/>
      <c r="G521" s="732"/>
      <c r="H521" s="732"/>
      <c r="I521" s="732"/>
      <c r="J521" s="732"/>
      <c r="K521" s="732"/>
      <c r="L521" s="732"/>
      <c r="M521" s="732"/>
      <c r="N521" s="732">
        <v>1</v>
      </c>
      <c r="O521" s="732">
        <v>4114.3599999999997</v>
      </c>
      <c r="P521" s="746"/>
      <c r="Q521" s="733">
        <v>4114.3599999999997</v>
      </c>
    </row>
    <row r="522" spans="1:17" ht="14.4" customHeight="1" x14ac:dyDescent="0.3">
      <c r="A522" s="727" t="s">
        <v>561</v>
      </c>
      <c r="B522" s="728" t="s">
        <v>4178</v>
      </c>
      <c r="C522" s="728" t="s">
        <v>4482</v>
      </c>
      <c r="D522" s="728" t="s">
        <v>5080</v>
      </c>
      <c r="E522" s="728" t="s">
        <v>5065</v>
      </c>
      <c r="F522" s="732"/>
      <c r="G522" s="732"/>
      <c r="H522" s="732"/>
      <c r="I522" s="732"/>
      <c r="J522" s="732"/>
      <c r="K522" s="732"/>
      <c r="L522" s="732"/>
      <c r="M522" s="732"/>
      <c r="N522" s="732">
        <v>0.1</v>
      </c>
      <c r="O522" s="732">
        <v>41.11</v>
      </c>
      <c r="P522" s="746"/>
      <c r="Q522" s="733">
        <v>411.09999999999997</v>
      </c>
    </row>
    <row r="523" spans="1:17" ht="14.4" customHeight="1" x14ac:dyDescent="0.3">
      <c r="A523" s="727" t="s">
        <v>561</v>
      </c>
      <c r="B523" s="728" t="s">
        <v>4178</v>
      </c>
      <c r="C523" s="728" t="s">
        <v>4482</v>
      </c>
      <c r="D523" s="728" t="s">
        <v>5081</v>
      </c>
      <c r="E523" s="728" t="s">
        <v>4710</v>
      </c>
      <c r="F523" s="732"/>
      <c r="G523" s="732"/>
      <c r="H523" s="732"/>
      <c r="I523" s="732"/>
      <c r="J523" s="732"/>
      <c r="K523" s="732"/>
      <c r="L523" s="732"/>
      <c r="M523" s="732"/>
      <c r="N523" s="732">
        <v>1</v>
      </c>
      <c r="O523" s="732">
        <v>266.45</v>
      </c>
      <c r="P523" s="746"/>
      <c r="Q523" s="733">
        <v>266.45</v>
      </c>
    </row>
    <row r="524" spans="1:17" ht="14.4" customHeight="1" x14ac:dyDescent="0.3">
      <c r="A524" s="727" t="s">
        <v>561</v>
      </c>
      <c r="B524" s="728" t="s">
        <v>4178</v>
      </c>
      <c r="C524" s="728" t="s">
        <v>4482</v>
      </c>
      <c r="D524" s="728" t="s">
        <v>5082</v>
      </c>
      <c r="E524" s="728" t="s">
        <v>5083</v>
      </c>
      <c r="F524" s="732"/>
      <c r="G524" s="732"/>
      <c r="H524" s="732"/>
      <c r="I524" s="732"/>
      <c r="J524" s="732"/>
      <c r="K524" s="732"/>
      <c r="L524" s="732"/>
      <c r="M524" s="732"/>
      <c r="N524" s="732">
        <v>1</v>
      </c>
      <c r="O524" s="732">
        <v>6382.96</v>
      </c>
      <c r="P524" s="746"/>
      <c r="Q524" s="733">
        <v>6382.96</v>
      </c>
    </row>
    <row r="525" spans="1:17" ht="14.4" customHeight="1" x14ac:dyDescent="0.3">
      <c r="A525" s="727" t="s">
        <v>561</v>
      </c>
      <c r="B525" s="728" t="s">
        <v>4178</v>
      </c>
      <c r="C525" s="728" t="s">
        <v>4179</v>
      </c>
      <c r="D525" s="728" t="s">
        <v>5084</v>
      </c>
      <c r="E525" s="728" t="s">
        <v>5085</v>
      </c>
      <c r="F525" s="732">
        <v>7</v>
      </c>
      <c r="G525" s="732">
        <v>1321</v>
      </c>
      <c r="H525" s="732">
        <v>0.32306187331865982</v>
      </c>
      <c r="I525" s="732">
        <v>188.71428571428572</v>
      </c>
      <c r="J525" s="732">
        <v>21</v>
      </c>
      <c r="K525" s="732">
        <v>4089</v>
      </c>
      <c r="L525" s="732">
        <v>1</v>
      </c>
      <c r="M525" s="732">
        <v>194.71428571428572</v>
      </c>
      <c r="N525" s="732">
        <v>16</v>
      </c>
      <c r="O525" s="732">
        <v>3134</v>
      </c>
      <c r="P525" s="746">
        <v>0.76644656395206656</v>
      </c>
      <c r="Q525" s="733">
        <v>195.875</v>
      </c>
    </row>
    <row r="526" spans="1:17" ht="14.4" customHeight="1" x14ac:dyDescent="0.3">
      <c r="A526" s="727" t="s">
        <v>561</v>
      </c>
      <c r="B526" s="728" t="s">
        <v>4178</v>
      </c>
      <c r="C526" s="728" t="s">
        <v>4179</v>
      </c>
      <c r="D526" s="728" t="s">
        <v>5086</v>
      </c>
      <c r="E526" s="728" t="s">
        <v>5087</v>
      </c>
      <c r="F526" s="732">
        <v>74</v>
      </c>
      <c r="G526" s="732">
        <v>51499</v>
      </c>
      <c r="H526" s="732">
        <v>1.5161480260252598</v>
      </c>
      <c r="I526" s="732">
        <v>695.93243243243239</v>
      </c>
      <c r="J526" s="732">
        <v>48</v>
      </c>
      <c r="K526" s="732">
        <v>33967</v>
      </c>
      <c r="L526" s="732">
        <v>1</v>
      </c>
      <c r="M526" s="732">
        <v>707.64583333333337</v>
      </c>
      <c r="N526" s="732">
        <v>38</v>
      </c>
      <c r="O526" s="732">
        <v>26979</v>
      </c>
      <c r="P526" s="746">
        <v>0.79427091000088323</v>
      </c>
      <c r="Q526" s="733">
        <v>709.97368421052636</v>
      </c>
    </row>
    <row r="527" spans="1:17" ht="14.4" customHeight="1" x14ac:dyDescent="0.3">
      <c r="A527" s="727" t="s">
        <v>561</v>
      </c>
      <c r="B527" s="728" t="s">
        <v>4178</v>
      </c>
      <c r="C527" s="728" t="s">
        <v>4179</v>
      </c>
      <c r="D527" s="728" t="s">
        <v>4205</v>
      </c>
      <c r="E527" s="728" t="s">
        <v>4206</v>
      </c>
      <c r="F527" s="732">
        <v>20</v>
      </c>
      <c r="G527" s="732">
        <v>4020</v>
      </c>
      <c r="H527" s="732">
        <v>0.77681159420289858</v>
      </c>
      <c r="I527" s="732">
        <v>201</v>
      </c>
      <c r="J527" s="732">
        <v>25</v>
      </c>
      <c r="K527" s="732">
        <v>5175</v>
      </c>
      <c r="L527" s="732">
        <v>1</v>
      </c>
      <c r="M527" s="732">
        <v>207</v>
      </c>
      <c r="N527" s="732">
        <v>15</v>
      </c>
      <c r="O527" s="732">
        <v>3105</v>
      </c>
      <c r="P527" s="746">
        <v>0.6</v>
      </c>
      <c r="Q527" s="733">
        <v>207</v>
      </c>
    </row>
    <row r="528" spans="1:17" ht="14.4" customHeight="1" x14ac:dyDescent="0.3">
      <c r="A528" s="727" t="s">
        <v>561</v>
      </c>
      <c r="B528" s="728" t="s">
        <v>4178</v>
      </c>
      <c r="C528" s="728" t="s">
        <v>4179</v>
      </c>
      <c r="D528" s="728" t="s">
        <v>4207</v>
      </c>
      <c r="E528" s="728" t="s">
        <v>4208</v>
      </c>
      <c r="F528" s="732">
        <v>54</v>
      </c>
      <c r="G528" s="732">
        <v>16253</v>
      </c>
      <c r="H528" s="732">
        <v>1.0519741100323625</v>
      </c>
      <c r="I528" s="732">
        <v>300.98148148148147</v>
      </c>
      <c r="J528" s="732">
        <v>50</v>
      </c>
      <c r="K528" s="732">
        <v>15450</v>
      </c>
      <c r="L528" s="732">
        <v>1</v>
      </c>
      <c r="M528" s="732">
        <v>309</v>
      </c>
      <c r="N528" s="732">
        <v>61</v>
      </c>
      <c r="O528" s="732">
        <v>18849</v>
      </c>
      <c r="P528" s="746">
        <v>1.22</v>
      </c>
      <c r="Q528" s="733">
        <v>309</v>
      </c>
    </row>
    <row r="529" spans="1:17" ht="14.4" customHeight="1" x14ac:dyDescent="0.3">
      <c r="A529" s="727" t="s">
        <v>561</v>
      </c>
      <c r="B529" s="728" t="s">
        <v>4178</v>
      </c>
      <c r="C529" s="728" t="s">
        <v>4179</v>
      </c>
      <c r="D529" s="728" t="s">
        <v>4209</v>
      </c>
      <c r="E529" s="728" t="s">
        <v>4210</v>
      </c>
      <c r="F529" s="732">
        <v>10</v>
      </c>
      <c r="G529" s="732">
        <v>4760</v>
      </c>
      <c r="H529" s="732">
        <v>1.9508196721311475</v>
      </c>
      <c r="I529" s="732">
        <v>476</v>
      </c>
      <c r="J529" s="732">
        <v>5</v>
      </c>
      <c r="K529" s="732">
        <v>2440</v>
      </c>
      <c r="L529" s="732">
        <v>1</v>
      </c>
      <c r="M529" s="732">
        <v>488</v>
      </c>
      <c r="N529" s="732">
        <v>5</v>
      </c>
      <c r="O529" s="732">
        <v>2445</v>
      </c>
      <c r="P529" s="746">
        <v>1.0020491803278688</v>
      </c>
      <c r="Q529" s="733">
        <v>489</v>
      </c>
    </row>
    <row r="530" spans="1:17" ht="14.4" customHeight="1" x14ac:dyDescent="0.3">
      <c r="A530" s="727" t="s">
        <v>561</v>
      </c>
      <c r="B530" s="728" t="s">
        <v>4178</v>
      </c>
      <c r="C530" s="728" t="s">
        <v>4179</v>
      </c>
      <c r="D530" s="728" t="s">
        <v>4213</v>
      </c>
      <c r="E530" s="728" t="s">
        <v>4214</v>
      </c>
      <c r="F530" s="732">
        <v>60</v>
      </c>
      <c r="G530" s="732">
        <v>5580</v>
      </c>
      <c r="H530" s="732">
        <v>1.0652920962199313</v>
      </c>
      <c r="I530" s="732">
        <v>93</v>
      </c>
      <c r="J530" s="732">
        <v>54</v>
      </c>
      <c r="K530" s="732">
        <v>5238</v>
      </c>
      <c r="L530" s="732">
        <v>1</v>
      </c>
      <c r="M530" s="732">
        <v>97</v>
      </c>
      <c r="N530" s="732">
        <v>62</v>
      </c>
      <c r="O530" s="732">
        <v>6014</v>
      </c>
      <c r="P530" s="746">
        <v>1.1481481481481481</v>
      </c>
      <c r="Q530" s="733">
        <v>97</v>
      </c>
    </row>
    <row r="531" spans="1:17" ht="14.4" customHeight="1" x14ac:dyDescent="0.3">
      <c r="A531" s="727" t="s">
        <v>561</v>
      </c>
      <c r="B531" s="728" t="s">
        <v>4178</v>
      </c>
      <c r="C531" s="728" t="s">
        <v>4179</v>
      </c>
      <c r="D531" s="728" t="s">
        <v>5088</v>
      </c>
      <c r="E531" s="728" t="s">
        <v>5089</v>
      </c>
      <c r="F531" s="732"/>
      <c r="G531" s="732"/>
      <c r="H531" s="732"/>
      <c r="I531" s="732"/>
      <c r="J531" s="732">
        <v>3</v>
      </c>
      <c r="K531" s="732">
        <v>720</v>
      </c>
      <c r="L531" s="732">
        <v>1</v>
      </c>
      <c r="M531" s="732">
        <v>240</v>
      </c>
      <c r="N531" s="732">
        <v>2</v>
      </c>
      <c r="O531" s="732">
        <v>482</v>
      </c>
      <c r="P531" s="746">
        <v>0.6694444444444444</v>
      </c>
      <c r="Q531" s="733">
        <v>241</v>
      </c>
    </row>
    <row r="532" spans="1:17" ht="14.4" customHeight="1" x14ac:dyDescent="0.3">
      <c r="A532" s="727" t="s">
        <v>561</v>
      </c>
      <c r="B532" s="728" t="s">
        <v>4178</v>
      </c>
      <c r="C532" s="728" t="s">
        <v>4179</v>
      </c>
      <c r="D532" s="728" t="s">
        <v>5090</v>
      </c>
      <c r="E532" s="728" t="s">
        <v>5091</v>
      </c>
      <c r="F532" s="732">
        <v>1</v>
      </c>
      <c r="G532" s="732">
        <v>382</v>
      </c>
      <c r="H532" s="732">
        <v>0.95739348370927313</v>
      </c>
      <c r="I532" s="732">
        <v>382</v>
      </c>
      <c r="J532" s="732">
        <v>1</v>
      </c>
      <c r="K532" s="732">
        <v>399</v>
      </c>
      <c r="L532" s="732">
        <v>1</v>
      </c>
      <c r="M532" s="732">
        <v>399</v>
      </c>
      <c r="N532" s="732">
        <v>4</v>
      </c>
      <c r="O532" s="732">
        <v>1596</v>
      </c>
      <c r="P532" s="746">
        <v>4</v>
      </c>
      <c r="Q532" s="733">
        <v>399</v>
      </c>
    </row>
    <row r="533" spans="1:17" ht="14.4" customHeight="1" x14ac:dyDescent="0.3">
      <c r="A533" s="727" t="s">
        <v>561</v>
      </c>
      <c r="B533" s="728" t="s">
        <v>4178</v>
      </c>
      <c r="C533" s="728" t="s">
        <v>4179</v>
      </c>
      <c r="D533" s="728" t="s">
        <v>5092</v>
      </c>
      <c r="E533" s="728" t="s">
        <v>5093</v>
      </c>
      <c r="F533" s="732">
        <v>9</v>
      </c>
      <c r="G533" s="732">
        <v>31545</v>
      </c>
      <c r="H533" s="732">
        <v>0.86424657534246574</v>
      </c>
      <c r="I533" s="732">
        <v>3505</v>
      </c>
      <c r="J533" s="732">
        <v>10</v>
      </c>
      <c r="K533" s="732">
        <v>36500</v>
      </c>
      <c r="L533" s="732">
        <v>1</v>
      </c>
      <c r="M533" s="732">
        <v>3650</v>
      </c>
      <c r="N533" s="732">
        <v>11</v>
      </c>
      <c r="O533" s="732">
        <v>40172</v>
      </c>
      <c r="P533" s="746">
        <v>1.1006027397260274</v>
      </c>
      <c r="Q533" s="733">
        <v>3652</v>
      </c>
    </row>
    <row r="534" spans="1:17" ht="14.4" customHeight="1" x14ac:dyDescent="0.3">
      <c r="A534" s="727" t="s">
        <v>561</v>
      </c>
      <c r="B534" s="728" t="s">
        <v>4178</v>
      </c>
      <c r="C534" s="728" t="s">
        <v>4179</v>
      </c>
      <c r="D534" s="728" t="s">
        <v>5094</v>
      </c>
      <c r="E534" s="728" t="s">
        <v>5095</v>
      </c>
      <c r="F534" s="732">
        <v>6</v>
      </c>
      <c r="G534" s="732">
        <v>28128</v>
      </c>
      <c r="H534" s="732">
        <v>0.41098772647574516</v>
      </c>
      <c r="I534" s="732">
        <v>4688</v>
      </c>
      <c r="J534" s="732">
        <v>14</v>
      </c>
      <c r="K534" s="732">
        <v>68440</v>
      </c>
      <c r="L534" s="732">
        <v>1</v>
      </c>
      <c r="M534" s="732">
        <v>4888.5714285714284</v>
      </c>
      <c r="N534" s="732">
        <v>8</v>
      </c>
      <c r="O534" s="732">
        <v>39264</v>
      </c>
      <c r="P534" s="746">
        <v>0.57369959088252487</v>
      </c>
      <c r="Q534" s="733">
        <v>4908</v>
      </c>
    </row>
    <row r="535" spans="1:17" ht="14.4" customHeight="1" x14ac:dyDescent="0.3">
      <c r="A535" s="727" t="s">
        <v>561</v>
      </c>
      <c r="B535" s="728" t="s">
        <v>4178</v>
      </c>
      <c r="C535" s="728" t="s">
        <v>4179</v>
      </c>
      <c r="D535" s="728" t="s">
        <v>5096</v>
      </c>
      <c r="E535" s="728" t="s">
        <v>5097</v>
      </c>
      <c r="F535" s="732">
        <v>3</v>
      </c>
      <c r="G535" s="732">
        <v>9498</v>
      </c>
      <c r="H535" s="732">
        <v>1.4343098761703412</v>
      </c>
      <c r="I535" s="732">
        <v>3166</v>
      </c>
      <c r="J535" s="732">
        <v>2</v>
      </c>
      <c r="K535" s="732">
        <v>6622</v>
      </c>
      <c r="L535" s="732">
        <v>1</v>
      </c>
      <c r="M535" s="732">
        <v>3311</v>
      </c>
      <c r="N535" s="732">
        <v>2</v>
      </c>
      <c r="O535" s="732">
        <v>6626</v>
      </c>
      <c r="P535" s="746">
        <v>1.000604047115675</v>
      </c>
      <c r="Q535" s="733">
        <v>3313</v>
      </c>
    </row>
    <row r="536" spans="1:17" ht="14.4" customHeight="1" x14ac:dyDescent="0.3">
      <c r="A536" s="727" t="s">
        <v>561</v>
      </c>
      <c r="B536" s="728" t="s">
        <v>4178</v>
      </c>
      <c r="C536" s="728" t="s">
        <v>4179</v>
      </c>
      <c r="D536" s="728" t="s">
        <v>5098</v>
      </c>
      <c r="E536" s="728" t="s">
        <v>5099</v>
      </c>
      <c r="F536" s="732">
        <v>6</v>
      </c>
      <c r="G536" s="732">
        <v>24954</v>
      </c>
      <c r="H536" s="732">
        <v>1.1499539170506912</v>
      </c>
      <c r="I536" s="732">
        <v>4159</v>
      </c>
      <c r="J536" s="732">
        <v>5</v>
      </c>
      <c r="K536" s="732">
        <v>21700</v>
      </c>
      <c r="L536" s="732">
        <v>1</v>
      </c>
      <c r="M536" s="732">
        <v>4340</v>
      </c>
      <c r="N536" s="732">
        <v>9</v>
      </c>
      <c r="O536" s="732">
        <v>39087</v>
      </c>
      <c r="P536" s="746">
        <v>1.8012442396313364</v>
      </c>
      <c r="Q536" s="733">
        <v>4343</v>
      </c>
    </row>
    <row r="537" spans="1:17" ht="14.4" customHeight="1" x14ac:dyDescent="0.3">
      <c r="A537" s="727" t="s">
        <v>561</v>
      </c>
      <c r="B537" s="728" t="s">
        <v>4178</v>
      </c>
      <c r="C537" s="728" t="s">
        <v>4179</v>
      </c>
      <c r="D537" s="728" t="s">
        <v>5100</v>
      </c>
      <c r="E537" s="728" t="s">
        <v>5101</v>
      </c>
      <c r="F537" s="732">
        <v>2</v>
      </c>
      <c r="G537" s="732">
        <v>228</v>
      </c>
      <c r="H537" s="732">
        <v>1.9</v>
      </c>
      <c r="I537" s="732">
        <v>114</v>
      </c>
      <c r="J537" s="732">
        <v>1</v>
      </c>
      <c r="K537" s="732">
        <v>120</v>
      </c>
      <c r="L537" s="732">
        <v>1</v>
      </c>
      <c r="M537" s="732">
        <v>120</v>
      </c>
      <c r="N537" s="732">
        <v>4</v>
      </c>
      <c r="O537" s="732">
        <v>480</v>
      </c>
      <c r="P537" s="746">
        <v>4</v>
      </c>
      <c r="Q537" s="733">
        <v>120</v>
      </c>
    </row>
    <row r="538" spans="1:17" ht="14.4" customHeight="1" x14ac:dyDescent="0.3">
      <c r="A538" s="727" t="s">
        <v>561</v>
      </c>
      <c r="B538" s="728" t="s">
        <v>4178</v>
      </c>
      <c r="C538" s="728" t="s">
        <v>4179</v>
      </c>
      <c r="D538" s="728" t="s">
        <v>5102</v>
      </c>
      <c r="E538" s="728" t="s">
        <v>5103</v>
      </c>
      <c r="F538" s="732"/>
      <c r="G538" s="732"/>
      <c r="H538" s="732"/>
      <c r="I538" s="732"/>
      <c r="J538" s="732"/>
      <c r="K538" s="732"/>
      <c r="L538" s="732"/>
      <c r="M538" s="732"/>
      <c r="N538" s="732">
        <v>3</v>
      </c>
      <c r="O538" s="732">
        <v>1077</v>
      </c>
      <c r="P538" s="746"/>
      <c r="Q538" s="733">
        <v>359</v>
      </c>
    </row>
    <row r="539" spans="1:17" ht="14.4" customHeight="1" x14ac:dyDescent="0.3">
      <c r="A539" s="727" t="s">
        <v>561</v>
      </c>
      <c r="B539" s="728" t="s">
        <v>4178</v>
      </c>
      <c r="C539" s="728" t="s">
        <v>4179</v>
      </c>
      <c r="D539" s="728" t="s">
        <v>5104</v>
      </c>
      <c r="E539" s="728" t="s">
        <v>5105</v>
      </c>
      <c r="F539" s="732">
        <v>27</v>
      </c>
      <c r="G539" s="732">
        <v>116721</v>
      </c>
      <c r="H539" s="732">
        <v>1.3061884512085944</v>
      </c>
      <c r="I539" s="732">
        <v>4323</v>
      </c>
      <c r="J539" s="732">
        <v>20</v>
      </c>
      <c r="K539" s="732">
        <v>89360</v>
      </c>
      <c r="L539" s="732">
        <v>1</v>
      </c>
      <c r="M539" s="732">
        <v>4468</v>
      </c>
      <c r="N539" s="732">
        <v>19</v>
      </c>
      <c r="O539" s="732">
        <v>84930</v>
      </c>
      <c r="P539" s="746">
        <v>0.95042524619516566</v>
      </c>
      <c r="Q539" s="733">
        <v>4470</v>
      </c>
    </row>
    <row r="540" spans="1:17" ht="14.4" customHeight="1" x14ac:dyDescent="0.3">
      <c r="A540" s="727" t="s">
        <v>561</v>
      </c>
      <c r="B540" s="728" t="s">
        <v>4178</v>
      </c>
      <c r="C540" s="728" t="s">
        <v>4179</v>
      </c>
      <c r="D540" s="728" t="s">
        <v>5106</v>
      </c>
      <c r="E540" s="728" t="s">
        <v>5107</v>
      </c>
      <c r="F540" s="732">
        <v>4</v>
      </c>
      <c r="G540" s="732">
        <v>9428</v>
      </c>
      <c r="H540" s="732">
        <v>0.76463909164639088</v>
      </c>
      <c r="I540" s="732">
        <v>2357</v>
      </c>
      <c r="J540" s="732">
        <v>5</v>
      </c>
      <c r="K540" s="732">
        <v>12330</v>
      </c>
      <c r="L540" s="732">
        <v>1</v>
      </c>
      <c r="M540" s="732">
        <v>2466</v>
      </c>
      <c r="N540" s="732">
        <v>4</v>
      </c>
      <c r="O540" s="732">
        <v>9868</v>
      </c>
      <c r="P540" s="746">
        <v>0.80032441200324411</v>
      </c>
      <c r="Q540" s="733">
        <v>2467</v>
      </c>
    </row>
    <row r="541" spans="1:17" ht="14.4" customHeight="1" x14ac:dyDescent="0.3">
      <c r="A541" s="727" t="s">
        <v>561</v>
      </c>
      <c r="B541" s="728" t="s">
        <v>4178</v>
      </c>
      <c r="C541" s="728" t="s">
        <v>4179</v>
      </c>
      <c r="D541" s="728" t="s">
        <v>5108</v>
      </c>
      <c r="E541" s="728" t="s">
        <v>5109</v>
      </c>
      <c r="F541" s="732">
        <v>13</v>
      </c>
      <c r="G541" s="732">
        <v>69694</v>
      </c>
      <c r="H541" s="732">
        <v>1.5819411657889959</v>
      </c>
      <c r="I541" s="732">
        <v>5361.0769230769229</v>
      </c>
      <c r="J541" s="732">
        <v>8</v>
      </c>
      <c r="K541" s="732">
        <v>44056</v>
      </c>
      <c r="L541" s="732">
        <v>1</v>
      </c>
      <c r="M541" s="732">
        <v>5507</v>
      </c>
      <c r="N541" s="732">
        <v>10</v>
      </c>
      <c r="O541" s="732">
        <v>55090</v>
      </c>
      <c r="P541" s="746">
        <v>1.2504539676775013</v>
      </c>
      <c r="Q541" s="733">
        <v>5509</v>
      </c>
    </row>
    <row r="542" spans="1:17" ht="14.4" customHeight="1" x14ac:dyDescent="0.3">
      <c r="A542" s="727" t="s">
        <v>561</v>
      </c>
      <c r="B542" s="728" t="s">
        <v>4178</v>
      </c>
      <c r="C542" s="728" t="s">
        <v>4179</v>
      </c>
      <c r="D542" s="728" t="s">
        <v>5110</v>
      </c>
      <c r="E542" s="728" t="s">
        <v>5111</v>
      </c>
      <c r="F542" s="732">
        <v>2</v>
      </c>
      <c r="G542" s="732">
        <v>17766</v>
      </c>
      <c r="H542" s="732">
        <v>0.96439040277928567</v>
      </c>
      <c r="I542" s="732">
        <v>8883</v>
      </c>
      <c r="J542" s="732">
        <v>2</v>
      </c>
      <c r="K542" s="732">
        <v>18422</v>
      </c>
      <c r="L542" s="732">
        <v>1</v>
      </c>
      <c r="M542" s="732">
        <v>9211</v>
      </c>
      <c r="N542" s="732">
        <v>3</v>
      </c>
      <c r="O542" s="732">
        <v>27641</v>
      </c>
      <c r="P542" s="746">
        <v>1.5004342633807404</v>
      </c>
      <c r="Q542" s="733">
        <v>9213.6666666666661</v>
      </c>
    </row>
    <row r="543" spans="1:17" ht="14.4" customHeight="1" x14ac:dyDescent="0.3">
      <c r="A543" s="727" t="s">
        <v>561</v>
      </c>
      <c r="B543" s="728" t="s">
        <v>4178</v>
      </c>
      <c r="C543" s="728" t="s">
        <v>4179</v>
      </c>
      <c r="D543" s="728" t="s">
        <v>5112</v>
      </c>
      <c r="E543" s="728" t="s">
        <v>5113</v>
      </c>
      <c r="F543" s="732"/>
      <c r="G543" s="732"/>
      <c r="H543" s="732"/>
      <c r="I543" s="732"/>
      <c r="J543" s="732">
        <v>1</v>
      </c>
      <c r="K543" s="732">
        <v>350</v>
      </c>
      <c r="L543" s="732">
        <v>1</v>
      </c>
      <c r="M543" s="732">
        <v>350</v>
      </c>
      <c r="N543" s="732"/>
      <c r="O543" s="732"/>
      <c r="P543" s="746"/>
      <c r="Q543" s="733"/>
    </row>
    <row r="544" spans="1:17" ht="14.4" customHeight="1" x14ac:dyDescent="0.3">
      <c r="A544" s="727" t="s">
        <v>561</v>
      </c>
      <c r="B544" s="728" t="s">
        <v>4178</v>
      </c>
      <c r="C544" s="728" t="s">
        <v>4179</v>
      </c>
      <c r="D544" s="728" t="s">
        <v>5114</v>
      </c>
      <c r="E544" s="728" t="s">
        <v>5115</v>
      </c>
      <c r="F544" s="732">
        <v>7</v>
      </c>
      <c r="G544" s="732">
        <v>10794</v>
      </c>
      <c r="H544" s="732">
        <v>2.2543859649122808</v>
      </c>
      <c r="I544" s="732">
        <v>1542</v>
      </c>
      <c r="J544" s="732">
        <v>3</v>
      </c>
      <c r="K544" s="732">
        <v>4788</v>
      </c>
      <c r="L544" s="732">
        <v>1</v>
      </c>
      <c r="M544" s="732">
        <v>1596</v>
      </c>
      <c r="N544" s="732">
        <v>6</v>
      </c>
      <c r="O544" s="732">
        <v>9588</v>
      </c>
      <c r="P544" s="746">
        <v>2.0025062656641603</v>
      </c>
      <c r="Q544" s="733">
        <v>1598</v>
      </c>
    </row>
    <row r="545" spans="1:17" ht="14.4" customHeight="1" x14ac:dyDescent="0.3">
      <c r="A545" s="727" t="s">
        <v>561</v>
      </c>
      <c r="B545" s="728" t="s">
        <v>4178</v>
      </c>
      <c r="C545" s="728" t="s">
        <v>4179</v>
      </c>
      <c r="D545" s="728" t="s">
        <v>5116</v>
      </c>
      <c r="E545" s="728" t="s">
        <v>5117</v>
      </c>
      <c r="F545" s="732">
        <v>3</v>
      </c>
      <c r="G545" s="732">
        <v>9210</v>
      </c>
      <c r="H545" s="732">
        <v>0.72702873381749289</v>
      </c>
      <c r="I545" s="732">
        <v>3070</v>
      </c>
      <c r="J545" s="732">
        <v>4</v>
      </c>
      <c r="K545" s="732">
        <v>12668</v>
      </c>
      <c r="L545" s="732">
        <v>1</v>
      </c>
      <c r="M545" s="732">
        <v>3167</v>
      </c>
      <c r="N545" s="732">
        <v>7</v>
      </c>
      <c r="O545" s="732">
        <v>22183</v>
      </c>
      <c r="P545" s="746">
        <v>1.7511051468266499</v>
      </c>
      <c r="Q545" s="733">
        <v>3169</v>
      </c>
    </row>
    <row r="546" spans="1:17" ht="14.4" customHeight="1" x14ac:dyDescent="0.3">
      <c r="A546" s="727" t="s">
        <v>561</v>
      </c>
      <c r="B546" s="728" t="s">
        <v>4178</v>
      </c>
      <c r="C546" s="728" t="s">
        <v>4179</v>
      </c>
      <c r="D546" s="728" t="s">
        <v>5118</v>
      </c>
      <c r="E546" s="728" t="s">
        <v>5119</v>
      </c>
      <c r="F546" s="732">
        <v>7</v>
      </c>
      <c r="G546" s="732">
        <v>17311</v>
      </c>
      <c r="H546" s="732">
        <v>1.6971568627450981</v>
      </c>
      <c r="I546" s="732">
        <v>2473</v>
      </c>
      <c r="J546" s="732">
        <v>4</v>
      </c>
      <c r="K546" s="732">
        <v>10200</v>
      </c>
      <c r="L546" s="732">
        <v>1</v>
      </c>
      <c r="M546" s="732">
        <v>2550</v>
      </c>
      <c r="N546" s="732"/>
      <c r="O546" s="732"/>
      <c r="P546" s="746"/>
      <c r="Q546" s="733"/>
    </row>
    <row r="547" spans="1:17" ht="14.4" customHeight="1" x14ac:dyDescent="0.3">
      <c r="A547" s="727" t="s">
        <v>561</v>
      </c>
      <c r="B547" s="728" t="s">
        <v>4178</v>
      </c>
      <c r="C547" s="728" t="s">
        <v>4179</v>
      </c>
      <c r="D547" s="728" t="s">
        <v>4219</v>
      </c>
      <c r="E547" s="728" t="s">
        <v>4220</v>
      </c>
      <c r="F547" s="732">
        <v>1</v>
      </c>
      <c r="G547" s="732">
        <v>532</v>
      </c>
      <c r="H547" s="732">
        <v>0.98518518518518516</v>
      </c>
      <c r="I547" s="732">
        <v>532</v>
      </c>
      <c r="J547" s="732">
        <v>1</v>
      </c>
      <c r="K547" s="732">
        <v>540</v>
      </c>
      <c r="L547" s="732">
        <v>1</v>
      </c>
      <c r="M547" s="732">
        <v>540</v>
      </c>
      <c r="N547" s="732"/>
      <c r="O547" s="732"/>
      <c r="P547" s="746"/>
      <c r="Q547" s="733"/>
    </row>
    <row r="548" spans="1:17" ht="14.4" customHeight="1" x14ac:dyDescent="0.3">
      <c r="A548" s="727" t="s">
        <v>561</v>
      </c>
      <c r="B548" s="728" t="s">
        <v>4178</v>
      </c>
      <c r="C548" s="728" t="s">
        <v>4179</v>
      </c>
      <c r="D548" s="728" t="s">
        <v>5120</v>
      </c>
      <c r="E548" s="728" t="s">
        <v>5121</v>
      </c>
      <c r="F548" s="732">
        <v>2</v>
      </c>
      <c r="G548" s="732">
        <v>2990</v>
      </c>
      <c r="H548" s="732">
        <v>0.64592784618708143</v>
      </c>
      <c r="I548" s="732">
        <v>1495</v>
      </c>
      <c r="J548" s="732">
        <v>3</v>
      </c>
      <c r="K548" s="732">
        <v>4629</v>
      </c>
      <c r="L548" s="732">
        <v>1</v>
      </c>
      <c r="M548" s="732">
        <v>1543</v>
      </c>
      <c r="N548" s="732">
        <v>1</v>
      </c>
      <c r="O548" s="732">
        <v>1544</v>
      </c>
      <c r="P548" s="746">
        <v>0.33354936271332902</v>
      </c>
      <c r="Q548" s="733">
        <v>1544</v>
      </c>
    </row>
    <row r="549" spans="1:17" ht="14.4" customHeight="1" x14ac:dyDescent="0.3">
      <c r="A549" s="727" t="s">
        <v>561</v>
      </c>
      <c r="B549" s="728" t="s">
        <v>4178</v>
      </c>
      <c r="C549" s="728" t="s">
        <v>4179</v>
      </c>
      <c r="D549" s="728" t="s">
        <v>4221</v>
      </c>
      <c r="E549" s="728" t="s">
        <v>4222</v>
      </c>
      <c r="F549" s="732"/>
      <c r="G549" s="732"/>
      <c r="H549" s="732"/>
      <c r="I549" s="732"/>
      <c r="J549" s="732"/>
      <c r="K549" s="732"/>
      <c r="L549" s="732"/>
      <c r="M549" s="732"/>
      <c r="N549" s="732">
        <v>1</v>
      </c>
      <c r="O549" s="732">
        <v>679</v>
      </c>
      <c r="P549" s="746"/>
      <c r="Q549" s="733">
        <v>679</v>
      </c>
    </row>
    <row r="550" spans="1:17" ht="14.4" customHeight="1" x14ac:dyDescent="0.3">
      <c r="A550" s="727" t="s">
        <v>561</v>
      </c>
      <c r="B550" s="728" t="s">
        <v>4178</v>
      </c>
      <c r="C550" s="728" t="s">
        <v>4179</v>
      </c>
      <c r="D550" s="728" t="s">
        <v>5122</v>
      </c>
      <c r="E550" s="728" t="s">
        <v>5123</v>
      </c>
      <c r="F550" s="732">
        <v>4</v>
      </c>
      <c r="G550" s="732">
        <v>3700</v>
      </c>
      <c r="H550" s="732">
        <v>1.2820512820512822</v>
      </c>
      <c r="I550" s="732">
        <v>925</v>
      </c>
      <c r="J550" s="732">
        <v>3</v>
      </c>
      <c r="K550" s="732">
        <v>2886</v>
      </c>
      <c r="L550" s="732">
        <v>1</v>
      </c>
      <c r="M550" s="732">
        <v>962</v>
      </c>
      <c r="N550" s="732">
        <v>9</v>
      </c>
      <c r="O550" s="732">
        <v>8667</v>
      </c>
      <c r="P550" s="746">
        <v>3.003118503118503</v>
      </c>
      <c r="Q550" s="733">
        <v>963</v>
      </c>
    </row>
    <row r="551" spans="1:17" ht="14.4" customHeight="1" x14ac:dyDescent="0.3">
      <c r="A551" s="727" t="s">
        <v>561</v>
      </c>
      <c r="B551" s="728" t="s">
        <v>4178</v>
      </c>
      <c r="C551" s="728" t="s">
        <v>4179</v>
      </c>
      <c r="D551" s="728" t="s">
        <v>5124</v>
      </c>
      <c r="E551" s="728" t="s">
        <v>5125</v>
      </c>
      <c r="F551" s="732"/>
      <c r="G551" s="732"/>
      <c r="H551" s="732"/>
      <c r="I551" s="732"/>
      <c r="J551" s="732">
        <v>1</v>
      </c>
      <c r="K551" s="732">
        <v>1031</v>
      </c>
      <c r="L551" s="732">
        <v>1</v>
      </c>
      <c r="M551" s="732">
        <v>1031</v>
      </c>
      <c r="N551" s="732"/>
      <c r="O551" s="732"/>
      <c r="P551" s="746"/>
      <c r="Q551" s="733"/>
    </row>
    <row r="552" spans="1:17" ht="14.4" customHeight="1" x14ac:dyDescent="0.3">
      <c r="A552" s="727" t="s">
        <v>561</v>
      </c>
      <c r="B552" s="728" t="s">
        <v>4178</v>
      </c>
      <c r="C552" s="728" t="s">
        <v>4179</v>
      </c>
      <c r="D552" s="728" t="s">
        <v>5126</v>
      </c>
      <c r="E552" s="728" t="s">
        <v>5127</v>
      </c>
      <c r="F552" s="732">
        <v>1</v>
      </c>
      <c r="G552" s="732">
        <v>2017</v>
      </c>
      <c r="H552" s="732"/>
      <c r="I552" s="732">
        <v>2017</v>
      </c>
      <c r="J552" s="732"/>
      <c r="K552" s="732"/>
      <c r="L552" s="732"/>
      <c r="M552" s="732"/>
      <c r="N552" s="732"/>
      <c r="O552" s="732"/>
      <c r="P552" s="746"/>
      <c r="Q552" s="733"/>
    </row>
    <row r="553" spans="1:17" ht="14.4" customHeight="1" x14ac:dyDescent="0.3">
      <c r="A553" s="727" t="s">
        <v>561</v>
      </c>
      <c r="B553" s="728" t="s">
        <v>4178</v>
      </c>
      <c r="C553" s="728" t="s">
        <v>4179</v>
      </c>
      <c r="D553" s="728" t="s">
        <v>4223</v>
      </c>
      <c r="E553" s="728" t="s">
        <v>4224</v>
      </c>
      <c r="F553" s="732">
        <v>7</v>
      </c>
      <c r="G553" s="732">
        <v>8645</v>
      </c>
      <c r="H553" s="732">
        <v>3.3955223880597014</v>
      </c>
      <c r="I553" s="732">
        <v>1235</v>
      </c>
      <c r="J553" s="732">
        <v>2</v>
      </c>
      <c r="K553" s="732">
        <v>2546</v>
      </c>
      <c r="L553" s="732">
        <v>1</v>
      </c>
      <c r="M553" s="732">
        <v>1273</v>
      </c>
      <c r="N553" s="732">
        <v>3</v>
      </c>
      <c r="O553" s="732">
        <v>3825</v>
      </c>
      <c r="P553" s="746">
        <v>1.5023566378633151</v>
      </c>
      <c r="Q553" s="733">
        <v>1275</v>
      </c>
    </row>
    <row r="554" spans="1:17" ht="14.4" customHeight="1" x14ac:dyDescent="0.3">
      <c r="A554" s="727" t="s">
        <v>561</v>
      </c>
      <c r="B554" s="728" t="s">
        <v>4178</v>
      </c>
      <c r="C554" s="728" t="s">
        <v>4179</v>
      </c>
      <c r="D554" s="728" t="s">
        <v>5128</v>
      </c>
      <c r="E554" s="728" t="s">
        <v>5129</v>
      </c>
      <c r="F554" s="732">
        <v>1</v>
      </c>
      <c r="G554" s="732">
        <v>1764</v>
      </c>
      <c r="H554" s="732"/>
      <c r="I554" s="732">
        <v>1764</v>
      </c>
      <c r="J554" s="732"/>
      <c r="K554" s="732"/>
      <c r="L554" s="732"/>
      <c r="M554" s="732"/>
      <c r="N554" s="732"/>
      <c r="O554" s="732"/>
      <c r="P554" s="746"/>
      <c r="Q554" s="733"/>
    </row>
    <row r="555" spans="1:17" ht="14.4" customHeight="1" x14ac:dyDescent="0.3">
      <c r="A555" s="727" t="s">
        <v>561</v>
      </c>
      <c r="B555" s="728" t="s">
        <v>4178</v>
      </c>
      <c r="C555" s="728" t="s">
        <v>4179</v>
      </c>
      <c r="D555" s="728" t="s">
        <v>5130</v>
      </c>
      <c r="E555" s="728" t="s">
        <v>5131</v>
      </c>
      <c r="F555" s="732">
        <v>1</v>
      </c>
      <c r="G555" s="732">
        <v>3070</v>
      </c>
      <c r="H555" s="732"/>
      <c r="I555" s="732">
        <v>3070</v>
      </c>
      <c r="J555" s="732"/>
      <c r="K555" s="732"/>
      <c r="L555" s="732"/>
      <c r="M555" s="732"/>
      <c r="N555" s="732">
        <v>2</v>
      </c>
      <c r="O555" s="732">
        <v>6426</v>
      </c>
      <c r="P555" s="746"/>
      <c r="Q555" s="733">
        <v>3213</v>
      </c>
    </row>
    <row r="556" spans="1:17" ht="14.4" customHeight="1" x14ac:dyDescent="0.3">
      <c r="A556" s="727" t="s">
        <v>561</v>
      </c>
      <c r="B556" s="728" t="s">
        <v>4178</v>
      </c>
      <c r="C556" s="728" t="s">
        <v>4179</v>
      </c>
      <c r="D556" s="728" t="s">
        <v>4225</v>
      </c>
      <c r="E556" s="728" t="s">
        <v>4226</v>
      </c>
      <c r="F556" s="732">
        <v>6</v>
      </c>
      <c r="G556" s="732">
        <v>5676</v>
      </c>
      <c r="H556" s="732">
        <v>5.8455200823892897</v>
      </c>
      <c r="I556" s="732">
        <v>946</v>
      </c>
      <c r="J556" s="732">
        <v>1</v>
      </c>
      <c r="K556" s="732">
        <v>971</v>
      </c>
      <c r="L556" s="732">
        <v>1</v>
      </c>
      <c r="M556" s="732">
        <v>971</v>
      </c>
      <c r="N556" s="732"/>
      <c r="O556" s="732"/>
      <c r="P556" s="746"/>
      <c r="Q556" s="733"/>
    </row>
    <row r="557" spans="1:17" ht="14.4" customHeight="1" x14ac:dyDescent="0.3">
      <c r="A557" s="727" t="s">
        <v>561</v>
      </c>
      <c r="B557" s="728" t="s">
        <v>4178</v>
      </c>
      <c r="C557" s="728" t="s">
        <v>4179</v>
      </c>
      <c r="D557" s="728" t="s">
        <v>5132</v>
      </c>
      <c r="E557" s="728" t="s">
        <v>5133</v>
      </c>
      <c r="F557" s="732">
        <v>8</v>
      </c>
      <c r="G557" s="732">
        <v>6384</v>
      </c>
      <c r="H557" s="732">
        <v>3.9069767441860463</v>
      </c>
      <c r="I557" s="732">
        <v>798</v>
      </c>
      <c r="J557" s="732">
        <v>2</v>
      </c>
      <c r="K557" s="732">
        <v>1634</v>
      </c>
      <c r="L557" s="732">
        <v>1</v>
      </c>
      <c r="M557" s="732">
        <v>817</v>
      </c>
      <c r="N557" s="732">
        <v>2</v>
      </c>
      <c r="O557" s="732">
        <v>1636</v>
      </c>
      <c r="P557" s="746">
        <v>1.0012239902080784</v>
      </c>
      <c r="Q557" s="733">
        <v>818</v>
      </c>
    </row>
    <row r="558" spans="1:17" ht="14.4" customHeight="1" x14ac:dyDescent="0.3">
      <c r="A558" s="727" t="s">
        <v>561</v>
      </c>
      <c r="B558" s="728" t="s">
        <v>4178</v>
      </c>
      <c r="C558" s="728" t="s">
        <v>4179</v>
      </c>
      <c r="D558" s="728" t="s">
        <v>5134</v>
      </c>
      <c r="E558" s="728" t="s">
        <v>5135</v>
      </c>
      <c r="F558" s="732">
        <v>2</v>
      </c>
      <c r="G558" s="732">
        <v>4730</v>
      </c>
      <c r="H558" s="732"/>
      <c r="I558" s="732">
        <v>2365</v>
      </c>
      <c r="J558" s="732"/>
      <c r="K558" s="732"/>
      <c r="L558" s="732"/>
      <c r="M558" s="732"/>
      <c r="N558" s="732">
        <v>1</v>
      </c>
      <c r="O558" s="732">
        <v>2471</v>
      </c>
      <c r="P558" s="746"/>
      <c r="Q558" s="733">
        <v>2471</v>
      </c>
    </row>
    <row r="559" spans="1:17" ht="14.4" customHeight="1" x14ac:dyDescent="0.3">
      <c r="A559" s="727" t="s">
        <v>561</v>
      </c>
      <c r="B559" s="728" t="s">
        <v>4178</v>
      </c>
      <c r="C559" s="728" t="s">
        <v>4179</v>
      </c>
      <c r="D559" s="728" t="s">
        <v>4227</v>
      </c>
      <c r="E559" s="728" t="s">
        <v>4228</v>
      </c>
      <c r="F559" s="732">
        <v>4</v>
      </c>
      <c r="G559" s="732">
        <v>6548</v>
      </c>
      <c r="H559" s="732">
        <v>3.9045915324985092</v>
      </c>
      <c r="I559" s="732">
        <v>1637</v>
      </c>
      <c r="J559" s="732">
        <v>1</v>
      </c>
      <c r="K559" s="732">
        <v>1677</v>
      </c>
      <c r="L559" s="732">
        <v>1</v>
      </c>
      <c r="M559" s="732">
        <v>1677</v>
      </c>
      <c r="N559" s="732">
        <v>2</v>
      </c>
      <c r="O559" s="732">
        <v>3356</v>
      </c>
      <c r="P559" s="746">
        <v>2.0011926058437686</v>
      </c>
      <c r="Q559" s="733">
        <v>1678</v>
      </c>
    </row>
    <row r="560" spans="1:17" ht="14.4" customHeight="1" x14ac:dyDescent="0.3">
      <c r="A560" s="727" t="s">
        <v>561</v>
      </c>
      <c r="B560" s="728" t="s">
        <v>4178</v>
      </c>
      <c r="C560" s="728" t="s">
        <v>4179</v>
      </c>
      <c r="D560" s="728" t="s">
        <v>5136</v>
      </c>
      <c r="E560" s="728" t="s">
        <v>5137</v>
      </c>
      <c r="F560" s="732">
        <v>2</v>
      </c>
      <c r="G560" s="732">
        <v>2680</v>
      </c>
      <c r="H560" s="732">
        <v>1.9239052404881551</v>
      </c>
      <c r="I560" s="732">
        <v>1340</v>
      </c>
      <c r="J560" s="732">
        <v>1</v>
      </c>
      <c r="K560" s="732">
        <v>1393</v>
      </c>
      <c r="L560" s="732">
        <v>1</v>
      </c>
      <c r="M560" s="732">
        <v>1393</v>
      </c>
      <c r="N560" s="732">
        <v>1</v>
      </c>
      <c r="O560" s="732">
        <v>1395</v>
      </c>
      <c r="P560" s="746">
        <v>1.0014357501794688</v>
      </c>
      <c r="Q560" s="733">
        <v>1395</v>
      </c>
    </row>
    <row r="561" spans="1:17" ht="14.4" customHeight="1" x14ac:dyDescent="0.3">
      <c r="A561" s="727" t="s">
        <v>561</v>
      </c>
      <c r="B561" s="728" t="s">
        <v>4178</v>
      </c>
      <c r="C561" s="728" t="s">
        <v>4179</v>
      </c>
      <c r="D561" s="728" t="s">
        <v>5138</v>
      </c>
      <c r="E561" s="728" t="s">
        <v>5139</v>
      </c>
      <c r="F561" s="732">
        <v>69</v>
      </c>
      <c r="G561" s="732">
        <v>345690</v>
      </c>
      <c r="H561" s="732">
        <v>0.89503200149133166</v>
      </c>
      <c r="I561" s="732">
        <v>5010</v>
      </c>
      <c r="J561" s="732">
        <v>76</v>
      </c>
      <c r="K561" s="732">
        <v>386232</v>
      </c>
      <c r="L561" s="732">
        <v>1</v>
      </c>
      <c r="M561" s="732">
        <v>5082</v>
      </c>
      <c r="N561" s="732">
        <v>52</v>
      </c>
      <c r="O561" s="732">
        <v>264368</v>
      </c>
      <c r="P561" s="746">
        <v>0.68447979452764141</v>
      </c>
      <c r="Q561" s="733">
        <v>5084</v>
      </c>
    </row>
    <row r="562" spans="1:17" ht="14.4" customHeight="1" x14ac:dyDescent="0.3">
      <c r="A562" s="727" t="s">
        <v>561</v>
      </c>
      <c r="B562" s="728" t="s">
        <v>4178</v>
      </c>
      <c r="C562" s="728" t="s">
        <v>4179</v>
      </c>
      <c r="D562" s="728" t="s">
        <v>5140</v>
      </c>
      <c r="E562" s="728" t="s">
        <v>5141</v>
      </c>
      <c r="F562" s="732"/>
      <c r="G562" s="732"/>
      <c r="H562" s="732"/>
      <c r="I562" s="732"/>
      <c r="J562" s="732"/>
      <c r="K562" s="732"/>
      <c r="L562" s="732"/>
      <c r="M562" s="732"/>
      <c r="N562" s="732">
        <v>10</v>
      </c>
      <c r="O562" s="732">
        <v>3370</v>
      </c>
      <c r="P562" s="746"/>
      <c r="Q562" s="733">
        <v>337</v>
      </c>
    </row>
    <row r="563" spans="1:17" ht="14.4" customHeight="1" x14ac:dyDescent="0.3">
      <c r="A563" s="727" t="s">
        <v>561</v>
      </c>
      <c r="B563" s="728" t="s">
        <v>4178</v>
      </c>
      <c r="C563" s="728" t="s">
        <v>4179</v>
      </c>
      <c r="D563" s="728" t="s">
        <v>5142</v>
      </c>
      <c r="E563" s="728" t="s">
        <v>5143</v>
      </c>
      <c r="F563" s="732">
        <v>9</v>
      </c>
      <c r="G563" s="732">
        <v>43875</v>
      </c>
      <c r="H563" s="732">
        <v>0.57454331172657636</v>
      </c>
      <c r="I563" s="732">
        <v>4875</v>
      </c>
      <c r="J563" s="732">
        <v>15</v>
      </c>
      <c r="K563" s="732">
        <v>76365</v>
      </c>
      <c r="L563" s="732">
        <v>1</v>
      </c>
      <c r="M563" s="732">
        <v>5091</v>
      </c>
      <c r="N563" s="732">
        <v>18</v>
      </c>
      <c r="O563" s="732">
        <v>91710</v>
      </c>
      <c r="P563" s="746">
        <v>1.2009428403064231</v>
      </c>
      <c r="Q563" s="733">
        <v>5095</v>
      </c>
    </row>
    <row r="564" spans="1:17" ht="14.4" customHeight="1" x14ac:dyDescent="0.3">
      <c r="A564" s="727" t="s">
        <v>561</v>
      </c>
      <c r="B564" s="728" t="s">
        <v>4178</v>
      </c>
      <c r="C564" s="728" t="s">
        <v>4179</v>
      </c>
      <c r="D564" s="728" t="s">
        <v>5144</v>
      </c>
      <c r="E564" s="728" t="s">
        <v>5145</v>
      </c>
      <c r="F564" s="732">
        <v>1</v>
      </c>
      <c r="G564" s="732">
        <v>649</v>
      </c>
      <c r="H564" s="732"/>
      <c r="I564" s="732">
        <v>649</v>
      </c>
      <c r="J564" s="732"/>
      <c r="K564" s="732"/>
      <c r="L564" s="732"/>
      <c r="M564" s="732"/>
      <c r="N564" s="732"/>
      <c r="O564" s="732"/>
      <c r="P564" s="746"/>
      <c r="Q564" s="733"/>
    </row>
    <row r="565" spans="1:17" ht="14.4" customHeight="1" x14ac:dyDescent="0.3">
      <c r="A565" s="727" t="s">
        <v>561</v>
      </c>
      <c r="B565" s="728" t="s">
        <v>4178</v>
      </c>
      <c r="C565" s="728" t="s">
        <v>4179</v>
      </c>
      <c r="D565" s="728" t="s">
        <v>5146</v>
      </c>
      <c r="E565" s="728" t="s">
        <v>5147</v>
      </c>
      <c r="F565" s="732">
        <v>1</v>
      </c>
      <c r="G565" s="732">
        <v>3079</v>
      </c>
      <c r="H565" s="732">
        <v>0.96580928481806771</v>
      </c>
      <c r="I565" s="732">
        <v>3079</v>
      </c>
      <c r="J565" s="732">
        <v>1</v>
      </c>
      <c r="K565" s="732">
        <v>3188</v>
      </c>
      <c r="L565" s="732">
        <v>1</v>
      </c>
      <c r="M565" s="732">
        <v>3188</v>
      </c>
      <c r="N565" s="732">
        <v>2</v>
      </c>
      <c r="O565" s="732">
        <v>6378</v>
      </c>
      <c r="P565" s="746">
        <v>2.0006273525721454</v>
      </c>
      <c r="Q565" s="733">
        <v>3189</v>
      </c>
    </row>
    <row r="566" spans="1:17" ht="14.4" customHeight="1" x14ac:dyDescent="0.3">
      <c r="A566" s="727" t="s">
        <v>561</v>
      </c>
      <c r="B566" s="728" t="s">
        <v>4178</v>
      </c>
      <c r="C566" s="728" t="s">
        <v>4179</v>
      </c>
      <c r="D566" s="728" t="s">
        <v>5148</v>
      </c>
      <c r="E566" s="728" t="s">
        <v>5149</v>
      </c>
      <c r="F566" s="732"/>
      <c r="G566" s="732"/>
      <c r="H566" s="732"/>
      <c r="I566" s="732"/>
      <c r="J566" s="732">
        <v>2</v>
      </c>
      <c r="K566" s="732">
        <v>4672</v>
      </c>
      <c r="L566" s="732">
        <v>1</v>
      </c>
      <c r="M566" s="732">
        <v>2336</v>
      </c>
      <c r="N566" s="732"/>
      <c r="O566" s="732"/>
      <c r="P566" s="746"/>
      <c r="Q566" s="733"/>
    </row>
    <row r="567" spans="1:17" ht="14.4" customHeight="1" x14ac:dyDescent="0.3">
      <c r="A567" s="727" t="s">
        <v>561</v>
      </c>
      <c r="B567" s="728" t="s">
        <v>4178</v>
      </c>
      <c r="C567" s="728" t="s">
        <v>4179</v>
      </c>
      <c r="D567" s="728" t="s">
        <v>5150</v>
      </c>
      <c r="E567" s="728" t="s">
        <v>5151</v>
      </c>
      <c r="F567" s="732"/>
      <c r="G567" s="732"/>
      <c r="H567" s="732"/>
      <c r="I567" s="732"/>
      <c r="J567" s="732"/>
      <c r="K567" s="732"/>
      <c r="L567" s="732"/>
      <c r="M567" s="732"/>
      <c r="N567" s="732">
        <v>2</v>
      </c>
      <c r="O567" s="732">
        <v>5668</v>
      </c>
      <c r="P567" s="746"/>
      <c r="Q567" s="733">
        <v>2834</v>
      </c>
    </row>
    <row r="568" spans="1:17" ht="14.4" customHeight="1" x14ac:dyDescent="0.3">
      <c r="A568" s="727" t="s">
        <v>561</v>
      </c>
      <c r="B568" s="728" t="s">
        <v>4178</v>
      </c>
      <c r="C568" s="728" t="s">
        <v>4179</v>
      </c>
      <c r="D568" s="728" t="s">
        <v>5152</v>
      </c>
      <c r="E568" s="728" t="s">
        <v>5153</v>
      </c>
      <c r="F568" s="732">
        <v>1</v>
      </c>
      <c r="G568" s="732">
        <v>6181</v>
      </c>
      <c r="H568" s="732">
        <v>0.48846214635688318</v>
      </c>
      <c r="I568" s="732">
        <v>6181</v>
      </c>
      <c r="J568" s="732">
        <v>2</v>
      </c>
      <c r="K568" s="732">
        <v>12654</v>
      </c>
      <c r="L568" s="732">
        <v>1</v>
      </c>
      <c r="M568" s="732">
        <v>6327</v>
      </c>
      <c r="N568" s="732">
        <v>2</v>
      </c>
      <c r="O568" s="732">
        <v>12662</v>
      </c>
      <c r="P568" s="746">
        <v>1.0006322111585269</v>
      </c>
      <c r="Q568" s="733">
        <v>6331</v>
      </c>
    </row>
    <row r="569" spans="1:17" ht="14.4" customHeight="1" x14ac:dyDescent="0.3">
      <c r="A569" s="727" t="s">
        <v>561</v>
      </c>
      <c r="B569" s="728" t="s">
        <v>4178</v>
      </c>
      <c r="C569" s="728" t="s">
        <v>4179</v>
      </c>
      <c r="D569" s="728" t="s">
        <v>5154</v>
      </c>
      <c r="E569" s="728" t="s">
        <v>5155</v>
      </c>
      <c r="F569" s="732"/>
      <c r="G569" s="732"/>
      <c r="H569" s="732"/>
      <c r="I569" s="732"/>
      <c r="J569" s="732">
        <v>2</v>
      </c>
      <c r="K569" s="732">
        <v>3144</v>
      </c>
      <c r="L569" s="732">
        <v>1</v>
      </c>
      <c r="M569" s="732">
        <v>1572</v>
      </c>
      <c r="N569" s="732">
        <v>2</v>
      </c>
      <c r="O569" s="732">
        <v>3146</v>
      </c>
      <c r="P569" s="746">
        <v>1.0006361323155217</v>
      </c>
      <c r="Q569" s="733">
        <v>1573</v>
      </c>
    </row>
    <row r="570" spans="1:17" ht="14.4" customHeight="1" x14ac:dyDescent="0.3">
      <c r="A570" s="727" t="s">
        <v>561</v>
      </c>
      <c r="B570" s="728" t="s">
        <v>4178</v>
      </c>
      <c r="C570" s="728" t="s">
        <v>4179</v>
      </c>
      <c r="D570" s="728" t="s">
        <v>5156</v>
      </c>
      <c r="E570" s="728" t="s">
        <v>5157</v>
      </c>
      <c r="F570" s="732">
        <v>1</v>
      </c>
      <c r="G570" s="732">
        <v>5754</v>
      </c>
      <c r="H570" s="732">
        <v>0.96381909547738698</v>
      </c>
      <c r="I570" s="732">
        <v>5754</v>
      </c>
      <c r="J570" s="732">
        <v>1</v>
      </c>
      <c r="K570" s="732">
        <v>5970</v>
      </c>
      <c r="L570" s="732">
        <v>1</v>
      </c>
      <c r="M570" s="732">
        <v>5970</v>
      </c>
      <c r="N570" s="732"/>
      <c r="O570" s="732"/>
      <c r="P570" s="746"/>
      <c r="Q570" s="733"/>
    </row>
    <row r="571" spans="1:17" ht="14.4" customHeight="1" x14ac:dyDescent="0.3">
      <c r="A571" s="727" t="s">
        <v>561</v>
      </c>
      <c r="B571" s="728" t="s">
        <v>4178</v>
      </c>
      <c r="C571" s="728" t="s">
        <v>4179</v>
      </c>
      <c r="D571" s="728" t="s">
        <v>5158</v>
      </c>
      <c r="E571" s="728" t="s">
        <v>5159</v>
      </c>
      <c r="F571" s="732">
        <v>1</v>
      </c>
      <c r="G571" s="732">
        <v>4715</v>
      </c>
      <c r="H571" s="732">
        <v>0.96303104575163401</v>
      </c>
      <c r="I571" s="732">
        <v>4715</v>
      </c>
      <c r="J571" s="732">
        <v>1</v>
      </c>
      <c r="K571" s="732">
        <v>4896</v>
      </c>
      <c r="L571" s="732">
        <v>1</v>
      </c>
      <c r="M571" s="732">
        <v>4896</v>
      </c>
      <c r="N571" s="732">
        <v>4</v>
      </c>
      <c r="O571" s="732">
        <v>19596</v>
      </c>
      <c r="P571" s="746">
        <v>4.0024509803921573</v>
      </c>
      <c r="Q571" s="733">
        <v>4899</v>
      </c>
    </row>
    <row r="572" spans="1:17" ht="14.4" customHeight="1" x14ac:dyDescent="0.3">
      <c r="A572" s="727" t="s">
        <v>561</v>
      </c>
      <c r="B572" s="728" t="s">
        <v>4178</v>
      </c>
      <c r="C572" s="728" t="s">
        <v>4179</v>
      </c>
      <c r="D572" s="728" t="s">
        <v>5160</v>
      </c>
      <c r="E572" s="728" t="s">
        <v>5161</v>
      </c>
      <c r="F572" s="732">
        <v>3</v>
      </c>
      <c r="G572" s="732">
        <v>6660</v>
      </c>
      <c r="H572" s="732"/>
      <c r="I572" s="732">
        <v>2220</v>
      </c>
      <c r="J572" s="732"/>
      <c r="K572" s="732"/>
      <c r="L572" s="732"/>
      <c r="M572" s="732"/>
      <c r="N572" s="732"/>
      <c r="O572" s="732"/>
      <c r="P572" s="746"/>
      <c r="Q572" s="733"/>
    </row>
    <row r="573" spans="1:17" ht="14.4" customHeight="1" x14ac:dyDescent="0.3">
      <c r="A573" s="727" t="s">
        <v>561</v>
      </c>
      <c r="B573" s="728" t="s">
        <v>4178</v>
      </c>
      <c r="C573" s="728" t="s">
        <v>4179</v>
      </c>
      <c r="D573" s="728" t="s">
        <v>5162</v>
      </c>
      <c r="E573" s="728" t="s">
        <v>5163</v>
      </c>
      <c r="F573" s="732">
        <v>3</v>
      </c>
      <c r="G573" s="732">
        <v>8556</v>
      </c>
      <c r="H573" s="732"/>
      <c r="I573" s="732">
        <v>2852</v>
      </c>
      <c r="J573" s="732"/>
      <c r="K573" s="732"/>
      <c r="L573" s="732"/>
      <c r="M573" s="732"/>
      <c r="N573" s="732"/>
      <c r="O573" s="732"/>
      <c r="P573" s="746"/>
      <c r="Q573" s="733"/>
    </row>
    <row r="574" spans="1:17" ht="14.4" customHeight="1" x14ac:dyDescent="0.3">
      <c r="A574" s="727" t="s">
        <v>561</v>
      </c>
      <c r="B574" s="728" t="s">
        <v>4178</v>
      </c>
      <c r="C574" s="728" t="s">
        <v>4179</v>
      </c>
      <c r="D574" s="728" t="s">
        <v>5164</v>
      </c>
      <c r="E574" s="728" t="s">
        <v>5165</v>
      </c>
      <c r="F574" s="732"/>
      <c r="G574" s="732"/>
      <c r="H574" s="732"/>
      <c r="I574" s="732"/>
      <c r="J574" s="732">
        <v>1</v>
      </c>
      <c r="K574" s="732">
        <v>1659</v>
      </c>
      <c r="L574" s="732">
        <v>1</v>
      </c>
      <c r="M574" s="732">
        <v>1659</v>
      </c>
      <c r="N574" s="732"/>
      <c r="O574" s="732"/>
      <c r="P574" s="746"/>
      <c r="Q574" s="733"/>
    </row>
    <row r="575" spans="1:17" ht="14.4" customHeight="1" x14ac:dyDescent="0.3">
      <c r="A575" s="727" t="s">
        <v>561</v>
      </c>
      <c r="B575" s="728" t="s">
        <v>4178</v>
      </c>
      <c r="C575" s="728" t="s">
        <v>4179</v>
      </c>
      <c r="D575" s="728" t="s">
        <v>5166</v>
      </c>
      <c r="E575" s="728" t="s">
        <v>5167</v>
      </c>
      <c r="F575" s="732"/>
      <c r="G575" s="732"/>
      <c r="H575" s="732"/>
      <c r="I575" s="732"/>
      <c r="J575" s="732">
        <v>1</v>
      </c>
      <c r="K575" s="732">
        <v>4274</v>
      </c>
      <c r="L575" s="732">
        <v>1</v>
      </c>
      <c r="M575" s="732">
        <v>4274</v>
      </c>
      <c r="N575" s="732">
        <v>3</v>
      </c>
      <c r="O575" s="732">
        <v>12831</v>
      </c>
      <c r="P575" s="746">
        <v>3.0021057557323352</v>
      </c>
      <c r="Q575" s="733">
        <v>4277</v>
      </c>
    </row>
    <row r="576" spans="1:17" ht="14.4" customHeight="1" x14ac:dyDescent="0.3">
      <c r="A576" s="727" t="s">
        <v>561</v>
      </c>
      <c r="B576" s="728" t="s">
        <v>4178</v>
      </c>
      <c r="C576" s="728" t="s">
        <v>4179</v>
      </c>
      <c r="D576" s="728" t="s">
        <v>5168</v>
      </c>
      <c r="E576" s="728" t="s">
        <v>5169</v>
      </c>
      <c r="F576" s="732">
        <v>1</v>
      </c>
      <c r="G576" s="732">
        <v>2420</v>
      </c>
      <c r="H576" s="732">
        <v>0.485553772070626</v>
      </c>
      <c r="I576" s="732">
        <v>2420</v>
      </c>
      <c r="J576" s="732">
        <v>2</v>
      </c>
      <c r="K576" s="732">
        <v>4984</v>
      </c>
      <c r="L576" s="732">
        <v>1</v>
      </c>
      <c r="M576" s="732">
        <v>2492</v>
      </c>
      <c r="N576" s="732">
        <v>2</v>
      </c>
      <c r="O576" s="732">
        <v>4986</v>
      </c>
      <c r="P576" s="746">
        <v>1.0004012841091492</v>
      </c>
      <c r="Q576" s="733">
        <v>2493</v>
      </c>
    </row>
    <row r="577" spans="1:17" ht="14.4" customHeight="1" x14ac:dyDescent="0.3">
      <c r="A577" s="727" t="s">
        <v>561</v>
      </c>
      <c r="B577" s="728" t="s">
        <v>4178</v>
      </c>
      <c r="C577" s="728" t="s">
        <v>4179</v>
      </c>
      <c r="D577" s="728" t="s">
        <v>5170</v>
      </c>
      <c r="E577" s="728" t="s">
        <v>5171</v>
      </c>
      <c r="F577" s="732">
        <v>1</v>
      </c>
      <c r="G577" s="732">
        <v>2607</v>
      </c>
      <c r="H577" s="732"/>
      <c r="I577" s="732">
        <v>2607</v>
      </c>
      <c r="J577" s="732"/>
      <c r="K577" s="732"/>
      <c r="L577" s="732"/>
      <c r="M577" s="732"/>
      <c r="N577" s="732"/>
      <c r="O577" s="732"/>
      <c r="P577" s="746"/>
      <c r="Q577" s="733"/>
    </row>
    <row r="578" spans="1:17" ht="14.4" customHeight="1" x14ac:dyDescent="0.3">
      <c r="A578" s="727" t="s">
        <v>561</v>
      </c>
      <c r="B578" s="728" t="s">
        <v>4178</v>
      </c>
      <c r="C578" s="728" t="s">
        <v>4179</v>
      </c>
      <c r="D578" s="728" t="s">
        <v>4229</v>
      </c>
      <c r="E578" s="728" t="s">
        <v>4230</v>
      </c>
      <c r="F578" s="732">
        <v>66</v>
      </c>
      <c r="G578" s="732">
        <v>84744</v>
      </c>
      <c r="H578" s="732">
        <v>0.91206922530512091</v>
      </c>
      <c r="I578" s="732">
        <v>1284</v>
      </c>
      <c r="J578" s="732">
        <v>71</v>
      </c>
      <c r="K578" s="732">
        <v>92914</v>
      </c>
      <c r="L578" s="732">
        <v>1</v>
      </c>
      <c r="M578" s="732">
        <v>1308.6478873239437</v>
      </c>
      <c r="N578" s="732">
        <v>91</v>
      </c>
      <c r="O578" s="732">
        <v>119210</v>
      </c>
      <c r="P578" s="746">
        <v>1.2830144004132853</v>
      </c>
      <c r="Q578" s="733">
        <v>1310</v>
      </c>
    </row>
    <row r="579" spans="1:17" ht="14.4" customHeight="1" x14ac:dyDescent="0.3">
      <c r="A579" s="727" t="s">
        <v>561</v>
      </c>
      <c r="B579" s="728" t="s">
        <v>4178</v>
      </c>
      <c r="C579" s="728" t="s">
        <v>4179</v>
      </c>
      <c r="D579" s="728" t="s">
        <v>5172</v>
      </c>
      <c r="E579" s="728" t="s">
        <v>5173</v>
      </c>
      <c r="F579" s="732">
        <v>13</v>
      </c>
      <c r="G579" s="732">
        <v>53066</v>
      </c>
      <c r="H579" s="732">
        <v>0.73223772267527698</v>
      </c>
      <c r="I579" s="732">
        <v>4082</v>
      </c>
      <c r="J579" s="732">
        <v>17</v>
      </c>
      <c r="K579" s="732">
        <v>72471</v>
      </c>
      <c r="L579" s="732">
        <v>1</v>
      </c>
      <c r="M579" s="732">
        <v>4263</v>
      </c>
      <c r="N579" s="732">
        <v>19</v>
      </c>
      <c r="O579" s="732">
        <v>81054</v>
      </c>
      <c r="P579" s="746">
        <v>1.1184335803286831</v>
      </c>
      <c r="Q579" s="733">
        <v>4266</v>
      </c>
    </row>
    <row r="580" spans="1:17" ht="14.4" customHeight="1" x14ac:dyDescent="0.3">
      <c r="A580" s="727" t="s">
        <v>561</v>
      </c>
      <c r="B580" s="728" t="s">
        <v>4178</v>
      </c>
      <c r="C580" s="728" t="s">
        <v>4179</v>
      </c>
      <c r="D580" s="728" t="s">
        <v>4231</v>
      </c>
      <c r="E580" s="728" t="s">
        <v>4232</v>
      </c>
      <c r="F580" s="732">
        <v>3</v>
      </c>
      <c r="G580" s="732">
        <v>2838</v>
      </c>
      <c r="H580" s="732">
        <v>0.41753714874209208</v>
      </c>
      <c r="I580" s="732">
        <v>946</v>
      </c>
      <c r="J580" s="732">
        <v>7</v>
      </c>
      <c r="K580" s="732">
        <v>6797</v>
      </c>
      <c r="L580" s="732">
        <v>1</v>
      </c>
      <c r="M580" s="732">
        <v>971</v>
      </c>
      <c r="N580" s="732">
        <v>4</v>
      </c>
      <c r="O580" s="732">
        <v>3888</v>
      </c>
      <c r="P580" s="746">
        <v>0.57201706635280269</v>
      </c>
      <c r="Q580" s="733">
        <v>972</v>
      </c>
    </row>
    <row r="581" spans="1:17" ht="14.4" customHeight="1" x14ac:dyDescent="0.3">
      <c r="A581" s="727" t="s">
        <v>561</v>
      </c>
      <c r="B581" s="728" t="s">
        <v>4178</v>
      </c>
      <c r="C581" s="728" t="s">
        <v>4179</v>
      </c>
      <c r="D581" s="728" t="s">
        <v>5174</v>
      </c>
      <c r="E581" s="728" t="s">
        <v>5175</v>
      </c>
      <c r="F581" s="732">
        <v>1</v>
      </c>
      <c r="G581" s="732">
        <v>917</v>
      </c>
      <c r="H581" s="732">
        <v>0.49301075268817202</v>
      </c>
      <c r="I581" s="732">
        <v>917</v>
      </c>
      <c r="J581" s="732">
        <v>2</v>
      </c>
      <c r="K581" s="732">
        <v>1860</v>
      </c>
      <c r="L581" s="732">
        <v>1</v>
      </c>
      <c r="M581" s="732">
        <v>930</v>
      </c>
      <c r="N581" s="732">
        <v>2</v>
      </c>
      <c r="O581" s="732">
        <v>1860</v>
      </c>
      <c r="P581" s="746">
        <v>1</v>
      </c>
      <c r="Q581" s="733">
        <v>930</v>
      </c>
    </row>
    <row r="582" spans="1:17" ht="14.4" customHeight="1" x14ac:dyDescent="0.3">
      <c r="A582" s="727" t="s">
        <v>561</v>
      </c>
      <c r="B582" s="728" t="s">
        <v>4178</v>
      </c>
      <c r="C582" s="728" t="s">
        <v>4179</v>
      </c>
      <c r="D582" s="728" t="s">
        <v>4233</v>
      </c>
      <c r="E582" s="728" t="s">
        <v>4234</v>
      </c>
      <c r="F582" s="732"/>
      <c r="G582" s="732"/>
      <c r="H582" s="732"/>
      <c r="I582" s="732"/>
      <c r="J582" s="732">
        <v>2</v>
      </c>
      <c r="K582" s="732">
        <v>1970</v>
      </c>
      <c r="L582" s="732">
        <v>1</v>
      </c>
      <c r="M582" s="732">
        <v>985</v>
      </c>
      <c r="N582" s="732"/>
      <c r="O582" s="732"/>
      <c r="P582" s="746"/>
      <c r="Q582" s="733"/>
    </row>
    <row r="583" spans="1:17" ht="14.4" customHeight="1" x14ac:dyDescent="0.3">
      <c r="A583" s="727" t="s">
        <v>561</v>
      </c>
      <c r="B583" s="728" t="s">
        <v>4178</v>
      </c>
      <c r="C583" s="728" t="s">
        <v>4179</v>
      </c>
      <c r="D583" s="728" t="s">
        <v>5176</v>
      </c>
      <c r="E583" s="728" t="s">
        <v>5177</v>
      </c>
      <c r="F583" s="732"/>
      <c r="G583" s="732"/>
      <c r="H583" s="732"/>
      <c r="I583" s="732"/>
      <c r="J583" s="732"/>
      <c r="K583" s="732"/>
      <c r="L583" s="732"/>
      <c r="M583" s="732"/>
      <c r="N583" s="732">
        <v>3</v>
      </c>
      <c r="O583" s="732">
        <v>3084</v>
      </c>
      <c r="P583" s="746"/>
      <c r="Q583" s="733">
        <v>1028</v>
      </c>
    </row>
    <row r="584" spans="1:17" ht="14.4" customHeight="1" x14ac:dyDescent="0.3">
      <c r="A584" s="727" t="s">
        <v>561</v>
      </c>
      <c r="B584" s="728" t="s">
        <v>4178</v>
      </c>
      <c r="C584" s="728" t="s">
        <v>4179</v>
      </c>
      <c r="D584" s="728" t="s">
        <v>5178</v>
      </c>
      <c r="E584" s="728" t="s">
        <v>5179</v>
      </c>
      <c r="F584" s="732">
        <v>4</v>
      </c>
      <c r="G584" s="732">
        <v>9348</v>
      </c>
      <c r="H584" s="732">
        <v>1.9402241594022416</v>
      </c>
      <c r="I584" s="732">
        <v>2337</v>
      </c>
      <c r="J584" s="732">
        <v>2</v>
      </c>
      <c r="K584" s="732">
        <v>4818</v>
      </c>
      <c r="L584" s="732">
        <v>1</v>
      </c>
      <c r="M584" s="732">
        <v>2409</v>
      </c>
      <c r="N584" s="732">
        <v>2</v>
      </c>
      <c r="O584" s="732">
        <v>4820</v>
      </c>
      <c r="P584" s="746">
        <v>1.0004151100041512</v>
      </c>
      <c r="Q584" s="733">
        <v>2410</v>
      </c>
    </row>
    <row r="585" spans="1:17" ht="14.4" customHeight="1" x14ac:dyDescent="0.3">
      <c r="A585" s="727" t="s">
        <v>561</v>
      </c>
      <c r="B585" s="728" t="s">
        <v>4178</v>
      </c>
      <c r="C585" s="728" t="s">
        <v>4179</v>
      </c>
      <c r="D585" s="728" t="s">
        <v>5180</v>
      </c>
      <c r="E585" s="728" t="s">
        <v>5181</v>
      </c>
      <c r="F585" s="732">
        <v>19</v>
      </c>
      <c r="G585" s="732">
        <v>56620</v>
      </c>
      <c r="H585" s="732">
        <v>1.2219704327182475</v>
      </c>
      <c r="I585" s="732">
        <v>2980</v>
      </c>
      <c r="J585" s="732">
        <v>15</v>
      </c>
      <c r="K585" s="732">
        <v>46335</v>
      </c>
      <c r="L585" s="732">
        <v>1</v>
      </c>
      <c r="M585" s="732">
        <v>3089</v>
      </c>
      <c r="N585" s="732">
        <v>23</v>
      </c>
      <c r="O585" s="732">
        <v>71116</v>
      </c>
      <c r="P585" s="746">
        <v>1.5348224883996979</v>
      </c>
      <c r="Q585" s="733">
        <v>3092</v>
      </c>
    </row>
    <row r="586" spans="1:17" ht="14.4" customHeight="1" x14ac:dyDescent="0.3">
      <c r="A586" s="727" t="s">
        <v>561</v>
      </c>
      <c r="B586" s="728" t="s">
        <v>4178</v>
      </c>
      <c r="C586" s="728" t="s">
        <v>4179</v>
      </c>
      <c r="D586" s="728" t="s">
        <v>5182</v>
      </c>
      <c r="E586" s="728" t="s">
        <v>5183</v>
      </c>
      <c r="F586" s="732">
        <v>1</v>
      </c>
      <c r="G586" s="732">
        <v>2176</v>
      </c>
      <c r="H586" s="732"/>
      <c r="I586" s="732">
        <v>2176</v>
      </c>
      <c r="J586" s="732"/>
      <c r="K586" s="732"/>
      <c r="L586" s="732"/>
      <c r="M586" s="732"/>
      <c r="N586" s="732">
        <v>1</v>
      </c>
      <c r="O586" s="732">
        <v>2216</v>
      </c>
      <c r="P586" s="746"/>
      <c r="Q586" s="733">
        <v>2216</v>
      </c>
    </row>
    <row r="587" spans="1:17" ht="14.4" customHeight="1" x14ac:dyDescent="0.3">
      <c r="A587" s="727" t="s">
        <v>561</v>
      </c>
      <c r="B587" s="728" t="s">
        <v>4178</v>
      </c>
      <c r="C587" s="728" t="s">
        <v>4179</v>
      </c>
      <c r="D587" s="728" t="s">
        <v>5184</v>
      </c>
      <c r="E587" s="728" t="s">
        <v>5185</v>
      </c>
      <c r="F587" s="732">
        <v>1</v>
      </c>
      <c r="G587" s="732">
        <v>1640</v>
      </c>
      <c r="H587" s="732"/>
      <c r="I587" s="732">
        <v>1640</v>
      </c>
      <c r="J587" s="732"/>
      <c r="K587" s="732"/>
      <c r="L587" s="732"/>
      <c r="M587" s="732"/>
      <c r="N587" s="732">
        <v>1</v>
      </c>
      <c r="O587" s="732">
        <v>1690</v>
      </c>
      <c r="P587" s="746"/>
      <c r="Q587" s="733">
        <v>1690</v>
      </c>
    </row>
    <row r="588" spans="1:17" ht="14.4" customHeight="1" x14ac:dyDescent="0.3">
      <c r="A588" s="727" t="s">
        <v>561</v>
      </c>
      <c r="B588" s="728" t="s">
        <v>4178</v>
      </c>
      <c r="C588" s="728" t="s">
        <v>4179</v>
      </c>
      <c r="D588" s="728" t="s">
        <v>5186</v>
      </c>
      <c r="E588" s="728" t="s">
        <v>5187</v>
      </c>
      <c r="F588" s="732"/>
      <c r="G588" s="732"/>
      <c r="H588" s="732"/>
      <c r="I588" s="732"/>
      <c r="J588" s="732"/>
      <c r="K588" s="732"/>
      <c r="L588" s="732"/>
      <c r="M588" s="732"/>
      <c r="N588" s="732">
        <v>1</v>
      </c>
      <c r="O588" s="732">
        <v>2262</v>
      </c>
      <c r="P588" s="746"/>
      <c r="Q588" s="733">
        <v>2262</v>
      </c>
    </row>
    <row r="589" spans="1:17" ht="14.4" customHeight="1" x14ac:dyDescent="0.3">
      <c r="A589" s="727" t="s">
        <v>561</v>
      </c>
      <c r="B589" s="728" t="s">
        <v>4178</v>
      </c>
      <c r="C589" s="728" t="s">
        <v>4179</v>
      </c>
      <c r="D589" s="728" t="s">
        <v>5188</v>
      </c>
      <c r="E589" s="728" t="s">
        <v>5189</v>
      </c>
      <c r="F589" s="732"/>
      <c r="G589" s="732"/>
      <c r="H589" s="732"/>
      <c r="I589" s="732"/>
      <c r="J589" s="732">
        <v>2</v>
      </c>
      <c r="K589" s="732">
        <v>3436</v>
      </c>
      <c r="L589" s="732">
        <v>1</v>
      </c>
      <c r="M589" s="732">
        <v>1718</v>
      </c>
      <c r="N589" s="732">
        <v>1</v>
      </c>
      <c r="O589" s="732">
        <v>1719</v>
      </c>
      <c r="P589" s="746">
        <v>0.50029103608847492</v>
      </c>
      <c r="Q589" s="733">
        <v>1719</v>
      </c>
    </row>
    <row r="590" spans="1:17" ht="14.4" customHeight="1" x14ac:dyDescent="0.3">
      <c r="A590" s="727" t="s">
        <v>561</v>
      </c>
      <c r="B590" s="728" t="s">
        <v>4178</v>
      </c>
      <c r="C590" s="728" t="s">
        <v>4179</v>
      </c>
      <c r="D590" s="728" t="s">
        <v>5190</v>
      </c>
      <c r="E590" s="728" t="s">
        <v>5191</v>
      </c>
      <c r="F590" s="732">
        <v>0</v>
      </c>
      <c r="G590" s="732">
        <v>0</v>
      </c>
      <c r="H590" s="732"/>
      <c r="I590" s="732"/>
      <c r="J590" s="732">
        <v>0</v>
      </c>
      <c r="K590" s="732">
        <v>0</v>
      </c>
      <c r="L590" s="732"/>
      <c r="M590" s="732"/>
      <c r="N590" s="732">
        <v>0</v>
      </c>
      <c r="O590" s="732">
        <v>0</v>
      </c>
      <c r="P590" s="746"/>
      <c r="Q590" s="733"/>
    </row>
    <row r="591" spans="1:17" ht="14.4" customHeight="1" x14ac:dyDescent="0.3">
      <c r="A591" s="727" t="s">
        <v>561</v>
      </c>
      <c r="B591" s="728" t="s">
        <v>4178</v>
      </c>
      <c r="C591" s="728" t="s">
        <v>4179</v>
      </c>
      <c r="D591" s="728" t="s">
        <v>5192</v>
      </c>
      <c r="E591" s="728" t="s">
        <v>5193</v>
      </c>
      <c r="F591" s="732">
        <v>431</v>
      </c>
      <c r="G591" s="732">
        <v>0</v>
      </c>
      <c r="H591" s="732"/>
      <c r="I591" s="732">
        <v>0</v>
      </c>
      <c r="J591" s="732">
        <v>426</v>
      </c>
      <c r="K591" s="732">
        <v>0</v>
      </c>
      <c r="L591" s="732"/>
      <c r="M591" s="732">
        <v>0</v>
      </c>
      <c r="N591" s="732">
        <v>475</v>
      </c>
      <c r="O591" s="732">
        <v>0</v>
      </c>
      <c r="P591" s="746"/>
      <c r="Q591" s="733">
        <v>0</v>
      </c>
    </row>
    <row r="592" spans="1:17" ht="14.4" customHeight="1" x14ac:dyDescent="0.3">
      <c r="A592" s="727" t="s">
        <v>561</v>
      </c>
      <c r="B592" s="728" t="s">
        <v>4178</v>
      </c>
      <c r="C592" s="728" t="s">
        <v>4179</v>
      </c>
      <c r="D592" s="728" t="s">
        <v>5194</v>
      </c>
      <c r="E592" s="728" t="s">
        <v>5195</v>
      </c>
      <c r="F592" s="732">
        <v>53</v>
      </c>
      <c r="G592" s="732">
        <v>0</v>
      </c>
      <c r="H592" s="732"/>
      <c r="I592" s="732">
        <v>0</v>
      </c>
      <c r="J592" s="732">
        <v>50</v>
      </c>
      <c r="K592" s="732">
        <v>0</v>
      </c>
      <c r="L592" s="732"/>
      <c r="M592" s="732">
        <v>0</v>
      </c>
      <c r="N592" s="732">
        <v>43</v>
      </c>
      <c r="O592" s="732">
        <v>0</v>
      </c>
      <c r="P592" s="746"/>
      <c r="Q592" s="733">
        <v>0</v>
      </c>
    </row>
    <row r="593" spans="1:17" ht="14.4" customHeight="1" x14ac:dyDescent="0.3">
      <c r="A593" s="727" t="s">
        <v>561</v>
      </c>
      <c r="B593" s="728" t="s">
        <v>4178</v>
      </c>
      <c r="C593" s="728" t="s">
        <v>4179</v>
      </c>
      <c r="D593" s="728" t="s">
        <v>5196</v>
      </c>
      <c r="E593" s="728" t="s">
        <v>5197</v>
      </c>
      <c r="F593" s="732">
        <v>18</v>
      </c>
      <c r="G593" s="732">
        <v>102564</v>
      </c>
      <c r="H593" s="732">
        <v>0.98343113565757678</v>
      </c>
      <c r="I593" s="732">
        <v>5698</v>
      </c>
      <c r="J593" s="732">
        <v>18</v>
      </c>
      <c r="K593" s="732">
        <v>104292</v>
      </c>
      <c r="L593" s="732">
        <v>1</v>
      </c>
      <c r="M593" s="732">
        <v>5794</v>
      </c>
      <c r="N593" s="732">
        <v>19</v>
      </c>
      <c r="O593" s="732">
        <v>110122</v>
      </c>
      <c r="P593" s="746">
        <v>1.0559007402293561</v>
      </c>
      <c r="Q593" s="733">
        <v>5795.894736842105</v>
      </c>
    </row>
    <row r="594" spans="1:17" ht="14.4" customHeight="1" x14ac:dyDescent="0.3">
      <c r="A594" s="727" t="s">
        <v>561</v>
      </c>
      <c r="B594" s="728" t="s">
        <v>4178</v>
      </c>
      <c r="C594" s="728" t="s">
        <v>4179</v>
      </c>
      <c r="D594" s="728" t="s">
        <v>5198</v>
      </c>
      <c r="E594" s="728" t="s">
        <v>5199</v>
      </c>
      <c r="F594" s="732">
        <v>38</v>
      </c>
      <c r="G594" s="732">
        <v>150404</v>
      </c>
      <c r="H594" s="732">
        <v>0.82586922620747216</v>
      </c>
      <c r="I594" s="732">
        <v>3958</v>
      </c>
      <c r="J594" s="732">
        <v>44</v>
      </c>
      <c r="K594" s="732">
        <v>182116</v>
      </c>
      <c r="L594" s="732">
        <v>1</v>
      </c>
      <c r="M594" s="732">
        <v>4139</v>
      </c>
      <c r="N594" s="732">
        <v>54</v>
      </c>
      <c r="O594" s="732">
        <v>223662</v>
      </c>
      <c r="P594" s="746">
        <v>1.2281293241670144</v>
      </c>
      <c r="Q594" s="733">
        <v>4141.8888888888887</v>
      </c>
    </row>
    <row r="595" spans="1:17" ht="14.4" customHeight="1" x14ac:dyDescent="0.3">
      <c r="A595" s="727" t="s">
        <v>561</v>
      </c>
      <c r="B595" s="728" t="s">
        <v>4178</v>
      </c>
      <c r="C595" s="728" t="s">
        <v>4179</v>
      </c>
      <c r="D595" s="728" t="s">
        <v>5200</v>
      </c>
      <c r="E595" s="728" t="s">
        <v>5201</v>
      </c>
      <c r="F595" s="732">
        <v>1973</v>
      </c>
      <c r="G595" s="732">
        <v>2141261</v>
      </c>
      <c r="H595" s="732">
        <v>1.0059721434648674</v>
      </c>
      <c r="I595" s="732">
        <v>1085.2818043588445</v>
      </c>
      <c r="J595" s="732">
        <v>1890</v>
      </c>
      <c r="K595" s="732">
        <v>2128549</v>
      </c>
      <c r="L595" s="732">
        <v>1</v>
      </c>
      <c r="M595" s="732">
        <v>1126.2164021164022</v>
      </c>
      <c r="N595" s="732">
        <v>2027</v>
      </c>
      <c r="O595" s="732">
        <v>2252658</v>
      </c>
      <c r="P595" s="746">
        <v>1.0583068559849926</v>
      </c>
      <c r="Q595" s="733">
        <v>1111.3260976813024</v>
      </c>
    </row>
    <row r="596" spans="1:17" ht="14.4" customHeight="1" x14ac:dyDescent="0.3">
      <c r="A596" s="727" t="s">
        <v>561</v>
      </c>
      <c r="B596" s="728" t="s">
        <v>4178</v>
      </c>
      <c r="C596" s="728" t="s">
        <v>4179</v>
      </c>
      <c r="D596" s="728" t="s">
        <v>4249</v>
      </c>
      <c r="E596" s="728" t="s">
        <v>4250</v>
      </c>
      <c r="F596" s="732">
        <v>3</v>
      </c>
      <c r="G596" s="732">
        <v>1152</v>
      </c>
      <c r="H596" s="732"/>
      <c r="I596" s="732">
        <v>384</v>
      </c>
      <c r="J596" s="732"/>
      <c r="K596" s="732"/>
      <c r="L596" s="732"/>
      <c r="M596" s="732"/>
      <c r="N596" s="732">
        <v>1</v>
      </c>
      <c r="O596" s="732">
        <v>395</v>
      </c>
      <c r="P596" s="746"/>
      <c r="Q596" s="733">
        <v>395</v>
      </c>
    </row>
    <row r="597" spans="1:17" ht="14.4" customHeight="1" x14ac:dyDescent="0.3">
      <c r="A597" s="727" t="s">
        <v>561</v>
      </c>
      <c r="B597" s="728" t="s">
        <v>4178</v>
      </c>
      <c r="C597" s="728" t="s">
        <v>4179</v>
      </c>
      <c r="D597" s="728" t="s">
        <v>5202</v>
      </c>
      <c r="E597" s="728" t="s">
        <v>5203</v>
      </c>
      <c r="F597" s="732">
        <v>1</v>
      </c>
      <c r="G597" s="732">
        <v>0</v>
      </c>
      <c r="H597" s="732"/>
      <c r="I597" s="732">
        <v>0</v>
      </c>
      <c r="J597" s="732">
        <v>6</v>
      </c>
      <c r="K597" s="732">
        <v>0</v>
      </c>
      <c r="L597" s="732"/>
      <c r="M597" s="732">
        <v>0</v>
      </c>
      <c r="N597" s="732">
        <v>23</v>
      </c>
      <c r="O597" s="732">
        <v>0</v>
      </c>
      <c r="P597" s="746"/>
      <c r="Q597" s="733">
        <v>0</v>
      </c>
    </row>
    <row r="598" spans="1:17" ht="14.4" customHeight="1" x14ac:dyDescent="0.3">
      <c r="A598" s="727" t="s">
        <v>561</v>
      </c>
      <c r="B598" s="728" t="s">
        <v>4178</v>
      </c>
      <c r="C598" s="728" t="s">
        <v>4179</v>
      </c>
      <c r="D598" s="728" t="s">
        <v>5204</v>
      </c>
      <c r="E598" s="728" t="s">
        <v>5205</v>
      </c>
      <c r="F598" s="732">
        <v>10</v>
      </c>
      <c r="G598" s="732">
        <v>28518</v>
      </c>
      <c r="H598" s="732">
        <v>1.2083898305084746</v>
      </c>
      <c r="I598" s="732">
        <v>2851.8</v>
      </c>
      <c r="J598" s="732">
        <v>8</v>
      </c>
      <c r="K598" s="732">
        <v>23600</v>
      </c>
      <c r="L598" s="732">
        <v>1</v>
      </c>
      <c r="M598" s="732">
        <v>2950</v>
      </c>
      <c r="N598" s="732">
        <v>15</v>
      </c>
      <c r="O598" s="732">
        <v>44280</v>
      </c>
      <c r="P598" s="746">
        <v>1.876271186440678</v>
      </c>
      <c r="Q598" s="733">
        <v>2952</v>
      </c>
    </row>
    <row r="599" spans="1:17" ht="14.4" customHeight="1" x14ac:dyDescent="0.3">
      <c r="A599" s="727" t="s">
        <v>561</v>
      </c>
      <c r="B599" s="728" t="s">
        <v>4178</v>
      </c>
      <c r="C599" s="728" t="s">
        <v>4179</v>
      </c>
      <c r="D599" s="728" t="s">
        <v>5206</v>
      </c>
      <c r="E599" s="728" t="s">
        <v>5207</v>
      </c>
      <c r="F599" s="732"/>
      <c r="G599" s="732"/>
      <c r="H599" s="732"/>
      <c r="I599" s="732"/>
      <c r="J599" s="732">
        <v>1</v>
      </c>
      <c r="K599" s="732">
        <v>2885</v>
      </c>
      <c r="L599" s="732">
        <v>1</v>
      </c>
      <c r="M599" s="732">
        <v>2885</v>
      </c>
      <c r="N599" s="732">
        <v>1</v>
      </c>
      <c r="O599" s="732">
        <v>2886</v>
      </c>
      <c r="P599" s="746">
        <v>1.0003466204506066</v>
      </c>
      <c r="Q599" s="733">
        <v>2886</v>
      </c>
    </row>
    <row r="600" spans="1:17" ht="14.4" customHeight="1" x14ac:dyDescent="0.3">
      <c r="A600" s="727" t="s">
        <v>561</v>
      </c>
      <c r="B600" s="728" t="s">
        <v>4178</v>
      </c>
      <c r="C600" s="728" t="s">
        <v>4179</v>
      </c>
      <c r="D600" s="728" t="s">
        <v>5208</v>
      </c>
      <c r="E600" s="728" t="s">
        <v>5209</v>
      </c>
      <c r="F600" s="732">
        <v>16</v>
      </c>
      <c r="G600" s="732">
        <v>6976</v>
      </c>
      <c r="H600" s="732">
        <v>1.4306808859721083</v>
      </c>
      <c r="I600" s="732">
        <v>436</v>
      </c>
      <c r="J600" s="732">
        <v>11</v>
      </c>
      <c r="K600" s="732">
        <v>4876</v>
      </c>
      <c r="L600" s="732">
        <v>1</v>
      </c>
      <c r="M600" s="732">
        <v>443.27272727272725</v>
      </c>
      <c r="N600" s="732">
        <v>8</v>
      </c>
      <c r="O600" s="732">
        <v>3560</v>
      </c>
      <c r="P600" s="746">
        <v>0.73010664479081211</v>
      </c>
      <c r="Q600" s="733">
        <v>445</v>
      </c>
    </row>
    <row r="601" spans="1:17" ht="14.4" customHeight="1" x14ac:dyDescent="0.3">
      <c r="A601" s="727" t="s">
        <v>561</v>
      </c>
      <c r="B601" s="728" t="s">
        <v>4178</v>
      </c>
      <c r="C601" s="728" t="s">
        <v>4179</v>
      </c>
      <c r="D601" s="728" t="s">
        <v>5210</v>
      </c>
      <c r="E601" s="728" t="s">
        <v>5211</v>
      </c>
      <c r="F601" s="732"/>
      <c r="G601" s="732"/>
      <c r="H601" s="732"/>
      <c r="I601" s="732"/>
      <c r="J601" s="732"/>
      <c r="K601" s="732"/>
      <c r="L601" s="732"/>
      <c r="M601" s="732"/>
      <c r="N601" s="732">
        <v>1</v>
      </c>
      <c r="O601" s="732">
        <v>4136</v>
      </c>
      <c r="P601" s="746"/>
      <c r="Q601" s="733">
        <v>4136</v>
      </c>
    </row>
    <row r="602" spans="1:17" ht="14.4" customHeight="1" x14ac:dyDescent="0.3">
      <c r="A602" s="727" t="s">
        <v>561</v>
      </c>
      <c r="B602" s="728" t="s">
        <v>4178</v>
      </c>
      <c r="C602" s="728" t="s">
        <v>4179</v>
      </c>
      <c r="D602" s="728" t="s">
        <v>4180</v>
      </c>
      <c r="E602" s="728" t="s">
        <v>4181</v>
      </c>
      <c r="F602" s="732">
        <v>674</v>
      </c>
      <c r="G602" s="732">
        <v>158390</v>
      </c>
      <c r="H602" s="732">
        <v>0.93073135187862122</v>
      </c>
      <c r="I602" s="732">
        <v>235</v>
      </c>
      <c r="J602" s="732">
        <v>678</v>
      </c>
      <c r="K602" s="732">
        <v>170178</v>
      </c>
      <c r="L602" s="732">
        <v>1</v>
      </c>
      <c r="M602" s="732">
        <v>251</v>
      </c>
      <c r="N602" s="732">
        <v>718</v>
      </c>
      <c r="O602" s="732">
        <v>180218</v>
      </c>
      <c r="P602" s="746">
        <v>1.0589970501474926</v>
      </c>
      <c r="Q602" s="733">
        <v>251</v>
      </c>
    </row>
    <row r="603" spans="1:17" ht="14.4" customHeight="1" x14ac:dyDescent="0.3">
      <c r="A603" s="727" t="s">
        <v>561</v>
      </c>
      <c r="B603" s="728" t="s">
        <v>4178</v>
      </c>
      <c r="C603" s="728" t="s">
        <v>4179</v>
      </c>
      <c r="D603" s="728" t="s">
        <v>4256</v>
      </c>
      <c r="E603" s="728" t="s">
        <v>4257</v>
      </c>
      <c r="F603" s="732">
        <v>1</v>
      </c>
      <c r="G603" s="732">
        <v>114</v>
      </c>
      <c r="H603" s="732">
        <v>0.95</v>
      </c>
      <c r="I603" s="732">
        <v>114</v>
      </c>
      <c r="J603" s="732">
        <v>1</v>
      </c>
      <c r="K603" s="732">
        <v>120</v>
      </c>
      <c r="L603" s="732">
        <v>1</v>
      </c>
      <c r="M603" s="732">
        <v>120</v>
      </c>
      <c r="N603" s="732">
        <v>2</v>
      </c>
      <c r="O603" s="732">
        <v>240</v>
      </c>
      <c r="P603" s="746">
        <v>2</v>
      </c>
      <c r="Q603" s="733">
        <v>120</v>
      </c>
    </row>
    <row r="604" spans="1:17" ht="14.4" customHeight="1" x14ac:dyDescent="0.3">
      <c r="A604" s="727" t="s">
        <v>561</v>
      </c>
      <c r="B604" s="728" t="s">
        <v>4178</v>
      </c>
      <c r="C604" s="728" t="s">
        <v>4179</v>
      </c>
      <c r="D604" s="728" t="s">
        <v>4258</v>
      </c>
      <c r="E604" s="728" t="s">
        <v>4259</v>
      </c>
      <c r="F604" s="732"/>
      <c r="G604" s="732"/>
      <c r="H604" s="732"/>
      <c r="I604" s="732"/>
      <c r="J604" s="732">
        <v>1</v>
      </c>
      <c r="K604" s="732">
        <v>721</v>
      </c>
      <c r="L604" s="732">
        <v>1</v>
      </c>
      <c r="M604" s="732">
        <v>721</v>
      </c>
      <c r="N604" s="732"/>
      <c r="O604" s="732"/>
      <c r="P604" s="746"/>
      <c r="Q604" s="733"/>
    </row>
    <row r="605" spans="1:17" ht="14.4" customHeight="1" x14ac:dyDescent="0.3">
      <c r="A605" s="727" t="s">
        <v>561</v>
      </c>
      <c r="B605" s="728" t="s">
        <v>4178</v>
      </c>
      <c r="C605" s="728" t="s">
        <v>4179</v>
      </c>
      <c r="D605" s="728" t="s">
        <v>4356</v>
      </c>
      <c r="E605" s="728" t="s">
        <v>4357</v>
      </c>
      <c r="F605" s="732">
        <v>589</v>
      </c>
      <c r="G605" s="732">
        <v>205558</v>
      </c>
      <c r="H605" s="732">
        <v>1.4901662280797141</v>
      </c>
      <c r="I605" s="732">
        <v>348.9949066213922</v>
      </c>
      <c r="J605" s="732">
        <v>371</v>
      </c>
      <c r="K605" s="732">
        <v>137943</v>
      </c>
      <c r="L605" s="732">
        <v>1</v>
      </c>
      <c r="M605" s="732">
        <v>371.81401617250674</v>
      </c>
      <c r="N605" s="732">
        <v>490</v>
      </c>
      <c r="O605" s="732">
        <v>182770</v>
      </c>
      <c r="P605" s="746">
        <v>1.3249675590642511</v>
      </c>
      <c r="Q605" s="733">
        <v>373</v>
      </c>
    </row>
    <row r="606" spans="1:17" ht="14.4" customHeight="1" x14ac:dyDescent="0.3">
      <c r="A606" s="727" t="s">
        <v>561</v>
      </c>
      <c r="B606" s="728" t="s">
        <v>4178</v>
      </c>
      <c r="C606" s="728" t="s">
        <v>4179</v>
      </c>
      <c r="D606" s="728" t="s">
        <v>5212</v>
      </c>
      <c r="E606" s="728" t="s">
        <v>5213</v>
      </c>
      <c r="F606" s="732">
        <v>103</v>
      </c>
      <c r="G606" s="732">
        <v>87748</v>
      </c>
      <c r="H606" s="732">
        <v>1.9542113937018395</v>
      </c>
      <c r="I606" s="732">
        <v>851.92233009708741</v>
      </c>
      <c r="J606" s="732">
        <v>52</v>
      </c>
      <c r="K606" s="732">
        <v>44902</v>
      </c>
      <c r="L606" s="732">
        <v>1</v>
      </c>
      <c r="M606" s="732">
        <v>863.5</v>
      </c>
      <c r="N606" s="732">
        <v>51</v>
      </c>
      <c r="O606" s="732">
        <v>44115</v>
      </c>
      <c r="P606" s="746">
        <v>0.98247294107166716</v>
      </c>
      <c r="Q606" s="733">
        <v>865</v>
      </c>
    </row>
    <row r="607" spans="1:17" ht="14.4" customHeight="1" x14ac:dyDescent="0.3">
      <c r="A607" s="727" t="s">
        <v>561</v>
      </c>
      <c r="B607" s="728" t="s">
        <v>4178</v>
      </c>
      <c r="C607" s="728" t="s">
        <v>4179</v>
      </c>
      <c r="D607" s="728" t="s">
        <v>4339</v>
      </c>
      <c r="E607" s="728" t="s">
        <v>4340</v>
      </c>
      <c r="F607" s="732">
        <v>493</v>
      </c>
      <c r="G607" s="732">
        <v>56200</v>
      </c>
      <c r="H607" s="732">
        <v>0.92610902379539917</v>
      </c>
      <c r="I607" s="732">
        <v>113.99594320486815</v>
      </c>
      <c r="J607" s="732">
        <v>506</v>
      </c>
      <c r="K607" s="732">
        <v>60684</v>
      </c>
      <c r="L607" s="732">
        <v>1</v>
      </c>
      <c r="M607" s="732">
        <v>119.92885375494072</v>
      </c>
      <c r="N607" s="732">
        <v>453</v>
      </c>
      <c r="O607" s="732">
        <v>54360</v>
      </c>
      <c r="P607" s="746">
        <v>0.89578801661063867</v>
      </c>
      <c r="Q607" s="733">
        <v>120</v>
      </c>
    </row>
    <row r="608" spans="1:17" ht="14.4" customHeight="1" x14ac:dyDescent="0.3">
      <c r="A608" s="727" t="s">
        <v>561</v>
      </c>
      <c r="B608" s="728" t="s">
        <v>4178</v>
      </c>
      <c r="C608" s="728" t="s">
        <v>4179</v>
      </c>
      <c r="D608" s="728" t="s">
        <v>5214</v>
      </c>
      <c r="E608" s="728" t="s">
        <v>5215</v>
      </c>
      <c r="F608" s="732">
        <v>4</v>
      </c>
      <c r="G608" s="732">
        <v>17232</v>
      </c>
      <c r="H608" s="732">
        <v>0.54838812334913911</v>
      </c>
      <c r="I608" s="732">
        <v>4308</v>
      </c>
      <c r="J608" s="732">
        <v>7</v>
      </c>
      <c r="K608" s="732">
        <v>31423</v>
      </c>
      <c r="L608" s="732">
        <v>1</v>
      </c>
      <c r="M608" s="732">
        <v>4489</v>
      </c>
      <c r="N608" s="732">
        <v>8</v>
      </c>
      <c r="O608" s="732">
        <v>35936</v>
      </c>
      <c r="P608" s="746">
        <v>1.143620914616682</v>
      </c>
      <c r="Q608" s="733">
        <v>4492</v>
      </c>
    </row>
    <row r="609" spans="1:17" ht="14.4" customHeight="1" x14ac:dyDescent="0.3">
      <c r="A609" s="727" t="s">
        <v>561</v>
      </c>
      <c r="B609" s="728" t="s">
        <v>4178</v>
      </c>
      <c r="C609" s="728" t="s">
        <v>4179</v>
      </c>
      <c r="D609" s="728" t="s">
        <v>5216</v>
      </c>
      <c r="E609" s="728" t="s">
        <v>5217</v>
      </c>
      <c r="F609" s="732">
        <v>8</v>
      </c>
      <c r="G609" s="732">
        <v>29232</v>
      </c>
      <c r="H609" s="732">
        <v>1.5244850065189048</v>
      </c>
      <c r="I609" s="732">
        <v>3654</v>
      </c>
      <c r="J609" s="732">
        <v>5</v>
      </c>
      <c r="K609" s="732">
        <v>19175</v>
      </c>
      <c r="L609" s="732">
        <v>1</v>
      </c>
      <c r="M609" s="732">
        <v>3835</v>
      </c>
      <c r="N609" s="732">
        <v>8</v>
      </c>
      <c r="O609" s="732">
        <v>30704</v>
      </c>
      <c r="P609" s="746">
        <v>1.601251629726206</v>
      </c>
      <c r="Q609" s="733">
        <v>3838</v>
      </c>
    </row>
    <row r="610" spans="1:17" ht="14.4" customHeight="1" x14ac:dyDescent="0.3">
      <c r="A610" s="727" t="s">
        <v>561</v>
      </c>
      <c r="B610" s="728" t="s">
        <v>4178</v>
      </c>
      <c r="C610" s="728" t="s">
        <v>4179</v>
      </c>
      <c r="D610" s="728" t="s">
        <v>5218</v>
      </c>
      <c r="E610" s="728" t="s">
        <v>5219</v>
      </c>
      <c r="F610" s="732">
        <v>6</v>
      </c>
      <c r="G610" s="732">
        <v>5232</v>
      </c>
      <c r="H610" s="732">
        <v>1.9706214689265538</v>
      </c>
      <c r="I610" s="732">
        <v>872</v>
      </c>
      <c r="J610" s="732">
        <v>3</v>
      </c>
      <c r="K610" s="732">
        <v>2655</v>
      </c>
      <c r="L610" s="732">
        <v>1</v>
      </c>
      <c r="M610" s="732">
        <v>885</v>
      </c>
      <c r="N610" s="732">
        <v>3</v>
      </c>
      <c r="O610" s="732">
        <v>2655</v>
      </c>
      <c r="P610" s="746">
        <v>1</v>
      </c>
      <c r="Q610" s="733">
        <v>885</v>
      </c>
    </row>
    <row r="611" spans="1:17" ht="14.4" customHeight="1" x14ac:dyDescent="0.3">
      <c r="A611" s="727" t="s">
        <v>561</v>
      </c>
      <c r="B611" s="728" t="s">
        <v>4178</v>
      </c>
      <c r="C611" s="728" t="s">
        <v>4179</v>
      </c>
      <c r="D611" s="728" t="s">
        <v>4264</v>
      </c>
      <c r="E611" s="728" t="s">
        <v>4265</v>
      </c>
      <c r="F611" s="732">
        <v>1</v>
      </c>
      <c r="G611" s="732">
        <v>179</v>
      </c>
      <c r="H611" s="732">
        <v>0.97814207650273222</v>
      </c>
      <c r="I611" s="732">
        <v>179</v>
      </c>
      <c r="J611" s="732">
        <v>1</v>
      </c>
      <c r="K611" s="732">
        <v>183</v>
      </c>
      <c r="L611" s="732">
        <v>1</v>
      </c>
      <c r="M611" s="732">
        <v>183</v>
      </c>
      <c r="N611" s="732">
        <v>1</v>
      </c>
      <c r="O611" s="732">
        <v>183</v>
      </c>
      <c r="P611" s="746">
        <v>1</v>
      </c>
      <c r="Q611" s="733">
        <v>183</v>
      </c>
    </row>
    <row r="612" spans="1:17" ht="14.4" customHeight="1" x14ac:dyDescent="0.3">
      <c r="A612" s="727" t="s">
        <v>561</v>
      </c>
      <c r="B612" s="728" t="s">
        <v>4178</v>
      </c>
      <c r="C612" s="728" t="s">
        <v>4179</v>
      </c>
      <c r="D612" s="728" t="s">
        <v>4266</v>
      </c>
      <c r="E612" s="728" t="s">
        <v>4267</v>
      </c>
      <c r="F612" s="732">
        <v>1</v>
      </c>
      <c r="G612" s="732">
        <v>635</v>
      </c>
      <c r="H612" s="732"/>
      <c r="I612" s="732">
        <v>635</v>
      </c>
      <c r="J612" s="732"/>
      <c r="K612" s="732"/>
      <c r="L612" s="732"/>
      <c r="M612" s="732"/>
      <c r="N612" s="732"/>
      <c r="O612" s="732"/>
      <c r="P612" s="746"/>
      <c r="Q612" s="733"/>
    </row>
    <row r="613" spans="1:17" ht="14.4" customHeight="1" x14ac:dyDescent="0.3">
      <c r="A613" s="727" t="s">
        <v>561</v>
      </c>
      <c r="B613" s="728" t="s">
        <v>4178</v>
      </c>
      <c r="C613" s="728" t="s">
        <v>4179</v>
      </c>
      <c r="D613" s="728" t="s">
        <v>5220</v>
      </c>
      <c r="E613" s="728" t="s">
        <v>5221</v>
      </c>
      <c r="F613" s="732">
        <v>20</v>
      </c>
      <c r="G613" s="732">
        <v>35780</v>
      </c>
      <c r="H613" s="732">
        <v>1.0681234700579139</v>
      </c>
      <c r="I613" s="732">
        <v>1789</v>
      </c>
      <c r="J613" s="732">
        <v>18</v>
      </c>
      <c r="K613" s="732">
        <v>33498</v>
      </c>
      <c r="L613" s="732">
        <v>1</v>
      </c>
      <c r="M613" s="732">
        <v>1861</v>
      </c>
      <c r="N613" s="732">
        <v>25</v>
      </c>
      <c r="O613" s="732">
        <v>46550</v>
      </c>
      <c r="P613" s="746">
        <v>1.3896352021016181</v>
      </c>
      <c r="Q613" s="733">
        <v>1862</v>
      </c>
    </row>
    <row r="614" spans="1:17" ht="14.4" customHeight="1" x14ac:dyDescent="0.3">
      <c r="A614" s="727" t="s">
        <v>561</v>
      </c>
      <c r="B614" s="728" t="s">
        <v>4178</v>
      </c>
      <c r="C614" s="728" t="s">
        <v>4179</v>
      </c>
      <c r="D614" s="728" t="s">
        <v>5222</v>
      </c>
      <c r="E614" s="728" t="s">
        <v>5223</v>
      </c>
      <c r="F614" s="732">
        <v>2</v>
      </c>
      <c r="G614" s="732">
        <v>224</v>
      </c>
      <c r="H614" s="732">
        <v>1.9145299145299146</v>
      </c>
      <c r="I614" s="732">
        <v>112</v>
      </c>
      <c r="J614" s="732">
        <v>1</v>
      </c>
      <c r="K614" s="732">
        <v>117</v>
      </c>
      <c r="L614" s="732">
        <v>1</v>
      </c>
      <c r="M614" s="732">
        <v>117</v>
      </c>
      <c r="N614" s="732">
        <v>1</v>
      </c>
      <c r="O614" s="732">
        <v>117</v>
      </c>
      <c r="P614" s="746">
        <v>1</v>
      </c>
      <c r="Q614" s="733">
        <v>117</v>
      </c>
    </row>
    <row r="615" spans="1:17" ht="14.4" customHeight="1" x14ac:dyDescent="0.3">
      <c r="A615" s="727" t="s">
        <v>561</v>
      </c>
      <c r="B615" s="728" t="s">
        <v>4178</v>
      </c>
      <c r="C615" s="728" t="s">
        <v>4179</v>
      </c>
      <c r="D615" s="728" t="s">
        <v>4268</v>
      </c>
      <c r="E615" s="728" t="s">
        <v>4269</v>
      </c>
      <c r="F615" s="732">
        <v>23</v>
      </c>
      <c r="G615" s="732">
        <v>7153</v>
      </c>
      <c r="H615" s="732">
        <v>0.74806525831416026</v>
      </c>
      <c r="I615" s="732">
        <v>311</v>
      </c>
      <c r="J615" s="732">
        <v>30</v>
      </c>
      <c r="K615" s="732">
        <v>9562</v>
      </c>
      <c r="L615" s="732">
        <v>1</v>
      </c>
      <c r="M615" s="732">
        <v>318.73333333333335</v>
      </c>
      <c r="N615" s="732">
        <v>33</v>
      </c>
      <c r="O615" s="732">
        <v>10527</v>
      </c>
      <c r="P615" s="746">
        <v>1.1009203095586697</v>
      </c>
      <c r="Q615" s="733">
        <v>319</v>
      </c>
    </row>
    <row r="616" spans="1:17" ht="14.4" customHeight="1" x14ac:dyDescent="0.3">
      <c r="A616" s="727" t="s">
        <v>561</v>
      </c>
      <c r="B616" s="728" t="s">
        <v>4178</v>
      </c>
      <c r="C616" s="728" t="s">
        <v>4179</v>
      </c>
      <c r="D616" s="728" t="s">
        <v>5224</v>
      </c>
      <c r="E616" s="728" t="s">
        <v>5225</v>
      </c>
      <c r="F616" s="732">
        <v>1</v>
      </c>
      <c r="G616" s="732">
        <v>628</v>
      </c>
      <c r="H616" s="732"/>
      <c r="I616" s="732">
        <v>628</v>
      </c>
      <c r="J616" s="732"/>
      <c r="K616" s="732"/>
      <c r="L616" s="732"/>
      <c r="M616" s="732"/>
      <c r="N616" s="732">
        <v>1</v>
      </c>
      <c r="O616" s="732">
        <v>505</v>
      </c>
      <c r="P616" s="746"/>
      <c r="Q616" s="733">
        <v>505</v>
      </c>
    </row>
    <row r="617" spans="1:17" ht="14.4" customHeight="1" x14ac:dyDescent="0.3">
      <c r="A617" s="727" t="s">
        <v>561</v>
      </c>
      <c r="B617" s="728" t="s">
        <v>4178</v>
      </c>
      <c r="C617" s="728" t="s">
        <v>4179</v>
      </c>
      <c r="D617" s="728" t="s">
        <v>4272</v>
      </c>
      <c r="E617" s="728" t="s">
        <v>4273</v>
      </c>
      <c r="F617" s="732"/>
      <c r="G617" s="732"/>
      <c r="H617" s="732"/>
      <c r="I617" s="732"/>
      <c r="J617" s="732"/>
      <c r="K617" s="732"/>
      <c r="L617" s="732"/>
      <c r="M617" s="732"/>
      <c r="N617" s="732">
        <v>1</v>
      </c>
      <c r="O617" s="732">
        <v>132</v>
      </c>
      <c r="P617" s="746"/>
      <c r="Q617" s="733">
        <v>132</v>
      </c>
    </row>
    <row r="618" spans="1:17" ht="14.4" customHeight="1" x14ac:dyDescent="0.3">
      <c r="A618" s="727" t="s">
        <v>561</v>
      </c>
      <c r="B618" s="728" t="s">
        <v>4178</v>
      </c>
      <c r="C618" s="728" t="s">
        <v>4179</v>
      </c>
      <c r="D618" s="728" t="s">
        <v>5226</v>
      </c>
      <c r="E618" s="728" t="s">
        <v>5227</v>
      </c>
      <c r="F618" s="732">
        <v>20</v>
      </c>
      <c r="G618" s="732">
        <v>50800</v>
      </c>
      <c r="H618" s="732">
        <v>1.009318312769466</v>
      </c>
      <c r="I618" s="732">
        <v>2540</v>
      </c>
      <c r="J618" s="732">
        <v>19</v>
      </c>
      <c r="K618" s="732">
        <v>50331</v>
      </c>
      <c r="L618" s="732">
        <v>1</v>
      </c>
      <c r="M618" s="732">
        <v>2649</v>
      </c>
      <c r="N618" s="732">
        <v>35</v>
      </c>
      <c r="O618" s="732">
        <v>92750</v>
      </c>
      <c r="P618" s="746">
        <v>1.842800659633228</v>
      </c>
      <c r="Q618" s="733">
        <v>2650</v>
      </c>
    </row>
    <row r="619" spans="1:17" ht="14.4" customHeight="1" x14ac:dyDescent="0.3">
      <c r="A619" s="727" t="s">
        <v>561</v>
      </c>
      <c r="B619" s="728" t="s">
        <v>4178</v>
      </c>
      <c r="C619" s="728" t="s">
        <v>4179</v>
      </c>
      <c r="D619" s="728" t="s">
        <v>5228</v>
      </c>
      <c r="E619" s="728" t="s">
        <v>5229</v>
      </c>
      <c r="F619" s="732">
        <v>3</v>
      </c>
      <c r="G619" s="732">
        <v>13815</v>
      </c>
      <c r="H619" s="732">
        <v>0.72163602173004593</v>
      </c>
      <c r="I619" s="732">
        <v>4605</v>
      </c>
      <c r="J619" s="732">
        <v>4</v>
      </c>
      <c r="K619" s="732">
        <v>19144</v>
      </c>
      <c r="L619" s="732">
        <v>1</v>
      </c>
      <c r="M619" s="732">
        <v>4786</v>
      </c>
      <c r="N619" s="732">
        <v>8</v>
      </c>
      <c r="O619" s="732">
        <v>38312</v>
      </c>
      <c r="P619" s="746">
        <v>2.0012536564981196</v>
      </c>
      <c r="Q619" s="733">
        <v>4789</v>
      </c>
    </row>
    <row r="620" spans="1:17" ht="14.4" customHeight="1" x14ac:dyDescent="0.3">
      <c r="A620" s="727" t="s">
        <v>561</v>
      </c>
      <c r="B620" s="728" t="s">
        <v>4178</v>
      </c>
      <c r="C620" s="728" t="s">
        <v>4179</v>
      </c>
      <c r="D620" s="728" t="s">
        <v>5230</v>
      </c>
      <c r="E620" s="728" t="s">
        <v>5231</v>
      </c>
      <c r="F620" s="732">
        <v>1</v>
      </c>
      <c r="G620" s="732">
        <v>3956</v>
      </c>
      <c r="H620" s="732"/>
      <c r="I620" s="732">
        <v>3956</v>
      </c>
      <c r="J620" s="732"/>
      <c r="K620" s="732"/>
      <c r="L620" s="732"/>
      <c r="M620" s="732"/>
      <c r="N620" s="732"/>
      <c r="O620" s="732"/>
      <c r="P620" s="746"/>
      <c r="Q620" s="733"/>
    </row>
    <row r="621" spans="1:17" ht="14.4" customHeight="1" x14ac:dyDescent="0.3">
      <c r="A621" s="727" t="s">
        <v>561</v>
      </c>
      <c r="B621" s="728" t="s">
        <v>4178</v>
      </c>
      <c r="C621" s="728" t="s">
        <v>4179</v>
      </c>
      <c r="D621" s="728" t="s">
        <v>5232</v>
      </c>
      <c r="E621" s="728" t="s">
        <v>5233</v>
      </c>
      <c r="F621" s="732">
        <v>38</v>
      </c>
      <c r="G621" s="732">
        <v>208517</v>
      </c>
      <c r="H621" s="732">
        <v>0.74694975605212821</v>
      </c>
      <c r="I621" s="732">
        <v>5487.2894736842109</v>
      </c>
      <c r="J621" s="732">
        <v>49</v>
      </c>
      <c r="K621" s="732">
        <v>279158</v>
      </c>
      <c r="L621" s="732">
        <v>1</v>
      </c>
      <c r="M621" s="732">
        <v>5697.1020408163267</v>
      </c>
      <c r="N621" s="732">
        <v>30</v>
      </c>
      <c r="O621" s="732">
        <v>171330</v>
      </c>
      <c r="P621" s="746">
        <v>0.61373845635804813</v>
      </c>
      <c r="Q621" s="733">
        <v>5711</v>
      </c>
    </row>
    <row r="622" spans="1:17" ht="14.4" customHeight="1" x14ac:dyDescent="0.3">
      <c r="A622" s="727" t="s">
        <v>561</v>
      </c>
      <c r="B622" s="728" t="s">
        <v>4178</v>
      </c>
      <c r="C622" s="728" t="s">
        <v>4179</v>
      </c>
      <c r="D622" s="728" t="s">
        <v>5234</v>
      </c>
      <c r="E622" s="728" t="s">
        <v>5235</v>
      </c>
      <c r="F622" s="732">
        <v>7</v>
      </c>
      <c r="G622" s="732">
        <v>17262</v>
      </c>
      <c r="H622" s="732">
        <v>2.2555860446883575</v>
      </c>
      <c r="I622" s="732">
        <v>2466</v>
      </c>
      <c r="J622" s="732">
        <v>3</v>
      </c>
      <c r="K622" s="732">
        <v>7653</v>
      </c>
      <c r="L622" s="732">
        <v>1</v>
      </c>
      <c r="M622" s="732">
        <v>2551</v>
      </c>
      <c r="N622" s="732">
        <v>2</v>
      </c>
      <c r="O622" s="732">
        <v>5104</v>
      </c>
      <c r="P622" s="746">
        <v>0.66692800209068337</v>
      </c>
      <c r="Q622" s="733">
        <v>2552</v>
      </c>
    </row>
    <row r="623" spans="1:17" ht="14.4" customHeight="1" x14ac:dyDescent="0.3">
      <c r="A623" s="727" t="s">
        <v>561</v>
      </c>
      <c r="B623" s="728" t="s">
        <v>4178</v>
      </c>
      <c r="C623" s="728" t="s">
        <v>4179</v>
      </c>
      <c r="D623" s="728" t="s">
        <v>5236</v>
      </c>
      <c r="E623" s="728" t="s">
        <v>5237</v>
      </c>
      <c r="F623" s="732">
        <v>11</v>
      </c>
      <c r="G623" s="732">
        <v>27203</v>
      </c>
      <c r="H623" s="732">
        <v>0.97056514913657765</v>
      </c>
      <c r="I623" s="732">
        <v>2473</v>
      </c>
      <c r="J623" s="732">
        <v>11</v>
      </c>
      <c r="K623" s="732">
        <v>28028</v>
      </c>
      <c r="L623" s="732">
        <v>1</v>
      </c>
      <c r="M623" s="732">
        <v>2548</v>
      </c>
      <c r="N623" s="732">
        <v>11</v>
      </c>
      <c r="O623" s="732">
        <v>28038</v>
      </c>
      <c r="P623" s="746">
        <v>1.0003567860710718</v>
      </c>
      <c r="Q623" s="733">
        <v>2548.909090909091</v>
      </c>
    </row>
    <row r="624" spans="1:17" ht="14.4" customHeight="1" x14ac:dyDescent="0.3">
      <c r="A624" s="727" t="s">
        <v>561</v>
      </c>
      <c r="B624" s="728" t="s">
        <v>4178</v>
      </c>
      <c r="C624" s="728" t="s">
        <v>4179</v>
      </c>
      <c r="D624" s="728" t="s">
        <v>5238</v>
      </c>
      <c r="E624" s="728" t="s">
        <v>5239</v>
      </c>
      <c r="F624" s="732">
        <v>1</v>
      </c>
      <c r="G624" s="732">
        <v>4374</v>
      </c>
      <c r="H624" s="732">
        <v>0.3190371991247265</v>
      </c>
      <c r="I624" s="732">
        <v>4374</v>
      </c>
      <c r="J624" s="732">
        <v>3</v>
      </c>
      <c r="K624" s="732">
        <v>13710</v>
      </c>
      <c r="L624" s="732">
        <v>1</v>
      </c>
      <c r="M624" s="732">
        <v>4570</v>
      </c>
      <c r="N624" s="732">
        <v>10</v>
      </c>
      <c r="O624" s="732">
        <v>45721</v>
      </c>
      <c r="P624" s="746">
        <v>3.3348650619985412</v>
      </c>
      <c r="Q624" s="733">
        <v>4572.1000000000004</v>
      </c>
    </row>
    <row r="625" spans="1:17" ht="14.4" customHeight="1" x14ac:dyDescent="0.3">
      <c r="A625" s="727" t="s">
        <v>561</v>
      </c>
      <c r="B625" s="728" t="s">
        <v>4178</v>
      </c>
      <c r="C625" s="728" t="s">
        <v>4179</v>
      </c>
      <c r="D625" s="728" t="s">
        <v>5240</v>
      </c>
      <c r="E625" s="728" t="s">
        <v>5241</v>
      </c>
      <c r="F625" s="732">
        <v>6</v>
      </c>
      <c r="G625" s="732">
        <v>21210</v>
      </c>
      <c r="H625" s="732">
        <v>0.714622641509434</v>
      </c>
      <c r="I625" s="732">
        <v>3535</v>
      </c>
      <c r="J625" s="732">
        <v>8</v>
      </c>
      <c r="K625" s="732">
        <v>29680</v>
      </c>
      <c r="L625" s="732">
        <v>1</v>
      </c>
      <c r="M625" s="732">
        <v>3710</v>
      </c>
      <c r="N625" s="732">
        <v>5</v>
      </c>
      <c r="O625" s="732">
        <v>18565</v>
      </c>
      <c r="P625" s="746">
        <v>0.62550539083557954</v>
      </c>
      <c r="Q625" s="733">
        <v>3713</v>
      </c>
    </row>
    <row r="626" spans="1:17" ht="14.4" customHeight="1" x14ac:dyDescent="0.3">
      <c r="A626" s="727" t="s">
        <v>561</v>
      </c>
      <c r="B626" s="728" t="s">
        <v>4178</v>
      </c>
      <c r="C626" s="728" t="s">
        <v>4179</v>
      </c>
      <c r="D626" s="728" t="s">
        <v>5242</v>
      </c>
      <c r="E626" s="728" t="s">
        <v>5243</v>
      </c>
      <c r="F626" s="732">
        <v>6</v>
      </c>
      <c r="G626" s="732">
        <v>18066</v>
      </c>
      <c r="H626" s="732">
        <v>1.1614271938283509</v>
      </c>
      <c r="I626" s="732">
        <v>3011</v>
      </c>
      <c r="J626" s="732">
        <v>5</v>
      </c>
      <c r="K626" s="732">
        <v>15555</v>
      </c>
      <c r="L626" s="732">
        <v>1</v>
      </c>
      <c r="M626" s="732">
        <v>3111</v>
      </c>
      <c r="N626" s="732">
        <v>11</v>
      </c>
      <c r="O626" s="732">
        <v>34243</v>
      </c>
      <c r="P626" s="746">
        <v>2.2014143362262937</v>
      </c>
      <c r="Q626" s="733">
        <v>3113</v>
      </c>
    </row>
    <row r="627" spans="1:17" ht="14.4" customHeight="1" x14ac:dyDescent="0.3">
      <c r="A627" s="727" t="s">
        <v>561</v>
      </c>
      <c r="B627" s="728" t="s">
        <v>4178</v>
      </c>
      <c r="C627" s="728" t="s">
        <v>4179</v>
      </c>
      <c r="D627" s="728" t="s">
        <v>5244</v>
      </c>
      <c r="E627" s="728" t="s">
        <v>5245</v>
      </c>
      <c r="F627" s="732">
        <v>19</v>
      </c>
      <c r="G627" s="732">
        <v>53789</v>
      </c>
      <c r="H627" s="732">
        <v>1.4116736214996195</v>
      </c>
      <c r="I627" s="732">
        <v>2831</v>
      </c>
      <c r="J627" s="732">
        <v>13</v>
      </c>
      <c r="K627" s="732">
        <v>38103</v>
      </c>
      <c r="L627" s="732">
        <v>1</v>
      </c>
      <c r="M627" s="732">
        <v>2931</v>
      </c>
      <c r="N627" s="732">
        <v>18</v>
      </c>
      <c r="O627" s="732">
        <v>52794</v>
      </c>
      <c r="P627" s="746">
        <v>1.3855601921108573</v>
      </c>
      <c r="Q627" s="733">
        <v>2933</v>
      </c>
    </row>
    <row r="628" spans="1:17" ht="14.4" customHeight="1" x14ac:dyDescent="0.3">
      <c r="A628" s="727" t="s">
        <v>561</v>
      </c>
      <c r="B628" s="728" t="s">
        <v>4178</v>
      </c>
      <c r="C628" s="728" t="s">
        <v>4179</v>
      </c>
      <c r="D628" s="728" t="s">
        <v>5246</v>
      </c>
      <c r="E628" s="728" t="s">
        <v>5247</v>
      </c>
      <c r="F628" s="732">
        <v>4</v>
      </c>
      <c r="G628" s="732">
        <v>15180</v>
      </c>
      <c r="H628" s="732">
        <v>0.55039883973894121</v>
      </c>
      <c r="I628" s="732">
        <v>3795</v>
      </c>
      <c r="J628" s="732">
        <v>7</v>
      </c>
      <c r="K628" s="732">
        <v>27580</v>
      </c>
      <c r="L628" s="732">
        <v>1</v>
      </c>
      <c r="M628" s="732">
        <v>3940</v>
      </c>
      <c r="N628" s="732">
        <v>3</v>
      </c>
      <c r="O628" s="732">
        <v>11826</v>
      </c>
      <c r="P628" s="746">
        <v>0.42878897751994199</v>
      </c>
      <c r="Q628" s="733">
        <v>3942</v>
      </c>
    </row>
    <row r="629" spans="1:17" ht="14.4" customHeight="1" x14ac:dyDescent="0.3">
      <c r="A629" s="727" t="s">
        <v>561</v>
      </c>
      <c r="B629" s="728" t="s">
        <v>4178</v>
      </c>
      <c r="C629" s="728" t="s">
        <v>4179</v>
      </c>
      <c r="D629" s="728" t="s">
        <v>5248</v>
      </c>
      <c r="E629" s="728" t="s">
        <v>5249</v>
      </c>
      <c r="F629" s="732">
        <v>7</v>
      </c>
      <c r="G629" s="732">
        <v>6832</v>
      </c>
      <c r="H629" s="732">
        <v>1.1375291375291374</v>
      </c>
      <c r="I629" s="732">
        <v>976</v>
      </c>
      <c r="J629" s="732">
        <v>6</v>
      </c>
      <c r="K629" s="732">
        <v>6006</v>
      </c>
      <c r="L629" s="732">
        <v>1</v>
      </c>
      <c r="M629" s="732">
        <v>1001</v>
      </c>
      <c r="N629" s="732">
        <v>11</v>
      </c>
      <c r="O629" s="732">
        <v>11022</v>
      </c>
      <c r="P629" s="746">
        <v>1.8351648351648351</v>
      </c>
      <c r="Q629" s="733">
        <v>1002</v>
      </c>
    </row>
    <row r="630" spans="1:17" ht="14.4" customHeight="1" x14ac:dyDescent="0.3">
      <c r="A630" s="727" t="s">
        <v>561</v>
      </c>
      <c r="B630" s="728" t="s">
        <v>4178</v>
      </c>
      <c r="C630" s="728" t="s">
        <v>4179</v>
      </c>
      <c r="D630" s="728" t="s">
        <v>4278</v>
      </c>
      <c r="E630" s="728" t="s">
        <v>4279</v>
      </c>
      <c r="F630" s="732">
        <v>1</v>
      </c>
      <c r="G630" s="732">
        <v>114</v>
      </c>
      <c r="H630" s="732">
        <v>0.47499999999999998</v>
      </c>
      <c r="I630" s="732">
        <v>114</v>
      </c>
      <c r="J630" s="732">
        <v>2</v>
      </c>
      <c r="K630" s="732">
        <v>240</v>
      </c>
      <c r="L630" s="732">
        <v>1</v>
      </c>
      <c r="M630" s="732">
        <v>120</v>
      </c>
      <c r="N630" s="732"/>
      <c r="O630" s="732"/>
      <c r="P630" s="746"/>
      <c r="Q630" s="733"/>
    </row>
    <row r="631" spans="1:17" ht="14.4" customHeight="1" x14ac:dyDescent="0.3">
      <c r="A631" s="727" t="s">
        <v>561</v>
      </c>
      <c r="B631" s="728" t="s">
        <v>4178</v>
      </c>
      <c r="C631" s="728" t="s">
        <v>4179</v>
      </c>
      <c r="D631" s="728" t="s">
        <v>4280</v>
      </c>
      <c r="E631" s="728" t="s">
        <v>4281</v>
      </c>
      <c r="F631" s="732">
        <v>1</v>
      </c>
      <c r="G631" s="732">
        <v>594</v>
      </c>
      <c r="H631" s="732"/>
      <c r="I631" s="732">
        <v>594</v>
      </c>
      <c r="J631" s="732"/>
      <c r="K631" s="732"/>
      <c r="L631" s="732"/>
      <c r="M631" s="732"/>
      <c r="N631" s="732"/>
      <c r="O631" s="732"/>
      <c r="P631" s="746"/>
      <c r="Q631" s="733"/>
    </row>
    <row r="632" spans="1:17" ht="14.4" customHeight="1" x14ac:dyDescent="0.3">
      <c r="A632" s="727" t="s">
        <v>561</v>
      </c>
      <c r="B632" s="728" t="s">
        <v>4178</v>
      </c>
      <c r="C632" s="728" t="s">
        <v>4179</v>
      </c>
      <c r="D632" s="728" t="s">
        <v>4282</v>
      </c>
      <c r="E632" s="728" t="s">
        <v>4283</v>
      </c>
      <c r="F632" s="732">
        <v>1</v>
      </c>
      <c r="G632" s="732">
        <v>935</v>
      </c>
      <c r="H632" s="732"/>
      <c r="I632" s="732">
        <v>935</v>
      </c>
      <c r="J632" s="732"/>
      <c r="K632" s="732"/>
      <c r="L632" s="732"/>
      <c r="M632" s="732"/>
      <c r="N632" s="732"/>
      <c r="O632" s="732"/>
      <c r="P632" s="746"/>
      <c r="Q632" s="733"/>
    </row>
    <row r="633" spans="1:17" ht="14.4" customHeight="1" x14ac:dyDescent="0.3">
      <c r="A633" s="727" t="s">
        <v>561</v>
      </c>
      <c r="B633" s="728" t="s">
        <v>4178</v>
      </c>
      <c r="C633" s="728" t="s">
        <v>4179</v>
      </c>
      <c r="D633" s="728" t="s">
        <v>5250</v>
      </c>
      <c r="E633" s="728" t="s">
        <v>5251</v>
      </c>
      <c r="F633" s="732">
        <v>4</v>
      </c>
      <c r="G633" s="732">
        <v>23412</v>
      </c>
      <c r="H633" s="732">
        <v>0.32146976437633878</v>
      </c>
      <c r="I633" s="732">
        <v>5853</v>
      </c>
      <c r="J633" s="732">
        <v>12</v>
      </c>
      <c r="K633" s="732">
        <v>72828</v>
      </c>
      <c r="L633" s="732">
        <v>1</v>
      </c>
      <c r="M633" s="732">
        <v>6069</v>
      </c>
      <c r="N633" s="732">
        <v>8</v>
      </c>
      <c r="O633" s="732">
        <v>48584</v>
      </c>
      <c r="P633" s="746">
        <v>0.66710605810951829</v>
      </c>
      <c r="Q633" s="733">
        <v>6073</v>
      </c>
    </row>
    <row r="634" spans="1:17" ht="14.4" customHeight="1" x14ac:dyDescent="0.3">
      <c r="A634" s="727" t="s">
        <v>561</v>
      </c>
      <c r="B634" s="728" t="s">
        <v>4178</v>
      </c>
      <c r="C634" s="728" t="s">
        <v>4179</v>
      </c>
      <c r="D634" s="728" t="s">
        <v>1755</v>
      </c>
      <c r="E634" s="728" t="s">
        <v>5252</v>
      </c>
      <c r="F634" s="732">
        <v>3</v>
      </c>
      <c r="G634" s="732">
        <v>3579</v>
      </c>
      <c r="H634" s="732"/>
      <c r="I634" s="732">
        <v>1193</v>
      </c>
      <c r="J634" s="732"/>
      <c r="K634" s="732"/>
      <c r="L634" s="732"/>
      <c r="M634" s="732"/>
      <c r="N634" s="732"/>
      <c r="O634" s="732"/>
      <c r="P634" s="746"/>
      <c r="Q634" s="733"/>
    </row>
    <row r="635" spans="1:17" ht="14.4" customHeight="1" x14ac:dyDescent="0.3">
      <c r="A635" s="727" t="s">
        <v>561</v>
      </c>
      <c r="B635" s="728" t="s">
        <v>4178</v>
      </c>
      <c r="C635" s="728" t="s">
        <v>4179</v>
      </c>
      <c r="D635" s="728" t="s">
        <v>5253</v>
      </c>
      <c r="E635" s="728" t="s">
        <v>5254</v>
      </c>
      <c r="F635" s="732">
        <v>1</v>
      </c>
      <c r="G635" s="732">
        <v>8050</v>
      </c>
      <c r="H635" s="732">
        <v>0.96917890681435104</v>
      </c>
      <c r="I635" s="732">
        <v>8050</v>
      </c>
      <c r="J635" s="732">
        <v>1</v>
      </c>
      <c r="K635" s="732">
        <v>8306</v>
      </c>
      <c r="L635" s="732">
        <v>1</v>
      </c>
      <c r="M635" s="732">
        <v>8306</v>
      </c>
      <c r="N635" s="732">
        <v>1</v>
      </c>
      <c r="O635" s="732">
        <v>8312</v>
      </c>
      <c r="P635" s="746">
        <v>1.0007223693715386</v>
      </c>
      <c r="Q635" s="733">
        <v>8312</v>
      </c>
    </row>
    <row r="636" spans="1:17" ht="14.4" customHeight="1" x14ac:dyDescent="0.3">
      <c r="A636" s="727" t="s">
        <v>561</v>
      </c>
      <c r="B636" s="728" t="s">
        <v>4178</v>
      </c>
      <c r="C636" s="728" t="s">
        <v>4179</v>
      </c>
      <c r="D636" s="728" t="s">
        <v>5255</v>
      </c>
      <c r="E636" s="728" t="s">
        <v>5256</v>
      </c>
      <c r="F636" s="732">
        <v>3</v>
      </c>
      <c r="G636" s="732">
        <v>0</v>
      </c>
      <c r="H636" s="732"/>
      <c r="I636" s="732">
        <v>0</v>
      </c>
      <c r="J636" s="732">
        <v>5</v>
      </c>
      <c r="K636" s="732">
        <v>0</v>
      </c>
      <c r="L636" s="732"/>
      <c r="M636" s="732">
        <v>0</v>
      </c>
      <c r="N636" s="732">
        <v>5</v>
      </c>
      <c r="O636" s="732">
        <v>0</v>
      </c>
      <c r="P636" s="746"/>
      <c r="Q636" s="733">
        <v>0</v>
      </c>
    </row>
    <row r="637" spans="1:17" ht="14.4" customHeight="1" x14ac:dyDescent="0.3">
      <c r="A637" s="727" t="s">
        <v>561</v>
      </c>
      <c r="B637" s="728" t="s">
        <v>4178</v>
      </c>
      <c r="C637" s="728" t="s">
        <v>4179</v>
      </c>
      <c r="D637" s="728" t="s">
        <v>4286</v>
      </c>
      <c r="E637" s="728" t="s">
        <v>4287</v>
      </c>
      <c r="F637" s="732">
        <v>3</v>
      </c>
      <c r="G637" s="732">
        <v>2586</v>
      </c>
      <c r="H637" s="732">
        <v>0.96745230078563416</v>
      </c>
      <c r="I637" s="732">
        <v>862</v>
      </c>
      <c r="J637" s="732">
        <v>3</v>
      </c>
      <c r="K637" s="732">
        <v>2673</v>
      </c>
      <c r="L637" s="732">
        <v>1</v>
      </c>
      <c r="M637" s="732">
        <v>891</v>
      </c>
      <c r="N637" s="732">
        <v>5</v>
      </c>
      <c r="O637" s="732">
        <v>4460</v>
      </c>
      <c r="P637" s="746">
        <v>1.6685372240927796</v>
      </c>
      <c r="Q637" s="733">
        <v>892</v>
      </c>
    </row>
    <row r="638" spans="1:17" ht="14.4" customHeight="1" x14ac:dyDescent="0.3">
      <c r="A638" s="727" t="s">
        <v>561</v>
      </c>
      <c r="B638" s="728" t="s">
        <v>4178</v>
      </c>
      <c r="C638" s="728" t="s">
        <v>4179</v>
      </c>
      <c r="D638" s="728" t="s">
        <v>5257</v>
      </c>
      <c r="E638" s="728" t="s">
        <v>5258</v>
      </c>
      <c r="F638" s="732">
        <v>3</v>
      </c>
      <c r="G638" s="732">
        <v>2073</v>
      </c>
      <c r="H638" s="732">
        <v>2.9197183098591548</v>
      </c>
      <c r="I638" s="732">
        <v>691</v>
      </c>
      <c r="J638" s="732">
        <v>1</v>
      </c>
      <c r="K638" s="732">
        <v>710</v>
      </c>
      <c r="L638" s="732">
        <v>1</v>
      </c>
      <c r="M638" s="732">
        <v>710</v>
      </c>
      <c r="N638" s="732">
        <v>6</v>
      </c>
      <c r="O638" s="732">
        <v>8502</v>
      </c>
      <c r="P638" s="746">
        <v>11.974647887323943</v>
      </c>
      <c r="Q638" s="733">
        <v>1417</v>
      </c>
    </row>
    <row r="639" spans="1:17" ht="14.4" customHeight="1" x14ac:dyDescent="0.3">
      <c r="A639" s="727" t="s">
        <v>561</v>
      </c>
      <c r="B639" s="728" t="s">
        <v>4178</v>
      </c>
      <c r="C639" s="728" t="s">
        <v>4179</v>
      </c>
      <c r="D639" s="728" t="s">
        <v>5259</v>
      </c>
      <c r="E639" s="728" t="s">
        <v>5260</v>
      </c>
      <c r="F639" s="732"/>
      <c r="G639" s="732"/>
      <c r="H639" s="732"/>
      <c r="I639" s="732"/>
      <c r="J639" s="732"/>
      <c r="K639" s="732"/>
      <c r="L639" s="732"/>
      <c r="M639" s="732"/>
      <c r="N639" s="732">
        <v>1</v>
      </c>
      <c r="O639" s="732">
        <v>2290</v>
      </c>
      <c r="P639" s="746"/>
      <c r="Q639" s="733">
        <v>2290</v>
      </c>
    </row>
    <row r="640" spans="1:17" ht="14.4" customHeight="1" x14ac:dyDescent="0.3">
      <c r="A640" s="727" t="s">
        <v>561</v>
      </c>
      <c r="B640" s="728" t="s">
        <v>4178</v>
      </c>
      <c r="C640" s="728" t="s">
        <v>4179</v>
      </c>
      <c r="D640" s="728" t="s">
        <v>4290</v>
      </c>
      <c r="E640" s="728" t="s">
        <v>4291</v>
      </c>
      <c r="F640" s="732">
        <v>6</v>
      </c>
      <c r="G640" s="732">
        <v>2334</v>
      </c>
      <c r="H640" s="732">
        <v>0.97493734335839599</v>
      </c>
      <c r="I640" s="732">
        <v>389</v>
      </c>
      <c r="J640" s="732">
        <v>6</v>
      </c>
      <c r="K640" s="732">
        <v>2394</v>
      </c>
      <c r="L640" s="732">
        <v>1</v>
      </c>
      <c r="M640" s="732">
        <v>399</v>
      </c>
      <c r="N640" s="732">
        <v>6</v>
      </c>
      <c r="O640" s="732">
        <v>2400</v>
      </c>
      <c r="P640" s="746">
        <v>1.0025062656641603</v>
      </c>
      <c r="Q640" s="733">
        <v>400</v>
      </c>
    </row>
    <row r="641" spans="1:17" ht="14.4" customHeight="1" x14ac:dyDescent="0.3">
      <c r="A641" s="727" t="s">
        <v>561</v>
      </c>
      <c r="B641" s="728" t="s">
        <v>4178</v>
      </c>
      <c r="C641" s="728" t="s">
        <v>4179</v>
      </c>
      <c r="D641" s="728" t="s">
        <v>5261</v>
      </c>
      <c r="E641" s="728" t="s">
        <v>5262</v>
      </c>
      <c r="F641" s="732">
        <v>61</v>
      </c>
      <c r="G641" s="732">
        <v>19398</v>
      </c>
      <c r="H641" s="732">
        <v>1.0655314474045592</v>
      </c>
      <c r="I641" s="732">
        <v>318</v>
      </c>
      <c r="J641" s="732">
        <v>55</v>
      </c>
      <c r="K641" s="732">
        <v>18205</v>
      </c>
      <c r="L641" s="732">
        <v>1</v>
      </c>
      <c r="M641" s="732">
        <v>331</v>
      </c>
      <c r="N641" s="732">
        <v>57</v>
      </c>
      <c r="O641" s="732">
        <v>18867</v>
      </c>
      <c r="P641" s="746">
        <v>1.0363636363636364</v>
      </c>
      <c r="Q641" s="733">
        <v>331</v>
      </c>
    </row>
    <row r="642" spans="1:17" ht="14.4" customHeight="1" x14ac:dyDescent="0.3">
      <c r="A642" s="727" t="s">
        <v>561</v>
      </c>
      <c r="B642" s="728" t="s">
        <v>4178</v>
      </c>
      <c r="C642" s="728" t="s">
        <v>4179</v>
      </c>
      <c r="D642" s="728" t="s">
        <v>4292</v>
      </c>
      <c r="E642" s="728" t="s">
        <v>4293</v>
      </c>
      <c r="F642" s="732"/>
      <c r="G642" s="732"/>
      <c r="H642" s="732"/>
      <c r="I642" s="732"/>
      <c r="J642" s="732">
        <v>1</v>
      </c>
      <c r="K642" s="732">
        <v>1033</v>
      </c>
      <c r="L642" s="732">
        <v>1</v>
      </c>
      <c r="M642" s="732">
        <v>1033</v>
      </c>
      <c r="N642" s="732">
        <v>1</v>
      </c>
      <c r="O642" s="732">
        <v>1034</v>
      </c>
      <c r="P642" s="746">
        <v>1.0009680542110357</v>
      </c>
      <c r="Q642" s="733">
        <v>1034</v>
      </c>
    </row>
    <row r="643" spans="1:17" ht="14.4" customHeight="1" x14ac:dyDescent="0.3">
      <c r="A643" s="727" t="s">
        <v>561</v>
      </c>
      <c r="B643" s="728" t="s">
        <v>4178</v>
      </c>
      <c r="C643" s="728" t="s">
        <v>4179</v>
      </c>
      <c r="D643" s="728" t="s">
        <v>4294</v>
      </c>
      <c r="E643" s="728" t="s">
        <v>4295</v>
      </c>
      <c r="F643" s="732"/>
      <c r="G643" s="732"/>
      <c r="H643" s="732"/>
      <c r="I643" s="732"/>
      <c r="J643" s="732"/>
      <c r="K643" s="732"/>
      <c r="L643" s="732"/>
      <c r="M643" s="732"/>
      <c r="N643" s="732">
        <v>2</v>
      </c>
      <c r="O643" s="732">
        <v>240</v>
      </c>
      <c r="P643" s="746"/>
      <c r="Q643" s="733">
        <v>120</v>
      </c>
    </row>
    <row r="644" spans="1:17" ht="14.4" customHeight="1" x14ac:dyDescent="0.3">
      <c r="A644" s="727" t="s">
        <v>561</v>
      </c>
      <c r="B644" s="728" t="s">
        <v>4178</v>
      </c>
      <c r="C644" s="728" t="s">
        <v>4179</v>
      </c>
      <c r="D644" s="728" t="s">
        <v>5263</v>
      </c>
      <c r="E644" s="728" t="s">
        <v>5264</v>
      </c>
      <c r="F644" s="732">
        <v>3</v>
      </c>
      <c r="G644" s="732">
        <v>2445</v>
      </c>
      <c r="H644" s="732">
        <v>2.9107142857142856</v>
      </c>
      <c r="I644" s="732">
        <v>815</v>
      </c>
      <c r="J644" s="732">
        <v>1</v>
      </c>
      <c r="K644" s="732">
        <v>840</v>
      </c>
      <c r="L644" s="732">
        <v>1</v>
      </c>
      <c r="M644" s="732">
        <v>840</v>
      </c>
      <c r="N644" s="732">
        <v>1</v>
      </c>
      <c r="O644" s="732">
        <v>840</v>
      </c>
      <c r="P644" s="746">
        <v>1</v>
      </c>
      <c r="Q644" s="733">
        <v>840</v>
      </c>
    </row>
    <row r="645" spans="1:17" ht="14.4" customHeight="1" x14ac:dyDescent="0.3">
      <c r="A645" s="727" t="s">
        <v>561</v>
      </c>
      <c r="B645" s="728" t="s">
        <v>4178</v>
      </c>
      <c r="C645" s="728" t="s">
        <v>4179</v>
      </c>
      <c r="D645" s="728" t="s">
        <v>4399</v>
      </c>
      <c r="E645" s="728" t="s">
        <v>4400</v>
      </c>
      <c r="F645" s="732">
        <v>1</v>
      </c>
      <c r="G645" s="732">
        <v>5589</v>
      </c>
      <c r="H645" s="732"/>
      <c r="I645" s="732">
        <v>5589</v>
      </c>
      <c r="J645" s="732"/>
      <c r="K645" s="732"/>
      <c r="L645" s="732"/>
      <c r="M645" s="732"/>
      <c r="N645" s="732"/>
      <c r="O645" s="732"/>
      <c r="P645" s="746"/>
      <c r="Q645" s="733"/>
    </row>
    <row r="646" spans="1:17" ht="14.4" customHeight="1" x14ac:dyDescent="0.3">
      <c r="A646" s="727" t="s">
        <v>561</v>
      </c>
      <c r="B646" s="728" t="s">
        <v>4178</v>
      </c>
      <c r="C646" s="728" t="s">
        <v>4179</v>
      </c>
      <c r="D646" s="728" t="s">
        <v>5265</v>
      </c>
      <c r="E646" s="728" t="s">
        <v>5266</v>
      </c>
      <c r="F646" s="732">
        <v>1</v>
      </c>
      <c r="G646" s="732">
        <v>1668</v>
      </c>
      <c r="H646" s="732"/>
      <c r="I646" s="732">
        <v>1668</v>
      </c>
      <c r="J646" s="732"/>
      <c r="K646" s="732"/>
      <c r="L646" s="732"/>
      <c r="M646" s="732"/>
      <c r="N646" s="732">
        <v>2</v>
      </c>
      <c r="O646" s="732">
        <v>3484</v>
      </c>
      <c r="P646" s="746"/>
      <c r="Q646" s="733">
        <v>1742</v>
      </c>
    </row>
    <row r="647" spans="1:17" ht="14.4" customHeight="1" x14ac:dyDescent="0.3">
      <c r="A647" s="727" t="s">
        <v>561</v>
      </c>
      <c r="B647" s="728" t="s">
        <v>4178</v>
      </c>
      <c r="C647" s="728" t="s">
        <v>4179</v>
      </c>
      <c r="D647" s="728" t="s">
        <v>5267</v>
      </c>
      <c r="E647" s="728" t="s">
        <v>5268</v>
      </c>
      <c r="F647" s="732"/>
      <c r="G647" s="732"/>
      <c r="H647" s="732"/>
      <c r="I647" s="732"/>
      <c r="J647" s="732"/>
      <c r="K647" s="732"/>
      <c r="L647" s="732"/>
      <c r="M647" s="732"/>
      <c r="N647" s="732">
        <v>2</v>
      </c>
      <c r="O647" s="732">
        <v>3094</v>
      </c>
      <c r="P647" s="746"/>
      <c r="Q647" s="733">
        <v>1547</v>
      </c>
    </row>
    <row r="648" spans="1:17" ht="14.4" customHeight="1" x14ac:dyDescent="0.3">
      <c r="A648" s="727" t="s">
        <v>561</v>
      </c>
      <c r="B648" s="728" t="s">
        <v>4178</v>
      </c>
      <c r="C648" s="728" t="s">
        <v>4179</v>
      </c>
      <c r="D648" s="728" t="s">
        <v>5269</v>
      </c>
      <c r="E648" s="728" t="s">
        <v>5270</v>
      </c>
      <c r="F648" s="732">
        <v>1</v>
      </c>
      <c r="G648" s="732">
        <v>1969</v>
      </c>
      <c r="H648" s="732">
        <v>0.95536147501212998</v>
      </c>
      <c r="I648" s="732">
        <v>1969</v>
      </c>
      <c r="J648" s="732">
        <v>1</v>
      </c>
      <c r="K648" s="732">
        <v>2061</v>
      </c>
      <c r="L648" s="732">
        <v>1</v>
      </c>
      <c r="M648" s="732">
        <v>2061</v>
      </c>
      <c r="N648" s="732">
        <v>1</v>
      </c>
      <c r="O648" s="732">
        <v>2063</v>
      </c>
      <c r="P648" s="746">
        <v>1.0009704027171276</v>
      </c>
      <c r="Q648" s="733">
        <v>2063</v>
      </c>
    </row>
    <row r="649" spans="1:17" ht="14.4" customHeight="1" x14ac:dyDescent="0.3">
      <c r="A649" s="727" t="s">
        <v>561</v>
      </c>
      <c r="B649" s="728" t="s">
        <v>4178</v>
      </c>
      <c r="C649" s="728" t="s">
        <v>4179</v>
      </c>
      <c r="D649" s="728" t="s">
        <v>5271</v>
      </c>
      <c r="E649" s="728" t="s">
        <v>5272</v>
      </c>
      <c r="F649" s="732">
        <v>1</v>
      </c>
      <c r="G649" s="732">
        <v>3932</v>
      </c>
      <c r="H649" s="732">
        <v>0.48221731665440276</v>
      </c>
      <c r="I649" s="732">
        <v>3932</v>
      </c>
      <c r="J649" s="732">
        <v>2</v>
      </c>
      <c r="K649" s="732">
        <v>8154</v>
      </c>
      <c r="L649" s="732">
        <v>1</v>
      </c>
      <c r="M649" s="732">
        <v>4077</v>
      </c>
      <c r="N649" s="732">
        <v>2</v>
      </c>
      <c r="O649" s="732">
        <v>8158</v>
      </c>
      <c r="P649" s="746">
        <v>1.0004905567819475</v>
      </c>
      <c r="Q649" s="733">
        <v>4079</v>
      </c>
    </row>
    <row r="650" spans="1:17" ht="14.4" customHeight="1" x14ac:dyDescent="0.3">
      <c r="A650" s="727" t="s">
        <v>561</v>
      </c>
      <c r="B650" s="728" t="s">
        <v>4178</v>
      </c>
      <c r="C650" s="728" t="s">
        <v>4179</v>
      </c>
      <c r="D650" s="728" t="s">
        <v>5273</v>
      </c>
      <c r="E650" s="728" t="s">
        <v>5274</v>
      </c>
      <c r="F650" s="732">
        <v>29</v>
      </c>
      <c r="G650" s="732">
        <v>38570</v>
      </c>
      <c r="H650" s="732">
        <v>0.73550724637681164</v>
      </c>
      <c r="I650" s="732">
        <v>1330</v>
      </c>
      <c r="J650" s="732">
        <v>38</v>
      </c>
      <c r="K650" s="732">
        <v>52440</v>
      </c>
      <c r="L650" s="732">
        <v>1</v>
      </c>
      <c r="M650" s="732">
        <v>1380</v>
      </c>
      <c r="N650" s="732">
        <v>41</v>
      </c>
      <c r="O650" s="732">
        <v>56621</v>
      </c>
      <c r="P650" s="746">
        <v>1.0797292143401984</v>
      </c>
      <c r="Q650" s="733">
        <v>1381</v>
      </c>
    </row>
    <row r="651" spans="1:17" ht="14.4" customHeight="1" x14ac:dyDescent="0.3">
      <c r="A651" s="727" t="s">
        <v>561</v>
      </c>
      <c r="B651" s="728" t="s">
        <v>4178</v>
      </c>
      <c r="C651" s="728" t="s">
        <v>4179</v>
      </c>
      <c r="D651" s="728" t="s">
        <v>5275</v>
      </c>
      <c r="E651" s="728" t="s">
        <v>5276</v>
      </c>
      <c r="F651" s="732">
        <v>10</v>
      </c>
      <c r="G651" s="732">
        <v>14430</v>
      </c>
      <c r="H651" s="732">
        <v>0.96715817694369977</v>
      </c>
      <c r="I651" s="732">
        <v>1443</v>
      </c>
      <c r="J651" s="732">
        <v>10</v>
      </c>
      <c r="K651" s="732">
        <v>14920</v>
      </c>
      <c r="L651" s="732">
        <v>1</v>
      </c>
      <c r="M651" s="732">
        <v>1492</v>
      </c>
      <c r="N651" s="732">
        <v>8</v>
      </c>
      <c r="O651" s="732">
        <v>11944</v>
      </c>
      <c r="P651" s="746">
        <v>0.80053619302949064</v>
      </c>
      <c r="Q651" s="733">
        <v>1493</v>
      </c>
    </row>
    <row r="652" spans="1:17" ht="14.4" customHeight="1" x14ac:dyDescent="0.3">
      <c r="A652" s="727" t="s">
        <v>561</v>
      </c>
      <c r="B652" s="728" t="s">
        <v>4178</v>
      </c>
      <c r="C652" s="728" t="s">
        <v>4179</v>
      </c>
      <c r="D652" s="728" t="s">
        <v>4296</v>
      </c>
      <c r="E652" s="728" t="s">
        <v>4297</v>
      </c>
      <c r="F652" s="732">
        <v>5</v>
      </c>
      <c r="G652" s="732">
        <v>5355</v>
      </c>
      <c r="H652" s="732">
        <v>2.4143372407574391</v>
      </c>
      <c r="I652" s="732">
        <v>1071</v>
      </c>
      <c r="J652" s="732">
        <v>2</v>
      </c>
      <c r="K652" s="732">
        <v>2218</v>
      </c>
      <c r="L652" s="732">
        <v>1</v>
      </c>
      <c r="M652" s="732">
        <v>1109</v>
      </c>
      <c r="N652" s="732">
        <v>4</v>
      </c>
      <c r="O652" s="732">
        <v>4444</v>
      </c>
      <c r="P652" s="746">
        <v>2.0036068530207394</v>
      </c>
      <c r="Q652" s="733">
        <v>1111</v>
      </c>
    </row>
    <row r="653" spans="1:17" ht="14.4" customHeight="1" x14ac:dyDescent="0.3">
      <c r="A653" s="727" t="s">
        <v>561</v>
      </c>
      <c r="B653" s="728" t="s">
        <v>4178</v>
      </c>
      <c r="C653" s="728" t="s">
        <v>4179</v>
      </c>
      <c r="D653" s="728" t="s">
        <v>5277</v>
      </c>
      <c r="E653" s="728" t="s">
        <v>5278</v>
      </c>
      <c r="F653" s="732">
        <v>5</v>
      </c>
      <c r="G653" s="732">
        <v>6060</v>
      </c>
      <c r="H653" s="732">
        <v>1.6316639741518579</v>
      </c>
      <c r="I653" s="732">
        <v>1212</v>
      </c>
      <c r="J653" s="732">
        <v>3</v>
      </c>
      <c r="K653" s="732">
        <v>3714</v>
      </c>
      <c r="L653" s="732">
        <v>1</v>
      </c>
      <c r="M653" s="732">
        <v>1238</v>
      </c>
      <c r="N653" s="732">
        <v>6</v>
      </c>
      <c r="O653" s="732">
        <v>7434</v>
      </c>
      <c r="P653" s="746">
        <v>2.0016155088852989</v>
      </c>
      <c r="Q653" s="733">
        <v>1239</v>
      </c>
    </row>
    <row r="654" spans="1:17" ht="14.4" customHeight="1" x14ac:dyDescent="0.3">
      <c r="A654" s="727" t="s">
        <v>561</v>
      </c>
      <c r="B654" s="728" t="s">
        <v>4178</v>
      </c>
      <c r="C654" s="728" t="s">
        <v>4179</v>
      </c>
      <c r="D654" s="728" t="s">
        <v>4298</v>
      </c>
      <c r="E654" s="728" t="s">
        <v>4299</v>
      </c>
      <c r="F654" s="732"/>
      <c r="G654" s="732"/>
      <c r="H654" s="732"/>
      <c r="I654" s="732"/>
      <c r="J654" s="732">
        <v>2</v>
      </c>
      <c r="K654" s="732">
        <v>2738</v>
      </c>
      <c r="L654" s="732">
        <v>1</v>
      </c>
      <c r="M654" s="732">
        <v>1369</v>
      </c>
      <c r="N654" s="732">
        <v>1</v>
      </c>
      <c r="O654" s="732">
        <v>1370</v>
      </c>
      <c r="P654" s="746">
        <v>0.50036523009495981</v>
      </c>
      <c r="Q654" s="733">
        <v>1370</v>
      </c>
    </row>
    <row r="655" spans="1:17" ht="14.4" customHeight="1" x14ac:dyDescent="0.3">
      <c r="A655" s="727" t="s">
        <v>561</v>
      </c>
      <c r="B655" s="728" t="s">
        <v>4178</v>
      </c>
      <c r="C655" s="728" t="s">
        <v>4179</v>
      </c>
      <c r="D655" s="728" t="s">
        <v>5279</v>
      </c>
      <c r="E655" s="728" t="s">
        <v>5280</v>
      </c>
      <c r="F655" s="732"/>
      <c r="G655" s="732"/>
      <c r="H655" s="732"/>
      <c r="I655" s="732"/>
      <c r="J655" s="732"/>
      <c r="K655" s="732"/>
      <c r="L655" s="732"/>
      <c r="M655" s="732"/>
      <c r="N655" s="732">
        <v>1</v>
      </c>
      <c r="O655" s="732">
        <v>2621</v>
      </c>
      <c r="P655" s="746"/>
      <c r="Q655" s="733">
        <v>2621</v>
      </c>
    </row>
    <row r="656" spans="1:17" ht="14.4" customHeight="1" x14ac:dyDescent="0.3">
      <c r="A656" s="727" t="s">
        <v>561</v>
      </c>
      <c r="B656" s="728" t="s">
        <v>4178</v>
      </c>
      <c r="C656" s="728" t="s">
        <v>4179</v>
      </c>
      <c r="D656" s="728" t="s">
        <v>5281</v>
      </c>
      <c r="E656" s="728" t="s">
        <v>5282</v>
      </c>
      <c r="F656" s="732">
        <v>1</v>
      </c>
      <c r="G656" s="732">
        <v>1803</v>
      </c>
      <c r="H656" s="732"/>
      <c r="I656" s="732">
        <v>1803</v>
      </c>
      <c r="J656" s="732"/>
      <c r="K656" s="732"/>
      <c r="L656" s="732"/>
      <c r="M656" s="732"/>
      <c r="N656" s="732">
        <v>3</v>
      </c>
      <c r="O656" s="732">
        <v>4731</v>
      </c>
      <c r="P656" s="746"/>
      <c r="Q656" s="733">
        <v>1577</v>
      </c>
    </row>
    <row r="657" spans="1:17" ht="14.4" customHeight="1" x14ac:dyDescent="0.3">
      <c r="A657" s="727" t="s">
        <v>561</v>
      </c>
      <c r="B657" s="728" t="s">
        <v>4178</v>
      </c>
      <c r="C657" s="728" t="s">
        <v>4179</v>
      </c>
      <c r="D657" s="728" t="s">
        <v>5283</v>
      </c>
      <c r="E657" s="728" t="s">
        <v>5284</v>
      </c>
      <c r="F657" s="732">
        <v>12</v>
      </c>
      <c r="G657" s="732">
        <v>59904</v>
      </c>
      <c r="H657" s="732">
        <v>0.88762446657183502</v>
      </c>
      <c r="I657" s="732">
        <v>4992</v>
      </c>
      <c r="J657" s="732">
        <v>13</v>
      </c>
      <c r="K657" s="732">
        <v>67488</v>
      </c>
      <c r="L657" s="732">
        <v>1</v>
      </c>
      <c r="M657" s="732">
        <v>5191.3846153846152</v>
      </c>
      <c r="N657" s="732">
        <v>10</v>
      </c>
      <c r="O657" s="732">
        <v>52120</v>
      </c>
      <c r="P657" s="746">
        <v>0.77228544333807492</v>
      </c>
      <c r="Q657" s="733">
        <v>5212</v>
      </c>
    </row>
    <row r="658" spans="1:17" ht="14.4" customHeight="1" x14ac:dyDescent="0.3">
      <c r="A658" s="727" t="s">
        <v>561</v>
      </c>
      <c r="B658" s="728" t="s">
        <v>4178</v>
      </c>
      <c r="C658" s="728" t="s">
        <v>4179</v>
      </c>
      <c r="D658" s="728" t="s">
        <v>5285</v>
      </c>
      <c r="E658" s="728" t="s">
        <v>5286</v>
      </c>
      <c r="F658" s="732">
        <v>1</v>
      </c>
      <c r="G658" s="732">
        <v>2735</v>
      </c>
      <c r="H658" s="732">
        <v>0.31977084064071087</v>
      </c>
      <c r="I658" s="732">
        <v>2735</v>
      </c>
      <c r="J658" s="732">
        <v>3</v>
      </c>
      <c r="K658" s="732">
        <v>8553</v>
      </c>
      <c r="L658" s="732">
        <v>1</v>
      </c>
      <c r="M658" s="732">
        <v>2851</v>
      </c>
      <c r="N658" s="732"/>
      <c r="O658" s="732"/>
      <c r="P658" s="746"/>
      <c r="Q658" s="733"/>
    </row>
    <row r="659" spans="1:17" ht="14.4" customHeight="1" x14ac:dyDescent="0.3">
      <c r="A659" s="727" t="s">
        <v>561</v>
      </c>
      <c r="B659" s="728" t="s">
        <v>4178</v>
      </c>
      <c r="C659" s="728" t="s">
        <v>4179</v>
      </c>
      <c r="D659" s="728" t="s">
        <v>5287</v>
      </c>
      <c r="E659" s="728" t="s">
        <v>5288</v>
      </c>
      <c r="F659" s="732">
        <v>3</v>
      </c>
      <c r="G659" s="732">
        <v>6942</v>
      </c>
      <c r="H659" s="732">
        <v>0.96941767909509846</v>
      </c>
      <c r="I659" s="732">
        <v>2314</v>
      </c>
      <c r="J659" s="732">
        <v>3</v>
      </c>
      <c r="K659" s="732">
        <v>7161</v>
      </c>
      <c r="L659" s="732">
        <v>1</v>
      </c>
      <c r="M659" s="732">
        <v>2387</v>
      </c>
      <c r="N659" s="732"/>
      <c r="O659" s="732"/>
      <c r="P659" s="746"/>
      <c r="Q659" s="733"/>
    </row>
    <row r="660" spans="1:17" ht="14.4" customHeight="1" x14ac:dyDescent="0.3">
      <c r="A660" s="727" t="s">
        <v>561</v>
      </c>
      <c r="B660" s="728" t="s">
        <v>4178</v>
      </c>
      <c r="C660" s="728" t="s">
        <v>4179</v>
      </c>
      <c r="D660" s="728" t="s">
        <v>5289</v>
      </c>
      <c r="E660" s="728" t="s">
        <v>5290</v>
      </c>
      <c r="F660" s="732">
        <v>1</v>
      </c>
      <c r="G660" s="732">
        <v>830</v>
      </c>
      <c r="H660" s="732"/>
      <c r="I660" s="732">
        <v>830</v>
      </c>
      <c r="J660" s="732"/>
      <c r="K660" s="732"/>
      <c r="L660" s="732"/>
      <c r="M660" s="732"/>
      <c r="N660" s="732">
        <v>1</v>
      </c>
      <c r="O660" s="732">
        <v>843</v>
      </c>
      <c r="P660" s="746"/>
      <c r="Q660" s="733">
        <v>843</v>
      </c>
    </row>
    <row r="661" spans="1:17" ht="14.4" customHeight="1" x14ac:dyDescent="0.3">
      <c r="A661" s="727" t="s">
        <v>561</v>
      </c>
      <c r="B661" s="728" t="s">
        <v>4178</v>
      </c>
      <c r="C661" s="728" t="s">
        <v>4179</v>
      </c>
      <c r="D661" s="728" t="s">
        <v>5291</v>
      </c>
      <c r="E661" s="728" t="s">
        <v>5292</v>
      </c>
      <c r="F661" s="732">
        <v>1</v>
      </c>
      <c r="G661" s="732">
        <v>2191</v>
      </c>
      <c r="H661" s="732">
        <v>0.97812500000000002</v>
      </c>
      <c r="I661" s="732">
        <v>2191</v>
      </c>
      <c r="J661" s="732">
        <v>1</v>
      </c>
      <c r="K661" s="732">
        <v>2240</v>
      </c>
      <c r="L661" s="732">
        <v>1</v>
      </c>
      <c r="M661" s="732">
        <v>2240</v>
      </c>
      <c r="N661" s="732">
        <v>2</v>
      </c>
      <c r="O661" s="732">
        <v>4482</v>
      </c>
      <c r="P661" s="746">
        <v>2.000892857142857</v>
      </c>
      <c r="Q661" s="733">
        <v>2241</v>
      </c>
    </row>
    <row r="662" spans="1:17" ht="14.4" customHeight="1" x14ac:dyDescent="0.3">
      <c r="A662" s="727" t="s">
        <v>561</v>
      </c>
      <c r="B662" s="728" t="s">
        <v>4178</v>
      </c>
      <c r="C662" s="728" t="s">
        <v>4179</v>
      </c>
      <c r="D662" s="728" t="s">
        <v>5293</v>
      </c>
      <c r="E662" s="728" t="s">
        <v>5294</v>
      </c>
      <c r="F662" s="732"/>
      <c r="G662" s="732"/>
      <c r="H662" s="732"/>
      <c r="I662" s="732"/>
      <c r="J662" s="732"/>
      <c r="K662" s="732"/>
      <c r="L662" s="732"/>
      <c r="M662" s="732"/>
      <c r="N662" s="732">
        <v>1</v>
      </c>
      <c r="O662" s="732">
        <v>0</v>
      </c>
      <c r="P662" s="746"/>
      <c r="Q662" s="733">
        <v>0</v>
      </c>
    </row>
    <row r="663" spans="1:17" ht="14.4" customHeight="1" x14ac:dyDescent="0.3">
      <c r="A663" s="727" t="s">
        <v>561</v>
      </c>
      <c r="B663" s="728" t="s">
        <v>4178</v>
      </c>
      <c r="C663" s="728" t="s">
        <v>4179</v>
      </c>
      <c r="D663" s="728" t="s">
        <v>5295</v>
      </c>
      <c r="E663" s="728" t="s">
        <v>5296</v>
      </c>
      <c r="F663" s="732"/>
      <c r="G663" s="732"/>
      <c r="H663" s="732"/>
      <c r="I663" s="732"/>
      <c r="J663" s="732">
        <v>2</v>
      </c>
      <c r="K663" s="732">
        <v>240</v>
      </c>
      <c r="L663" s="732">
        <v>1</v>
      </c>
      <c r="M663" s="732">
        <v>120</v>
      </c>
      <c r="N663" s="732"/>
      <c r="O663" s="732"/>
      <c r="P663" s="746"/>
      <c r="Q663" s="733"/>
    </row>
    <row r="664" spans="1:17" ht="14.4" customHeight="1" x14ac:dyDescent="0.3">
      <c r="A664" s="727" t="s">
        <v>561</v>
      </c>
      <c r="B664" s="728" t="s">
        <v>4178</v>
      </c>
      <c r="C664" s="728" t="s">
        <v>4179</v>
      </c>
      <c r="D664" s="728" t="s">
        <v>4403</v>
      </c>
      <c r="E664" s="728" t="s">
        <v>4404</v>
      </c>
      <c r="F664" s="732">
        <v>1</v>
      </c>
      <c r="G664" s="732">
        <v>6056</v>
      </c>
      <c r="H664" s="732"/>
      <c r="I664" s="732">
        <v>6056</v>
      </c>
      <c r="J664" s="732"/>
      <c r="K664" s="732"/>
      <c r="L664" s="732"/>
      <c r="M664" s="732"/>
      <c r="N664" s="732"/>
      <c r="O664" s="732"/>
      <c r="P664" s="746"/>
      <c r="Q664" s="733"/>
    </row>
    <row r="665" spans="1:17" ht="14.4" customHeight="1" x14ac:dyDescent="0.3">
      <c r="A665" s="727" t="s">
        <v>561</v>
      </c>
      <c r="B665" s="728" t="s">
        <v>4178</v>
      </c>
      <c r="C665" s="728" t="s">
        <v>4179</v>
      </c>
      <c r="D665" s="728" t="s">
        <v>5297</v>
      </c>
      <c r="E665" s="728" t="s">
        <v>5298</v>
      </c>
      <c r="F665" s="732">
        <v>1</v>
      </c>
      <c r="G665" s="732">
        <v>543</v>
      </c>
      <c r="H665" s="732">
        <v>0.48830935251798563</v>
      </c>
      <c r="I665" s="732">
        <v>543</v>
      </c>
      <c r="J665" s="732">
        <v>2</v>
      </c>
      <c r="K665" s="732">
        <v>1112</v>
      </c>
      <c r="L665" s="732">
        <v>1</v>
      </c>
      <c r="M665" s="732">
        <v>556</v>
      </c>
      <c r="N665" s="732">
        <v>3</v>
      </c>
      <c r="O665" s="732">
        <v>1668</v>
      </c>
      <c r="P665" s="746">
        <v>1.5</v>
      </c>
      <c r="Q665" s="733">
        <v>556</v>
      </c>
    </row>
    <row r="666" spans="1:17" ht="14.4" customHeight="1" x14ac:dyDescent="0.3">
      <c r="A666" s="727" t="s">
        <v>561</v>
      </c>
      <c r="B666" s="728" t="s">
        <v>4178</v>
      </c>
      <c r="C666" s="728" t="s">
        <v>4179</v>
      </c>
      <c r="D666" s="728" t="s">
        <v>5299</v>
      </c>
      <c r="E666" s="728" t="s">
        <v>5300</v>
      </c>
      <c r="F666" s="732"/>
      <c r="G666" s="732"/>
      <c r="H666" s="732"/>
      <c r="I666" s="732"/>
      <c r="J666" s="732"/>
      <c r="K666" s="732"/>
      <c r="L666" s="732"/>
      <c r="M666" s="732"/>
      <c r="N666" s="732">
        <v>2</v>
      </c>
      <c r="O666" s="732">
        <v>7240</v>
      </c>
      <c r="P666" s="746"/>
      <c r="Q666" s="733">
        <v>3620</v>
      </c>
    </row>
    <row r="667" spans="1:17" ht="14.4" customHeight="1" x14ac:dyDescent="0.3">
      <c r="A667" s="727" t="s">
        <v>561</v>
      </c>
      <c r="B667" s="728" t="s">
        <v>4178</v>
      </c>
      <c r="C667" s="728" t="s">
        <v>4179</v>
      </c>
      <c r="D667" s="728" t="s">
        <v>5301</v>
      </c>
      <c r="E667" s="728" t="s">
        <v>5109</v>
      </c>
      <c r="F667" s="732">
        <v>1</v>
      </c>
      <c r="G667" s="732">
        <v>569</v>
      </c>
      <c r="H667" s="732"/>
      <c r="I667" s="732">
        <v>569</v>
      </c>
      <c r="J667" s="732"/>
      <c r="K667" s="732"/>
      <c r="L667" s="732"/>
      <c r="M667" s="732"/>
      <c r="N667" s="732">
        <v>1</v>
      </c>
      <c r="O667" s="732">
        <v>593</v>
      </c>
      <c r="P667" s="746"/>
      <c r="Q667" s="733">
        <v>593</v>
      </c>
    </row>
    <row r="668" spans="1:17" ht="14.4" customHeight="1" x14ac:dyDescent="0.3">
      <c r="A668" s="727" t="s">
        <v>561</v>
      </c>
      <c r="B668" s="728" t="s">
        <v>4178</v>
      </c>
      <c r="C668" s="728" t="s">
        <v>4179</v>
      </c>
      <c r="D668" s="728" t="s">
        <v>5302</v>
      </c>
      <c r="E668" s="728" t="s">
        <v>5303</v>
      </c>
      <c r="F668" s="732">
        <v>1</v>
      </c>
      <c r="G668" s="732">
        <v>2578</v>
      </c>
      <c r="H668" s="732">
        <v>0.96626686656671668</v>
      </c>
      <c r="I668" s="732">
        <v>2578</v>
      </c>
      <c r="J668" s="732">
        <v>1</v>
      </c>
      <c r="K668" s="732">
        <v>2668</v>
      </c>
      <c r="L668" s="732">
        <v>1</v>
      </c>
      <c r="M668" s="732">
        <v>2668</v>
      </c>
      <c r="N668" s="732">
        <v>1</v>
      </c>
      <c r="O668" s="732">
        <v>2669</v>
      </c>
      <c r="P668" s="746">
        <v>1.0003748125937031</v>
      </c>
      <c r="Q668" s="733">
        <v>2669</v>
      </c>
    </row>
    <row r="669" spans="1:17" ht="14.4" customHeight="1" x14ac:dyDescent="0.3">
      <c r="A669" s="727" t="s">
        <v>561</v>
      </c>
      <c r="B669" s="728" t="s">
        <v>4178</v>
      </c>
      <c r="C669" s="728" t="s">
        <v>4179</v>
      </c>
      <c r="D669" s="728" t="s">
        <v>5304</v>
      </c>
      <c r="E669" s="728" t="s">
        <v>5305</v>
      </c>
      <c r="F669" s="732">
        <v>5</v>
      </c>
      <c r="G669" s="732">
        <v>11355</v>
      </c>
      <c r="H669" s="732">
        <v>0.59863981442429359</v>
      </c>
      <c r="I669" s="732">
        <v>2271</v>
      </c>
      <c r="J669" s="732">
        <v>8</v>
      </c>
      <c r="K669" s="732">
        <v>18968</v>
      </c>
      <c r="L669" s="732">
        <v>1</v>
      </c>
      <c r="M669" s="732">
        <v>2371</v>
      </c>
      <c r="N669" s="732">
        <v>7</v>
      </c>
      <c r="O669" s="732">
        <v>16611</v>
      </c>
      <c r="P669" s="746">
        <v>0.87573808519611973</v>
      </c>
      <c r="Q669" s="733">
        <v>2373</v>
      </c>
    </row>
    <row r="670" spans="1:17" ht="14.4" customHeight="1" x14ac:dyDescent="0.3">
      <c r="A670" s="727" t="s">
        <v>561</v>
      </c>
      <c r="B670" s="728" t="s">
        <v>4178</v>
      </c>
      <c r="C670" s="728" t="s">
        <v>4179</v>
      </c>
      <c r="D670" s="728" t="s">
        <v>5306</v>
      </c>
      <c r="E670" s="728" t="s">
        <v>5307</v>
      </c>
      <c r="F670" s="732">
        <v>1</v>
      </c>
      <c r="G670" s="732">
        <v>1273</v>
      </c>
      <c r="H670" s="732">
        <v>0.48999230177059278</v>
      </c>
      <c r="I670" s="732">
        <v>1273</v>
      </c>
      <c r="J670" s="732">
        <v>2</v>
      </c>
      <c r="K670" s="732">
        <v>2598</v>
      </c>
      <c r="L670" s="732">
        <v>1</v>
      </c>
      <c r="M670" s="732">
        <v>1299</v>
      </c>
      <c r="N670" s="732">
        <v>1</v>
      </c>
      <c r="O670" s="732">
        <v>1300</v>
      </c>
      <c r="P670" s="746">
        <v>0.50038491147036179</v>
      </c>
      <c r="Q670" s="733">
        <v>1300</v>
      </c>
    </row>
    <row r="671" spans="1:17" ht="14.4" customHeight="1" x14ac:dyDescent="0.3">
      <c r="A671" s="727" t="s">
        <v>561</v>
      </c>
      <c r="B671" s="728" t="s">
        <v>4178</v>
      </c>
      <c r="C671" s="728" t="s">
        <v>4179</v>
      </c>
      <c r="D671" s="728" t="s">
        <v>5308</v>
      </c>
      <c r="E671" s="728" t="s">
        <v>5309</v>
      </c>
      <c r="F671" s="732"/>
      <c r="G671" s="732"/>
      <c r="H671" s="732"/>
      <c r="I671" s="732"/>
      <c r="J671" s="732">
        <v>1</v>
      </c>
      <c r="K671" s="732">
        <v>1966</v>
      </c>
      <c r="L671" s="732">
        <v>1</v>
      </c>
      <c r="M671" s="732">
        <v>1966</v>
      </c>
      <c r="N671" s="732">
        <v>2</v>
      </c>
      <c r="O671" s="732">
        <v>3934</v>
      </c>
      <c r="P671" s="746">
        <v>2.0010172939979656</v>
      </c>
      <c r="Q671" s="733">
        <v>1967</v>
      </c>
    </row>
    <row r="672" spans="1:17" ht="14.4" customHeight="1" x14ac:dyDescent="0.3">
      <c r="A672" s="727" t="s">
        <v>561</v>
      </c>
      <c r="B672" s="728" t="s">
        <v>4178</v>
      </c>
      <c r="C672" s="728" t="s">
        <v>4179</v>
      </c>
      <c r="D672" s="728" t="s">
        <v>5310</v>
      </c>
      <c r="E672" s="728" t="s">
        <v>5311</v>
      </c>
      <c r="F672" s="732"/>
      <c r="G672" s="732"/>
      <c r="H672" s="732"/>
      <c r="I672" s="732"/>
      <c r="J672" s="732">
        <v>1</v>
      </c>
      <c r="K672" s="732">
        <v>3710</v>
      </c>
      <c r="L672" s="732">
        <v>1</v>
      </c>
      <c r="M672" s="732">
        <v>3710</v>
      </c>
      <c r="N672" s="732"/>
      <c r="O672" s="732"/>
      <c r="P672" s="746"/>
      <c r="Q672" s="733"/>
    </row>
    <row r="673" spans="1:17" ht="14.4" customHeight="1" x14ac:dyDescent="0.3">
      <c r="A673" s="727" t="s">
        <v>561</v>
      </c>
      <c r="B673" s="728" t="s">
        <v>4178</v>
      </c>
      <c r="C673" s="728" t="s">
        <v>4179</v>
      </c>
      <c r="D673" s="728" t="s">
        <v>5312</v>
      </c>
      <c r="E673" s="728" t="s">
        <v>5313</v>
      </c>
      <c r="F673" s="732">
        <v>1</v>
      </c>
      <c r="G673" s="732">
        <v>3029</v>
      </c>
      <c r="H673" s="732"/>
      <c r="I673" s="732">
        <v>3029</v>
      </c>
      <c r="J673" s="732"/>
      <c r="K673" s="732"/>
      <c r="L673" s="732"/>
      <c r="M673" s="732"/>
      <c r="N673" s="732"/>
      <c r="O673" s="732"/>
      <c r="P673" s="746"/>
      <c r="Q673" s="733"/>
    </row>
    <row r="674" spans="1:17" ht="14.4" customHeight="1" x14ac:dyDescent="0.3">
      <c r="A674" s="727" t="s">
        <v>561</v>
      </c>
      <c r="B674" s="728" t="s">
        <v>4178</v>
      </c>
      <c r="C674" s="728" t="s">
        <v>4179</v>
      </c>
      <c r="D674" s="728" t="s">
        <v>5314</v>
      </c>
      <c r="E674" s="728" t="s">
        <v>5315</v>
      </c>
      <c r="F674" s="732">
        <v>7</v>
      </c>
      <c r="G674" s="732">
        <v>24976</v>
      </c>
      <c r="H674" s="732">
        <v>0.84082951791004579</v>
      </c>
      <c r="I674" s="732">
        <v>3568</v>
      </c>
      <c r="J674" s="732">
        <v>8</v>
      </c>
      <c r="K674" s="732">
        <v>29704</v>
      </c>
      <c r="L674" s="732">
        <v>1</v>
      </c>
      <c r="M674" s="732">
        <v>3713</v>
      </c>
      <c r="N674" s="732">
        <v>8</v>
      </c>
      <c r="O674" s="732">
        <v>29720</v>
      </c>
      <c r="P674" s="746">
        <v>1.0005386479935363</v>
      </c>
      <c r="Q674" s="733">
        <v>3715</v>
      </c>
    </row>
    <row r="675" spans="1:17" ht="14.4" customHeight="1" x14ac:dyDescent="0.3">
      <c r="A675" s="727" t="s">
        <v>561</v>
      </c>
      <c r="B675" s="728" t="s">
        <v>4178</v>
      </c>
      <c r="C675" s="728" t="s">
        <v>4179</v>
      </c>
      <c r="D675" s="728" t="s">
        <v>5316</v>
      </c>
      <c r="E675" s="728" t="s">
        <v>5317</v>
      </c>
      <c r="F675" s="732"/>
      <c r="G675" s="732"/>
      <c r="H675" s="732"/>
      <c r="I675" s="732"/>
      <c r="J675" s="732">
        <v>1</v>
      </c>
      <c r="K675" s="732">
        <v>1087</v>
      </c>
      <c r="L675" s="732">
        <v>1</v>
      </c>
      <c r="M675" s="732">
        <v>1087</v>
      </c>
      <c r="N675" s="732"/>
      <c r="O675" s="732"/>
      <c r="P675" s="746"/>
      <c r="Q675" s="733"/>
    </row>
    <row r="676" spans="1:17" ht="14.4" customHeight="1" x14ac:dyDescent="0.3">
      <c r="A676" s="727" t="s">
        <v>561</v>
      </c>
      <c r="B676" s="728" t="s">
        <v>4178</v>
      </c>
      <c r="C676" s="728" t="s">
        <v>4179</v>
      </c>
      <c r="D676" s="728" t="s">
        <v>5318</v>
      </c>
      <c r="E676" s="728" t="s">
        <v>5319</v>
      </c>
      <c r="F676" s="732">
        <v>2</v>
      </c>
      <c r="G676" s="732">
        <v>2232</v>
      </c>
      <c r="H676" s="732">
        <v>1.9459459459459461</v>
      </c>
      <c r="I676" s="732">
        <v>1116</v>
      </c>
      <c r="J676" s="732">
        <v>1</v>
      </c>
      <c r="K676" s="732">
        <v>1147</v>
      </c>
      <c r="L676" s="732">
        <v>1</v>
      </c>
      <c r="M676" s="732">
        <v>1147</v>
      </c>
      <c r="N676" s="732"/>
      <c r="O676" s="732"/>
      <c r="P676" s="746"/>
      <c r="Q676" s="733"/>
    </row>
    <row r="677" spans="1:17" ht="14.4" customHeight="1" x14ac:dyDescent="0.3">
      <c r="A677" s="727" t="s">
        <v>561</v>
      </c>
      <c r="B677" s="728" t="s">
        <v>4178</v>
      </c>
      <c r="C677" s="728" t="s">
        <v>4179</v>
      </c>
      <c r="D677" s="728" t="s">
        <v>5320</v>
      </c>
      <c r="E677" s="728" t="s">
        <v>5161</v>
      </c>
      <c r="F677" s="732">
        <v>5</v>
      </c>
      <c r="G677" s="732">
        <v>3430</v>
      </c>
      <c r="H677" s="732"/>
      <c r="I677" s="732">
        <v>686</v>
      </c>
      <c r="J677" s="732"/>
      <c r="K677" s="732"/>
      <c r="L677" s="732"/>
      <c r="M677" s="732"/>
      <c r="N677" s="732"/>
      <c r="O677" s="732"/>
      <c r="P677" s="746"/>
      <c r="Q677" s="733"/>
    </row>
    <row r="678" spans="1:17" ht="14.4" customHeight="1" x14ac:dyDescent="0.3">
      <c r="A678" s="727" t="s">
        <v>561</v>
      </c>
      <c r="B678" s="728" t="s">
        <v>4178</v>
      </c>
      <c r="C678" s="728" t="s">
        <v>4179</v>
      </c>
      <c r="D678" s="728" t="s">
        <v>5321</v>
      </c>
      <c r="E678" s="728" t="s">
        <v>5322</v>
      </c>
      <c r="F678" s="732">
        <v>3</v>
      </c>
      <c r="G678" s="732">
        <v>8592</v>
      </c>
      <c r="H678" s="732">
        <v>1.474768280123584</v>
      </c>
      <c r="I678" s="732">
        <v>2864</v>
      </c>
      <c r="J678" s="732">
        <v>2</v>
      </c>
      <c r="K678" s="732">
        <v>5826</v>
      </c>
      <c r="L678" s="732">
        <v>1</v>
      </c>
      <c r="M678" s="732">
        <v>2913</v>
      </c>
      <c r="N678" s="732">
        <v>7</v>
      </c>
      <c r="O678" s="732">
        <v>20398</v>
      </c>
      <c r="P678" s="746">
        <v>3.5012015104703056</v>
      </c>
      <c r="Q678" s="733">
        <v>2914</v>
      </c>
    </row>
    <row r="679" spans="1:17" ht="14.4" customHeight="1" x14ac:dyDescent="0.3">
      <c r="A679" s="727" t="s">
        <v>561</v>
      </c>
      <c r="B679" s="728" t="s">
        <v>4178</v>
      </c>
      <c r="C679" s="728" t="s">
        <v>4179</v>
      </c>
      <c r="D679" s="728" t="s">
        <v>5323</v>
      </c>
      <c r="E679" s="728" t="s">
        <v>5324</v>
      </c>
      <c r="F679" s="732">
        <v>2</v>
      </c>
      <c r="G679" s="732">
        <v>6966</v>
      </c>
      <c r="H679" s="732"/>
      <c r="I679" s="732">
        <v>3483</v>
      </c>
      <c r="J679" s="732"/>
      <c r="K679" s="732"/>
      <c r="L679" s="732"/>
      <c r="M679" s="732"/>
      <c r="N679" s="732">
        <v>2</v>
      </c>
      <c r="O679" s="732">
        <v>7260</v>
      </c>
      <c r="P679" s="746"/>
      <c r="Q679" s="733">
        <v>3630</v>
      </c>
    </row>
    <row r="680" spans="1:17" ht="14.4" customHeight="1" x14ac:dyDescent="0.3">
      <c r="A680" s="727" t="s">
        <v>561</v>
      </c>
      <c r="B680" s="728" t="s">
        <v>4178</v>
      </c>
      <c r="C680" s="728" t="s">
        <v>4179</v>
      </c>
      <c r="D680" s="728" t="s">
        <v>5325</v>
      </c>
      <c r="E680" s="728" t="s">
        <v>5326</v>
      </c>
      <c r="F680" s="732"/>
      <c r="G680" s="732"/>
      <c r="H680" s="732"/>
      <c r="I680" s="732"/>
      <c r="J680" s="732"/>
      <c r="K680" s="732"/>
      <c r="L680" s="732"/>
      <c r="M680" s="732"/>
      <c r="N680" s="732">
        <v>2</v>
      </c>
      <c r="O680" s="732">
        <v>3730</v>
      </c>
      <c r="P680" s="746"/>
      <c r="Q680" s="733">
        <v>1865</v>
      </c>
    </row>
    <row r="681" spans="1:17" ht="14.4" customHeight="1" x14ac:dyDescent="0.3">
      <c r="A681" s="727" t="s">
        <v>561</v>
      </c>
      <c r="B681" s="728" t="s">
        <v>4178</v>
      </c>
      <c r="C681" s="728" t="s">
        <v>4179</v>
      </c>
      <c r="D681" s="728" t="s">
        <v>5327</v>
      </c>
      <c r="E681" s="728" t="s">
        <v>5328</v>
      </c>
      <c r="F681" s="732">
        <v>1</v>
      </c>
      <c r="G681" s="732">
        <v>1434</v>
      </c>
      <c r="H681" s="732">
        <v>0.96695886716115986</v>
      </c>
      <c r="I681" s="732">
        <v>1434</v>
      </c>
      <c r="J681" s="732">
        <v>1</v>
      </c>
      <c r="K681" s="732">
        <v>1483</v>
      </c>
      <c r="L681" s="732">
        <v>1</v>
      </c>
      <c r="M681" s="732">
        <v>1483</v>
      </c>
      <c r="N681" s="732">
        <v>1</v>
      </c>
      <c r="O681" s="732">
        <v>1484</v>
      </c>
      <c r="P681" s="746">
        <v>1.0006743088334458</v>
      </c>
      <c r="Q681" s="733">
        <v>1484</v>
      </c>
    </row>
    <row r="682" spans="1:17" ht="14.4" customHeight="1" x14ac:dyDescent="0.3">
      <c r="A682" s="727" t="s">
        <v>561</v>
      </c>
      <c r="B682" s="728" t="s">
        <v>4178</v>
      </c>
      <c r="C682" s="728" t="s">
        <v>4179</v>
      </c>
      <c r="D682" s="728" t="s">
        <v>5329</v>
      </c>
      <c r="E682" s="728" t="s">
        <v>5330</v>
      </c>
      <c r="F682" s="732">
        <v>2</v>
      </c>
      <c r="G682" s="732">
        <v>8084</v>
      </c>
      <c r="H682" s="732">
        <v>0.64728961486107772</v>
      </c>
      <c r="I682" s="732">
        <v>4042</v>
      </c>
      <c r="J682" s="732">
        <v>3</v>
      </c>
      <c r="K682" s="732">
        <v>12489</v>
      </c>
      <c r="L682" s="732">
        <v>1</v>
      </c>
      <c r="M682" s="732">
        <v>4163</v>
      </c>
      <c r="N682" s="732"/>
      <c r="O682" s="732"/>
      <c r="P682" s="746"/>
      <c r="Q682" s="733"/>
    </row>
    <row r="683" spans="1:17" ht="14.4" customHeight="1" x14ac:dyDescent="0.3">
      <c r="A683" s="727" t="s">
        <v>561</v>
      </c>
      <c r="B683" s="728" t="s">
        <v>4178</v>
      </c>
      <c r="C683" s="728" t="s">
        <v>4179</v>
      </c>
      <c r="D683" s="728" t="s">
        <v>5331</v>
      </c>
      <c r="E683" s="728" t="s">
        <v>5332</v>
      </c>
      <c r="F683" s="732"/>
      <c r="G683" s="732"/>
      <c r="H683" s="732"/>
      <c r="I683" s="732"/>
      <c r="J683" s="732"/>
      <c r="K683" s="732"/>
      <c r="L683" s="732"/>
      <c r="M683" s="732"/>
      <c r="N683" s="732">
        <v>1</v>
      </c>
      <c r="O683" s="732">
        <v>2417</v>
      </c>
      <c r="P683" s="746"/>
      <c r="Q683" s="733">
        <v>2417</v>
      </c>
    </row>
    <row r="684" spans="1:17" ht="14.4" customHeight="1" x14ac:dyDescent="0.3">
      <c r="A684" s="727" t="s">
        <v>561</v>
      </c>
      <c r="B684" s="728" t="s">
        <v>4178</v>
      </c>
      <c r="C684" s="728" t="s">
        <v>4179</v>
      </c>
      <c r="D684" s="728" t="s">
        <v>5333</v>
      </c>
      <c r="E684" s="728" t="s">
        <v>5334</v>
      </c>
      <c r="F684" s="732"/>
      <c r="G684" s="732"/>
      <c r="H684" s="732"/>
      <c r="I684" s="732"/>
      <c r="J684" s="732">
        <v>2</v>
      </c>
      <c r="K684" s="732">
        <v>1864</v>
      </c>
      <c r="L684" s="732">
        <v>1</v>
      </c>
      <c r="M684" s="732">
        <v>932</v>
      </c>
      <c r="N684" s="732"/>
      <c r="O684" s="732"/>
      <c r="P684" s="746"/>
      <c r="Q684" s="733"/>
    </row>
    <row r="685" spans="1:17" ht="14.4" customHeight="1" x14ac:dyDescent="0.3">
      <c r="A685" s="727" t="s">
        <v>561</v>
      </c>
      <c r="B685" s="728" t="s">
        <v>4178</v>
      </c>
      <c r="C685" s="728" t="s">
        <v>4179</v>
      </c>
      <c r="D685" s="728" t="s">
        <v>5335</v>
      </c>
      <c r="E685" s="728" t="s">
        <v>5336</v>
      </c>
      <c r="F685" s="732">
        <v>1</v>
      </c>
      <c r="G685" s="732">
        <v>5743</v>
      </c>
      <c r="H685" s="732">
        <v>0.32314877335133918</v>
      </c>
      <c r="I685" s="732">
        <v>5743</v>
      </c>
      <c r="J685" s="732">
        <v>3</v>
      </c>
      <c r="K685" s="732">
        <v>17772</v>
      </c>
      <c r="L685" s="732">
        <v>1</v>
      </c>
      <c r="M685" s="732">
        <v>5924</v>
      </c>
      <c r="N685" s="732"/>
      <c r="O685" s="732"/>
      <c r="P685" s="746"/>
      <c r="Q685" s="733"/>
    </row>
    <row r="686" spans="1:17" ht="14.4" customHeight="1" x14ac:dyDescent="0.3">
      <c r="A686" s="727" t="s">
        <v>561</v>
      </c>
      <c r="B686" s="728" t="s">
        <v>4178</v>
      </c>
      <c r="C686" s="728" t="s">
        <v>4179</v>
      </c>
      <c r="D686" s="728" t="s">
        <v>5337</v>
      </c>
      <c r="E686" s="728" t="s">
        <v>5338</v>
      </c>
      <c r="F686" s="732"/>
      <c r="G686" s="732"/>
      <c r="H686" s="732"/>
      <c r="I686" s="732"/>
      <c r="J686" s="732"/>
      <c r="K686" s="732"/>
      <c r="L686" s="732"/>
      <c r="M686" s="732"/>
      <c r="N686" s="732">
        <v>1</v>
      </c>
      <c r="O686" s="732">
        <v>232</v>
      </c>
      <c r="P686" s="746"/>
      <c r="Q686" s="733">
        <v>232</v>
      </c>
    </row>
    <row r="687" spans="1:17" ht="14.4" customHeight="1" x14ac:dyDescent="0.3">
      <c r="A687" s="727" t="s">
        <v>561</v>
      </c>
      <c r="B687" s="728" t="s">
        <v>4178</v>
      </c>
      <c r="C687" s="728" t="s">
        <v>4179</v>
      </c>
      <c r="D687" s="728" t="s">
        <v>5339</v>
      </c>
      <c r="E687" s="728" t="s">
        <v>5340</v>
      </c>
      <c r="F687" s="732"/>
      <c r="G687" s="732"/>
      <c r="H687" s="732"/>
      <c r="I687" s="732"/>
      <c r="J687" s="732"/>
      <c r="K687" s="732"/>
      <c r="L687" s="732"/>
      <c r="M687" s="732"/>
      <c r="N687" s="732">
        <v>1</v>
      </c>
      <c r="O687" s="732">
        <v>3971</v>
      </c>
      <c r="P687" s="746"/>
      <c r="Q687" s="733">
        <v>3971</v>
      </c>
    </row>
    <row r="688" spans="1:17" ht="14.4" customHeight="1" x14ac:dyDescent="0.3">
      <c r="A688" s="727" t="s">
        <v>561</v>
      </c>
      <c r="B688" s="728" t="s">
        <v>4178</v>
      </c>
      <c r="C688" s="728" t="s">
        <v>4179</v>
      </c>
      <c r="D688" s="728" t="s">
        <v>5341</v>
      </c>
      <c r="E688" s="728" t="s">
        <v>5342</v>
      </c>
      <c r="F688" s="732">
        <v>1</v>
      </c>
      <c r="G688" s="732">
        <v>3752</v>
      </c>
      <c r="H688" s="732"/>
      <c r="I688" s="732">
        <v>3752</v>
      </c>
      <c r="J688" s="732"/>
      <c r="K688" s="732"/>
      <c r="L688" s="732"/>
      <c r="M688" s="732"/>
      <c r="N688" s="732">
        <v>1</v>
      </c>
      <c r="O688" s="732">
        <v>3862</v>
      </c>
      <c r="P688" s="746"/>
      <c r="Q688" s="733">
        <v>3862</v>
      </c>
    </row>
    <row r="689" spans="1:17" ht="14.4" customHeight="1" x14ac:dyDescent="0.3">
      <c r="A689" s="727" t="s">
        <v>561</v>
      </c>
      <c r="B689" s="728" t="s">
        <v>4178</v>
      </c>
      <c r="C689" s="728" t="s">
        <v>4179</v>
      </c>
      <c r="D689" s="728" t="s">
        <v>5343</v>
      </c>
      <c r="E689" s="728" t="s">
        <v>5344</v>
      </c>
      <c r="F689" s="732"/>
      <c r="G689" s="732"/>
      <c r="H689" s="732"/>
      <c r="I689" s="732"/>
      <c r="J689" s="732">
        <v>1</v>
      </c>
      <c r="K689" s="732">
        <v>2758</v>
      </c>
      <c r="L689" s="732">
        <v>1</v>
      </c>
      <c r="M689" s="732">
        <v>2758</v>
      </c>
      <c r="N689" s="732">
        <v>1</v>
      </c>
      <c r="O689" s="732">
        <v>2760</v>
      </c>
      <c r="P689" s="746">
        <v>1.0007251631617113</v>
      </c>
      <c r="Q689" s="733">
        <v>2760</v>
      </c>
    </row>
    <row r="690" spans="1:17" ht="14.4" customHeight="1" x14ac:dyDescent="0.3">
      <c r="A690" s="727" t="s">
        <v>561</v>
      </c>
      <c r="B690" s="728" t="s">
        <v>4178</v>
      </c>
      <c r="C690" s="728" t="s">
        <v>4179</v>
      </c>
      <c r="D690" s="728" t="s">
        <v>5345</v>
      </c>
      <c r="E690" s="728" t="s">
        <v>5346</v>
      </c>
      <c r="F690" s="732"/>
      <c r="G690" s="732"/>
      <c r="H690" s="732"/>
      <c r="I690" s="732"/>
      <c r="J690" s="732">
        <v>2</v>
      </c>
      <c r="K690" s="732">
        <v>1214</v>
      </c>
      <c r="L690" s="732">
        <v>1</v>
      </c>
      <c r="M690" s="732">
        <v>607</v>
      </c>
      <c r="N690" s="732"/>
      <c r="O690" s="732"/>
      <c r="P690" s="746"/>
      <c r="Q690" s="733"/>
    </row>
    <row r="691" spans="1:17" ht="14.4" customHeight="1" x14ac:dyDescent="0.3">
      <c r="A691" s="727" t="s">
        <v>561</v>
      </c>
      <c r="B691" s="728" t="s">
        <v>4178</v>
      </c>
      <c r="C691" s="728" t="s">
        <v>4179</v>
      </c>
      <c r="D691" s="728" t="s">
        <v>5347</v>
      </c>
      <c r="E691" s="728" t="s">
        <v>5348</v>
      </c>
      <c r="F691" s="732">
        <v>1</v>
      </c>
      <c r="G691" s="732">
        <v>3957</v>
      </c>
      <c r="H691" s="732">
        <v>0.94551971326164874</v>
      </c>
      <c r="I691" s="732">
        <v>3957</v>
      </c>
      <c r="J691" s="732">
        <v>1</v>
      </c>
      <c r="K691" s="732">
        <v>4185</v>
      </c>
      <c r="L691" s="732">
        <v>1</v>
      </c>
      <c r="M691" s="732">
        <v>4185</v>
      </c>
      <c r="N691" s="732">
        <v>1</v>
      </c>
      <c r="O691" s="732">
        <v>4188</v>
      </c>
      <c r="P691" s="746">
        <v>1.0007168458781361</v>
      </c>
      <c r="Q691" s="733">
        <v>4188</v>
      </c>
    </row>
    <row r="692" spans="1:17" ht="14.4" customHeight="1" x14ac:dyDescent="0.3">
      <c r="A692" s="727" t="s">
        <v>561</v>
      </c>
      <c r="B692" s="728" t="s">
        <v>5349</v>
      </c>
      <c r="C692" s="728" t="s">
        <v>4179</v>
      </c>
      <c r="D692" s="728" t="s">
        <v>5350</v>
      </c>
      <c r="E692" s="728" t="s">
        <v>5351</v>
      </c>
      <c r="F692" s="732">
        <v>1</v>
      </c>
      <c r="G692" s="732">
        <v>3967</v>
      </c>
      <c r="H692" s="732"/>
      <c r="I692" s="732">
        <v>3967</v>
      </c>
      <c r="J692" s="732"/>
      <c r="K692" s="732"/>
      <c r="L692" s="732"/>
      <c r="M692" s="732"/>
      <c r="N692" s="732"/>
      <c r="O692" s="732"/>
      <c r="P692" s="746"/>
      <c r="Q692" s="733"/>
    </row>
    <row r="693" spans="1:17" ht="14.4" customHeight="1" x14ac:dyDescent="0.3">
      <c r="A693" s="727" t="s">
        <v>561</v>
      </c>
      <c r="B693" s="728" t="s">
        <v>5352</v>
      </c>
      <c r="C693" s="728" t="s">
        <v>4184</v>
      </c>
      <c r="D693" s="728" t="s">
        <v>4412</v>
      </c>
      <c r="E693" s="728" t="s">
        <v>1131</v>
      </c>
      <c r="F693" s="732"/>
      <c r="G693" s="732"/>
      <c r="H693" s="732"/>
      <c r="I693" s="732"/>
      <c r="J693" s="732"/>
      <c r="K693" s="732"/>
      <c r="L693" s="732"/>
      <c r="M693" s="732"/>
      <c r="N693" s="732">
        <v>1</v>
      </c>
      <c r="O693" s="732">
        <v>4988.13</v>
      </c>
      <c r="P693" s="746"/>
      <c r="Q693" s="733">
        <v>4988.13</v>
      </c>
    </row>
    <row r="694" spans="1:17" ht="14.4" customHeight="1" x14ac:dyDescent="0.3">
      <c r="A694" s="727" t="s">
        <v>561</v>
      </c>
      <c r="B694" s="728" t="s">
        <v>5352</v>
      </c>
      <c r="C694" s="728" t="s">
        <v>4184</v>
      </c>
      <c r="D694" s="728" t="s">
        <v>4413</v>
      </c>
      <c r="E694" s="728" t="s">
        <v>1546</v>
      </c>
      <c r="F694" s="732">
        <v>36</v>
      </c>
      <c r="G694" s="732">
        <v>4061.88</v>
      </c>
      <c r="H694" s="732">
        <v>0.47998468541285572</v>
      </c>
      <c r="I694" s="732">
        <v>112.83</v>
      </c>
      <c r="J694" s="732">
        <v>99</v>
      </c>
      <c r="K694" s="732">
        <v>8462.52</v>
      </c>
      <c r="L694" s="732">
        <v>1</v>
      </c>
      <c r="M694" s="732">
        <v>85.48</v>
      </c>
      <c r="N694" s="732">
        <v>104</v>
      </c>
      <c r="O694" s="732">
        <v>8328.32</v>
      </c>
      <c r="P694" s="746">
        <v>0.9841418395466125</v>
      </c>
      <c r="Q694" s="733">
        <v>80.08</v>
      </c>
    </row>
    <row r="695" spans="1:17" ht="14.4" customHeight="1" x14ac:dyDescent="0.3">
      <c r="A695" s="727" t="s">
        <v>561</v>
      </c>
      <c r="B695" s="728" t="s">
        <v>5352</v>
      </c>
      <c r="C695" s="728" t="s">
        <v>4184</v>
      </c>
      <c r="D695" s="728" t="s">
        <v>4417</v>
      </c>
      <c r="E695" s="728" t="s">
        <v>944</v>
      </c>
      <c r="F695" s="732">
        <v>529</v>
      </c>
      <c r="G695" s="732">
        <v>30912.15</v>
      </c>
      <c r="H695" s="732">
        <v>1.2454532634971798</v>
      </c>
      <c r="I695" s="732">
        <v>58.435066162570891</v>
      </c>
      <c r="J695" s="732">
        <v>425</v>
      </c>
      <c r="K695" s="732">
        <v>24820</v>
      </c>
      <c r="L695" s="732">
        <v>1</v>
      </c>
      <c r="M695" s="732">
        <v>58.4</v>
      </c>
      <c r="N695" s="732">
        <v>510</v>
      </c>
      <c r="O695" s="732">
        <v>29784</v>
      </c>
      <c r="P695" s="746">
        <v>1.2</v>
      </c>
      <c r="Q695" s="733">
        <v>58.4</v>
      </c>
    </row>
    <row r="696" spans="1:17" ht="14.4" customHeight="1" x14ac:dyDescent="0.3">
      <c r="A696" s="727" t="s">
        <v>561</v>
      </c>
      <c r="B696" s="728" t="s">
        <v>5352</v>
      </c>
      <c r="C696" s="728" t="s">
        <v>4184</v>
      </c>
      <c r="D696" s="728" t="s">
        <v>5353</v>
      </c>
      <c r="E696" s="728" t="s">
        <v>5354</v>
      </c>
      <c r="F696" s="732"/>
      <c r="G696" s="732"/>
      <c r="H696" s="732"/>
      <c r="I696" s="732"/>
      <c r="J696" s="732"/>
      <c r="K696" s="732"/>
      <c r="L696" s="732"/>
      <c r="M696" s="732"/>
      <c r="N696" s="732">
        <v>8</v>
      </c>
      <c r="O696" s="732">
        <v>5538.32</v>
      </c>
      <c r="P696" s="746"/>
      <c r="Q696" s="733">
        <v>692.29</v>
      </c>
    </row>
    <row r="697" spans="1:17" ht="14.4" customHeight="1" x14ac:dyDescent="0.3">
      <c r="A697" s="727" t="s">
        <v>561</v>
      </c>
      <c r="B697" s="728" t="s">
        <v>5352</v>
      </c>
      <c r="C697" s="728" t="s">
        <v>4184</v>
      </c>
      <c r="D697" s="728" t="s">
        <v>4421</v>
      </c>
      <c r="E697" s="728" t="s">
        <v>4422</v>
      </c>
      <c r="F697" s="732"/>
      <c r="G697" s="732"/>
      <c r="H697" s="732"/>
      <c r="I697" s="732"/>
      <c r="J697" s="732">
        <v>4</v>
      </c>
      <c r="K697" s="732">
        <v>154.44</v>
      </c>
      <c r="L697" s="732">
        <v>1</v>
      </c>
      <c r="M697" s="732">
        <v>38.61</v>
      </c>
      <c r="N697" s="732"/>
      <c r="O697" s="732"/>
      <c r="P697" s="746"/>
      <c r="Q697" s="733"/>
    </row>
    <row r="698" spans="1:17" ht="14.4" customHeight="1" x14ac:dyDescent="0.3">
      <c r="A698" s="727" t="s">
        <v>561</v>
      </c>
      <c r="B698" s="728" t="s">
        <v>5352</v>
      </c>
      <c r="C698" s="728" t="s">
        <v>4184</v>
      </c>
      <c r="D698" s="728" t="s">
        <v>4423</v>
      </c>
      <c r="E698" s="728" t="s">
        <v>4424</v>
      </c>
      <c r="F698" s="732">
        <v>9.2000000000000011</v>
      </c>
      <c r="G698" s="732">
        <v>3562.0400000000004</v>
      </c>
      <c r="H698" s="732">
        <v>0.93068292861360635</v>
      </c>
      <c r="I698" s="732">
        <v>387.17826086956524</v>
      </c>
      <c r="J698" s="732">
        <v>9.9</v>
      </c>
      <c r="K698" s="732">
        <v>3827.34</v>
      </c>
      <c r="L698" s="732">
        <v>1</v>
      </c>
      <c r="M698" s="732">
        <v>386.6</v>
      </c>
      <c r="N698" s="732">
        <v>7.3</v>
      </c>
      <c r="O698" s="732">
        <v>2822.18</v>
      </c>
      <c r="P698" s="746">
        <v>0.73737373737373735</v>
      </c>
      <c r="Q698" s="733">
        <v>386.59999999999997</v>
      </c>
    </row>
    <row r="699" spans="1:17" ht="14.4" customHeight="1" x14ac:dyDescent="0.3">
      <c r="A699" s="727" t="s">
        <v>561</v>
      </c>
      <c r="B699" s="728" t="s">
        <v>5352</v>
      </c>
      <c r="C699" s="728" t="s">
        <v>4184</v>
      </c>
      <c r="D699" s="728" t="s">
        <v>4425</v>
      </c>
      <c r="E699" s="728" t="s">
        <v>1129</v>
      </c>
      <c r="F699" s="732"/>
      <c r="G699" s="732"/>
      <c r="H699" s="732"/>
      <c r="I699" s="732"/>
      <c r="J699" s="732">
        <v>2</v>
      </c>
      <c r="K699" s="732">
        <v>17279.759999999998</v>
      </c>
      <c r="L699" s="732">
        <v>1</v>
      </c>
      <c r="M699" s="732">
        <v>8639.8799999999992</v>
      </c>
      <c r="N699" s="732"/>
      <c r="O699" s="732"/>
      <c r="P699" s="746"/>
      <c r="Q699" s="733"/>
    </row>
    <row r="700" spans="1:17" ht="14.4" customHeight="1" x14ac:dyDescent="0.3">
      <c r="A700" s="727" t="s">
        <v>561</v>
      </c>
      <c r="B700" s="728" t="s">
        <v>5352</v>
      </c>
      <c r="C700" s="728" t="s">
        <v>4184</v>
      </c>
      <c r="D700" s="728" t="s">
        <v>5355</v>
      </c>
      <c r="E700" s="728" t="s">
        <v>5356</v>
      </c>
      <c r="F700" s="732">
        <v>7</v>
      </c>
      <c r="G700" s="732">
        <v>318.01</v>
      </c>
      <c r="H700" s="732"/>
      <c r="I700" s="732">
        <v>45.43</v>
      </c>
      <c r="J700" s="732"/>
      <c r="K700" s="732"/>
      <c r="L700" s="732"/>
      <c r="M700" s="732"/>
      <c r="N700" s="732"/>
      <c r="O700" s="732"/>
      <c r="P700" s="746"/>
      <c r="Q700" s="733"/>
    </row>
    <row r="701" spans="1:17" ht="14.4" customHeight="1" x14ac:dyDescent="0.3">
      <c r="A701" s="727" t="s">
        <v>561</v>
      </c>
      <c r="B701" s="728" t="s">
        <v>5352</v>
      </c>
      <c r="C701" s="728" t="s">
        <v>4184</v>
      </c>
      <c r="D701" s="728" t="s">
        <v>5357</v>
      </c>
      <c r="E701" s="728" t="s">
        <v>5358</v>
      </c>
      <c r="F701" s="732">
        <v>11</v>
      </c>
      <c r="G701" s="732">
        <v>849.42</v>
      </c>
      <c r="H701" s="732"/>
      <c r="I701" s="732">
        <v>77.22</v>
      </c>
      <c r="J701" s="732"/>
      <c r="K701" s="732"/>
      <c r="L701" s="732"/>
      <c r="M701" s="732"/>
      <c r="N701" s="732"/>
      <c r="O701" s="732"/>
      <c r="P701" s="746"/>
      <c r="Q701" s="733"/>
    </row>
    <row r="702" spans="1:17" ht="14.4" customHeight="1" x14ac:dyDescent="0.3">
      <c r="A702" s="727" t="s">
        <v>561</v>
      </c>
      <c r="B702" s="728" t="s">
        <v>5352</v>
      </c>
      <c r="C702" s="728" t="s">
        <v>4184</v>
      </c>
      <c r="D702" s="728" t="s">
        <v>4428</v>
      </c>
      <c r="E702" s="728" t="s">
        <v>4429</v>
      </c>
      <c r="F702" s="732">
        <v>17.599999999999998</v>
      </c>
      <c r="G702" s="732">
        <v>6393.2</v>
      </c>
      <c r="H702" s="732">
        <v>0.94116053697321755</v>
      </c>
      <c r="I702" s="732">
        <v>363.25000000000006</v>
      </c>
      <c r="J702" s="732">
        <v>25</v>
      </c>
      <c r="K702" s="732">
        <v>6792.89</v>
      </c>
      <c r="L702" s="732">
        <v>1</v>
      </c>
      <c r="M702" s="732">
        <v>271.71559999999999</v>
      </c>
      <c r="N702" s="732">
        <v>24.6</v>
      </c>
      <c r="O702" s="732">
        <v>6684.23</v>
      </c>
      <c r="P702" s="746">
        <v>0.98400386286249286</v>
      </c>
      <c r="Q702" s="733">
        <v>271.71666666666664</v>
      </c>
    </row>
    <row r="703" spans="1:17" ht="14.4" customHeight="1" x14ac:dyDescent="0.3">
      <c r="A703" s="727" t="s">
        <v>561</v>
      </c>
      <c r="B703" s="728" t="s">
        <v>5352</v>
      </c>
      <c r="C703" s="728" t="s">
        <v>4184</v>
      </c>
      <c r="D703" s="728" t="s">
        <v>4434</v>
      </c>
      <c r="E703" s="728" t="s">
        <v>4435</v>
      </c>
      <c r="F703" s="732">
        <v>22</v>
      </c>
      <c r="G703" s="732">
        <v>861.96</v>
      </c>
      <c r="H703" s="732"/>
      <c r="I703" s="732">
        <v>39.18</v>
      </c>
      <c r="J703" s="732"/>
      <c r="K703" s="732"/>
      <c r="L703" s="732"/>
      <c r="M703" s="732"/>
      <c r="N703" s="732"/>
      <c r="O703" s="732"/>
      <c r="P703" s="746"/>
      <c r="Q703" s="733"/>
    </row>
    <row r="704" spans="1:17" ht="14.4" customHeight="1" x14ac:dyDescent="0.3">
      <c r="A704" s="727" t="s">
        <v>561</v>
      </c>
      <c r="B704" s="728" t="s">
        <v>5352</v>
      </c>
      <c r="C704" s="728" t="s">
        <v>4184</v>
      </c>
      <c r="D704" s="728" t="s">
        <v>4440</v>
      </c>
      <c r="E704" s="728" t="s">
        <v>4441</v>
      </c>
      <c r="F704" s="732">
        <v>28</v>
      </c>
      <c r="G704" s="732">
        <v>6237.2</v>
      </c>
      <c r="H704" s="732"/>
      <c r="I704" s="732">
        <v>222.75714285714284</v>
      </c>
      <c r="J704" s="732"/>
      <c r="K704" s="732"/>
      <c r="L704" s="732"/>
      <c r="M704" s="732"/>
      <c r="N704" s="732">
        <v>13</v>
      </c>
      <c r="O704" s="732">
        <v>2849.6</v>
      </c>
      <c r="P704" s="746"/>
      <c r="Q704" s="733">
        <v>219.2</v>
      </c>
    </row>
    <row r="705" spans="1:17" ht="14.4" customHeight="1" x14ac:dyDescent="0.3">
      <c r="A705" s="727" t="s">
        <v>561</v>
      </c>
      <c r="B705" s="728" t="s">
        <v>5352</v>
      </c>
      <c r="C705" s="728" t="s">
        <v>4184</v>
      </c>
      <c r="D705" s="728" t="s">
        <v>4442</v>
      </c>
      <c r="E705" s="728" t="s">
        <v>4443</v>
      </c>
      <c r="F705" s="732">
        <v>12</v>
      </c>
      <c r="G705" s="732">
        <v>789</v>
      </c>
      <c r="H705" s="732"/>
      <c r="I705" s="732">
        <v>65.75</v>
      </c>
      <c r="J705" s="732"/>
      <c r="K705" s="732"/>
      <c r="L705" s="732"/>
      <c r="M705" s="732"/>
      <c r="N705" s="732"/>
      <c r="O705" s="732"/>
      <c r="P705" s="746"/>
      <c r="Q705" s="733"/>
    </row>
    <row r="706" spans="1:17" ht="14.4" customHeight="1" x14ac:dyDescent="0.3">
      <c r="A706" s="727" t="s">
        <v>561</v>
      </c>
      <c r="B706" s="728" t="s">
        <v>5352</v>
      </c>
      <c r="C706" s="728" t="s">
        <v>4184</v>
      </c>
      <c r="D706" s="728" t="s">
        <v>4444</v>
      </c>
      <c r="E706" s="728" t="s">
        <v>928</v>
      </c>
      <c r="F706" s="732">
        <v>1.1000000000000001</v>
      </c>
      <c r="G706" s="732">
        <v>101.97</v>
      </c>
      <c r="H706" s="732">
        <v>0.8626903553299492</v>
      </c>
      <c r="I706" s="732">
        <v>92.699999999999989</v>
      </c>
      <c r="J706" s="732">
        <v>1.5</v>
      </c>
      <c r="K706" s="732">
        <v>118.2</v>
      </c>
      <c r="L706" s="732">
        <v>1</v>
      </c>
      <c r="M706" s="732">
        <v>78.8</v>
      </c>
      <c r="N706" s="732">
        <v>8.6999999999999993</v>
      </c>
      <c r="O706" s="732">
        <v>685.61</v>
      </c>
      <c r="P706" s="746">
        <v>5.8004230118443312</v>
      </c>
      <c r="Q706" s="733">
        <v>78.805747126436785</v>
      </c>
    </row>
    <row r="707" spans="1:17" ht="14.4" customHeight="1" x14ac:dyDescent="0.3">
      <c r="A707" s="727" t="s">
        <v>561</v>
      </c>
      <c r="B707" s="728" t="s">
        <v>5352</v>
      </c>
      <c r="C707" s="728" t="s">
        <v>4184</v>
      </c>
      <c r="D707" s="728" t="s">
        <v>4445</v>
      </c>
      <c r="E707" s="728" t="s">
        <v>1314</v>
      </c>
      <c r="F707" s="732"/>
      <c r="G707" s="732"/>
      <c r="H707" s="732"/>
      <c r="I707" s="732"/>
      <c r="J707" s="732">
        <v>16</v>
      </c>
      <c r="K707" s="732">
        <v>1122.4000000000001</v>
      </c>
      <c r="L707" s="732">
        <v>1</v>
      </c>
      <c r="M707" s="732">
        <v>70.150000000000006</v>
      </c>
      <c r="N707" s="732">
        <v>5</v>
      </c>
      <c r="O707" s="732">
        <v>220.65</v>
      </c>
      <c r="P707" s="746">
        <v>0.19658766928011404</v>
      </c>
      <c r="Q707" s="733">
        <v>44.13</v>
      </c>
    </row>
    <row r="708" spans="1:17" ht="14.4" customHeight="1" x14ac:dyDescent="0.3">
      <c r="A708" s="727" t="s">
        <v>561</v>
      </c>
      <c r="B708" s="728" t="s">
        <v>5352</v>
      </c>
      <c r="C708" s="728" t="s">
        <v>4184</v>
      </c>
      <c r="D708" s="728" t="s">
        <v>5359</v>
      </c>
      <c r="E708" s="728" t="s">
        <v>5360</v>
      </c>
      <c r="F708" s="732"/>
      <c r="G708" s="732"/>
      <c r="H708" s="732"/>
      <c r="I708" s="732"/>
      <c r="J708" s="732"/>
      <c r="K708" s="732"/>
      <c r="L708" s="732"/>
      <c r="M708" s="732"/>
      <c r="N708" s="732">
        <v>0.3</v>
      </c>
      <c r="O708" s="732">
        <v>229.56</v>
      </c>
      <c r="P708" s="746"/>
      <c r="Q708" s="733">
        <v>765.2</v>
      </c>
    </row>
    <row r="709" spans="1:17" ht="14.4" customHeight="1" x14ac:dyDescent="0.3">
      <c r="A709" s="727" t="s">
        <v>561</v>
      </c>
      <c r="B709" s="728" t="s">
        <v>5352</v>
      </c>
      <c r="C709" s="728" t="s">
        <v>4184</v>
      </c>
      <c r="D709" s="728" t="s">
        <v>5361</v>
      </c>
      <c r="E709" s="728" t="s">
        <v>4447</v>
      </c>
      <c r="F709" s="732">
        <v>1.5</v>
      </c>
      <c r="G709" s="732">
        <v>899.7</v>
      </c>
      <c r="H709" s="732"/>
      <c r="I709" s="732">
        <v>599.80000000000007</v>
      </c>
      <c r="J709" s="732"/>
      <c r="K709" s="732"/>
      <c r="L709" s="732"/>
      <c r="M709" s="732"/>
      <c r="N709" s="732"/>
      <c r="O709" s="732"/>
      <c r="P709" s="746"/>
      <c r="Q709" s="733"/>
    </row>
    <row r="710" spans="1:17" ht="14.4" customHeight="1" x14ac:dyDescent="0.3">
      <c r="A710" s="727" t="s">
        <v>561</v>
      </c>
      <c r="B710" s="728" t="s">
        <v>5352</v>
      </c>
      <c r="C710" s="728" t="s">
        <v>4184</v>
      </c>
      <c r="D710" s="728" t="s">
        <v>4446</v>
      </c>
      <c r="E710" s="728" t="s">
        <v>4447</v>
      </c>
      <c r="F710" s="732"/>
      <c r="G710" s="732"/>
      <c r="H710" s="732"/>
      <c r="I710" s="732"/>
      <c r="J710" s="732"/>
      <c r="K710" s="732"/>
      <c r="L710" s="732"/>
      <c r="M710" s="732"/>
      <c r="N710" s="732">
        <v>1.4</v>
      </c>
      <c r="O710" s="732">
        <v>1119.67</v>
      </c>
      <c r="P710" s="746"/>
      <c r="Q710" s="733">
        <v>799.76428571428585</v>
      </c>
    </row>
    <row r="711" spans="1:17" ht="14.4" customHeight="1" x14ac:dyDescent="0.3">
      <c r="A711" s="727" t="s">
        <v>561</v>
      </c>
      <c r="B711" s="728" t="s">
        <v>5352</v>
      </c>
      <c r="C711" s="728" t="s">
        <v>4184</v>
      </c>
      <c r="D711" s="728" t="s">
        <v>5362</v>
      </c>
      <c r="E711" s="728" t="s">
        <v>5363</v>
      </c>
      <c r="F711" s="732">
        <v>0.9</v>
      </c>
      <c r="G711" s="732">
        <v>1421.77</v>
      </c>
      <c r="H711" s="732"/>
      <c r="I711" s="732">
        <v>1579.7444444444443</v>
      </c>
      <c r="J711" s="732"/>
      <c r="K711" s="732"/>
      <c r="L711" s="732"/>
      <c r="M711" s="732"/>
      <c r="N711" s="732"/>
      <c r="O711" s="732"/>
      <c r="P711" s="746"/>
      <c r="Q711" s="733"/>
    </row>
    <row r="712" spans="1:17" ht="14.4" customHeight="1" x14ac:dyDescent="0.3">
      <c r="A712" s="727" t="s">
        <v>561</v>
      </c>
      <c r="B712" s="728" t="s">
        <v>5352</v>
      </c>
      <c r="C712" s="728" t="s">
        <v>4184</v>
      </c>
      <c r="D712" s="728" t="s">
        <v>5364</v>
      </c>
      <c r="E712" s="728" t="s">
        <v>5365</v>
      </c>
      <c r="F712" s="732">
        <v>0.9</v>
      </c>
      <c r="G712" s="732">
        <v>1858.29</v>
      </c>
      <c r="H712" s="732"/>
      <c r="I712" s="732">
        <v>2064.7666666666664</v>
      </c>
      <c r="J712" s="732"/>
      <c r="K712" s="732"/>
      <c r="L712" s="732"/>
      <c r="M712" s="732"/>
      <c r="N712" s="732"/>
      <c r="O712" s="732"/>
      <c r="P712" s="746"/>
      <c r="Q712" s="733"/>
    </row>
    <row r="713" spans="1:17" ht="14.4" customHeight="1" x14ac:dyDescent="0.3">
      <c r="A713" s="727" t="s">
        <v>561</v>
      </c>
      <c r="B713" s="728" t="s">
        <v>5352</v>
      </c>
      <c r="C713" s="728" t="s">
        <v>4184</v>
      </c>
      <c r="D713" s="728" t="s">
        <v>4451</v>
      </c>
      <c r="E713" s="728" t="s">
        <v>4452</v>
      </c>
      <c r="F713" s="732">
        <v>4.2</v>
      </c>
      <c r="G713" s="732">
        <v>15993.75</v>
      </c>
      <c r="H713" s="732"/>
      <c r="I713" s="732">
        <v>3808.0357142857142</v>
      </c>
      <c r="J713" s="732"/>
      <c r="K713" s="732"/>
      <c r="L713" s="732"/>
      <c r="M713" s="732"/>
      <c r="N713" s="732"/>
      <c r="O713" s="732"/>
      <c r="P713" s="746"/>
      <c r="Q713" s="733"/>
    </row>
    <row r="714" spans="1:17" ht="14.4" customHeight="1" x14ac:dyDescent="0.3">
      <c r="A714" s="727" t="s">
        <v>561</v>
      </c>
      <c r="B714" s="728" t="s">
        <v>5352</v>
      </c>
      <c r="C714" s="728" t="s">
        <v>4184</v>
      </c>
      <c r="D714" s="728" t="s">
        <v>5366</v>
      </c>
      <c r="E714" s="728" t="s">
        <v>4454</v>
      </c>
      <c r="F714" s="732">
        <v>9</v>
      </c>
      <c r="G714" s="732">
        <v>1972.8</v>
      </c>
      <c r="H714" s="732"/>
      <c r="I714" s="732">
        <v>219.2</v>
      </c>
      <c r="J714" s="732"/>
      <c r="K714" s="732"/>
      <c r="L714" s="732"/>
      <c r="M714" s="732"/>
      <c r="N714" s="732"/>
      <c r="O714" s="732"/>
      <c r="P714" s="746"/>
      <c r="Q714" s="733"/>
    </row>
    <row r="715" spans="1:17" ht="14.4" customHeight="1" x14ac:dyDescent="0.3">
      <c r="A715" s="727" t="s">
        <v>561</v>
      </c>
      <c r="B715" s="728" t="s">
        <v>5352</v>
      </c>
      <c r="C715" s="728" t="s">
        <v>4184</v>
      </c>
      <c r="D715" s="728" t="s">
        <v>4455</v>
      </c>
      <c r="E715" s="728" t="s">
        <v>914</v>
      </c>
      <c r="F715" s="732">
        <v>1.6</v>
      </c>
      <c r="G715" s="732">
        <v>1235.44</v>
      </c>
      <c r="H715" s="732">
        <v>8</v>
      </c>
      <c r="I715" s="732">
        <v>772.15</v>
      </c>
      <c r="J715" s="732">
        <v>0.2</v>
      </c>
      <c r="K715" s="732">
        <v>154.43</v>
      </c>
      <c r="L715" s="732">
        <v>1</v>
      </c>
      <c r="M715" s="732">
        <v>772.15</v>
      </c>
      <c r="N715" s="732">
        <v>0.6</v>
      </c>
      <c r="O715" s="732">
        <v>463.29</v>
      </c>
      <c r="P715" s="746">
        <v>3</v>
      </c>
      <c r="Q715" s="733">
        <v>772.15000000000009</v>
      </c>
    </row>
    <row r="716" spans="1:17" ht="14.4" customHeight="1" x14ac:dyDescent="0.3">
      <c r="A716" s="727" t="s">
        <v>561</v>
      </c>
      <c r="B716" s="728" t="s">
        <v>5352</v>
      </c>
      <c r="C716" s="728" t="s">
        <v>4184</v>
      </c>
      <c r="D716" s="728" t="s">
        <v>4456</v>
      </c>
      <c r="E716" s="728" t="s">
        <v>4457</v>
      </c>
      <c r="F716" s="732"/>
      <c r="G716" s="732"/>
      <c r="H716" s="732"/>
      <c r="I716" s="732"/>
      <c r="J716" s="732">
        <v>0.96</v>
      </c>
      <c r="K716" s="732">
        <v>3265.04</v>
      </c>
      <c r="L716" s="732">
        <v>1</v>
      </c>
      <c r="M716" s="732">
        <v>3401.0833333333335</v>
      </c>
      <c r="N716" s="732"/>
      <c r="O716" s="732"/>
      <c r="P716" s="746"/>
      <c r="Q716" s="733"/>
    </row>
    <row r="717" spans="1:17" ht="14.4" customHeight="1" x14ac:dyDescent="0.3">
      <c r="A717" s="727" t="s">
        <v>561</v>
      </c>
      <c r="B717" s="728" t="s">
        <v>5352</v>
      </c>
      <c r="C717" s="728" t="s">
        <v>4184</v>
      </c>
      <c r="D717" s="728" t="s">
        <v>5367</v>
      </c>
      <c r="E717" s="728" t="s">
        <v>1321</v>
      </c>
      <c r="F717" s="732"/>
      <c r="G717" s="732"/>
      <c r="H717" s="732"/>
      <c r="I717" s="732"/>
      <c r="J717" s="732"/>
      <c r="K717" s="732"/>
      <c r="L717" s="732"/>
      <c r="M717" s="732"/>
      <c r="N717" s="732">
        <v>0.5</v>
      </c>
      <c r="O717" s="732">
        <v>428.77</v>
      </c>
      <c r="P717" s="746"/>
      <c r="Q717" s="733">
        <v>857.54</v>
      </c>
    </row>
    <row r="718" spans="1:17" ht="14.4" customHeight="1" x14ac:dyDescent="0.3">
      <c r="A718" s="727" t="s">
        <v>561</v>
      </c>
      <c r="B718" s="728" t="s">
        <v>5352</v>
      </c>
      <c r="C718" s="728" t="s">
        <v>4184</v>
      </c>
      <c r="D718" s="728" t="s">
        <v>4459</v>
      </c>
      <c r="E718" s="728" t="s">
        <v>4460</v>
      </c>
      <c r="F718" s="732"/>
      <c r="G718" s="732"/>
      <c r="H718" s="732"/>
      <c r="I718" s="732"/>
      <c r="J718" s="732"/>
      <c r="K718" s="732"/>
      <c r="L718" s="732"/>
      <c r="M718" s="732"/>
      <c r="N718" s="732">
        <v>0.8</v>
      </c>
      <c r="O718" s="732">
        <v>1700.48</v>
      </c>
      <c r="P718" s="746"/>
      <c r="Q718" s="733">
        <v>2125.6</v>
      </c>
    </row>
    <row r="719" spans="1:17" ht="14.4" customHeight="1" x14ac:dyDescent="0.3">
      <c r="A719" s="727" t="s">
        <v>561</v>
      </c>
      <c r="B719" s="728" t="s">
        <v>5352</v>
      </c>
      <c r="C719" s="728" t="s">
        <v>4467</v>
      </c>
      <c r="D719" s="728" t="s">
        <v>4468</v>
      </c>
      <c r="E719" s="728" t="s">
        <v>4469</v>
      </c>
      <c r="F719" s="732">
        <v>1</v>
      </c>
      <c r="G719" s="732">
        <v>1215.8499999999999</v>
      </c>
      <c r="H719" s="732"/>
      <c r="I719" s="732">
        <v>1215.8499999999999</v>
      </c>
      <c r="J719" s="732"/>
      <c r="K719" s="732"/>
      <c r="L719" s="732"/>
      <c r="M719" s="732"/>
      <c r="N719" s="732"/>
      <c r="O719" s="732"/>
      <c r="P719" s="746"/>
      <c r="Q719" s="733"/>
    </row>
    <row r="720" spans="1:17" ht="14.4" customHeight="1" x14ac:dyDescent="0.3">
      <c r="A720" s="727" t="s">
        <v>561</v>
      </c>
      <c r="B720" s="728" t="s">
        <v>5352</v>
      </c>
      <c r="C720" s="728" t="s">
        <v>4467</v>
      </c>
      <c r="D720" s="728" t="s">
        <v>4470</v>
      </c>
      <c r="E720" s="728" t="s">
        <v>4471</v>
      </c>
      <c r="F720" s="732">
        <v>149</v>
      </c>
      <c r="G720" s="732">
        <v>277971.42000000004</v>
      </c>
      <c r="H720" s="732">
        <v>0.91827942858779532</v>
      </c>
      <c r="I720" s="732">
        <v>1865.5800000000004</v>
      </c>
      <c r="J720" s="732">
        <v>151</v>
      </c>
      <c r="K720" s="732">
        <v>302708.96999999997</v>
      </c>
      <c r="L720" s="732">
        <v>1</v>
      </c>
      <c r="M720" s="732">
        <v>2004.6951655629136</v>
      </c>
      <c r="N720" s="732">
        <v>155</v>
      </c>
      <c r="O720" s="732">
        <v>332437.45</v>
      </c>
      <c r="P720" s="746">
        <v>1.0982081237962655</v>
      </c>
      <c r="Q720" s="733">
        <v>2144.7577419354839</v>
      </c>
    </row>
    <row r="721" spans="1:17" ht="14.4" customHeight="1" x14ac:dyDescent="0.3">
      <c r="A721" s="727" t="s">
        <v>561</v>
      </c>
      <c r="B721" s="728" t="s">
        <v>5352</v>
      </c>
      <c r="C721" s="728" t="s">
        <v>4467</v>
      </c>
      <c r="D721" s="728" t="s">
        <v>4472</v>
      </c>
      <c r="E721" s="728" t="s">
        <v>4473</v>
      </c>
      <c r="F721" s="732"/>
      <c r="G721" s="732"/>
      <c r="H721" s="732"/>
      <c r="I721" s="732"/>
      <c r="J721" s="732">
        <v>1</v>
      </c>
      <c r="K721" s="732">
        <v>2465.62</v>
      </c>
      <c r="L721" s="732">
        <v>1</v>
      </c>
      <c r="M721" s="732">
        <v>2465.62</v>
      </c>
      <c r="N721" s="732">
        <v>4</v>
      </c>
      <c r="O721" s="732">
        <v>10564.6</v>
      </c>
      <c r="P721" s="746">
        <v>4.2847640755672005</v>
      </c>
      <c r="Q721" s="733">
        <v>2641.15</v>
      </c>
    </row>
    <row r="722" spans="1:17" ht="14.4" customHeight="1" x14ac:dyDescent="0.3">
      <c r="A722" s="727" t="s">
        <v>561</v>
      </c>
      <c r="B722" s="728" t="s">
        <v>5352</v>
      </c>
      <c r="C722" s="728" t="s">
        <v>4467</v>
      </c>
      <c r="D722" s="728" t="s">
        <v>5368</v>
      </c>
      <c r="E722" s="728" t="s">
        <v>4473</v>
      </c>
      <c r="F722" s="732">
        <v>1</v>
      </c>
      <c r="G722" s="732">
        <v>1614.05</v>
      </c>
      <c r="H722" s="732"/>
      <c r="I722" s="732">
        <v>1614.05</v>
      </c>
      <c r="J722" s="732"/>
      <c r="K722" s="732"/>
      <c r="L722" s="732"/>
      <c r="M722" s="732"/>
      <c r="N722" s="732"/>
      <c r="O722" s="732"/>
      <c r="P722" s="746"/>
      <c r="Q722" s="733"/>
    </row>
    <row r="723" spans="1:17" ht="14.4" customHeight="1" x14ac:dyDescent="0.3">
      <c r="A723" s="727" t="s">
        <v>561</v>
      </c>
      <c r="B723" s="728" t="s">
        <v>5352</v>
      </c>
      <c r="C723" s="728" t="s">
        <v>4467</v>
      </c>
      <c r="D723" s="728" t="s">
        <v>4476</v>
      </c>
      <c r="E723" s="728" t="s">
        <v>4477</v>
      </c>
      <c r="F723" s="732"/>
      <c r="G723" s="732"/>
      <c r="H723" s="732"/>
      <c r="I723" s="732"/>
      <c r="J723" s="732">
        <v>2</v>
      </c>
      <c r="K723" s="732">
        <v>16584.18</v>
      </c>
      <c r="L723" s="732">
        <v>1</v>
      </c>
      <c r="M723" s="732">
        <v>8292.09</v>
      </c>
      <c r="N723" s="732"/>
      <c r="O723" s="732"/>
      <c r="P723" s="746"/>
      <c r="Q723" s="733"/>
    </row>
    <row r="724" spans="1:17" ht="14.4" customHeight="1" x14ac:dyDescent="0.3">
      <c r="A724" s="727" t="s">
        <v>561</v>
      </c>
      <c r="B724" s="728" t="s">
        <v>5352</v>
      </c>
      <c r="C724" s="728" t="s">
        <v>4467</v>
      </c>
      <c r="D724" s="728" t="s">
        <v>4480</v>
      </c>
      <c r="E724" s="728" t="s">
        <v>4481</v>
      </c>
      <c r="F724" s="732">
        <v>20</v>
      </c>
      <c r="G724" s="732">
        <v>18511.400000000001</v>
      </c>
      <c r="H724" s="732">
        <v>1.7426003919848327</v>
      </c>
      <c r="I724" s="732">
        <v>925.57</v>
      </c>
      <c r="J724" s="732">
        <v>10</v>
      </c>
      <c r="K724" s="732">
        <v>10622.86</v>
      </c>
      <c r="L724" s="732">
        <v>1</v>
      </c>
      <c r="M724" s="732">
        <v>1062.2860000000001</v>
      </c>
      <c r="N724" s="732">
        <v>21</v>
      </c>
      <c r="O724" s="732">
        <v>24700.910000000003</v>
      </c>
      <c r="P724" s="746">
        <v>2.3252598641043938</v>
      </c>
      <c r="Q724" s="733">
        <v>1176.2338095238097</v>
      </c>
    </row>
    <row r="725" spans="1:17" ht="14.4" customHeight="1" x14ac:dyDescent="0.3">
      <c r="A725" s="727" t="s">
        <v>561</v>
      </c>
      <c r="B725" s="728" t="s">
        <v>5352</v>
      </c>
      <c r="C725" s="728" t="s">
        <v>4482</v>
      </c>
      <c r="D725" s="728" t="s">
        <v>4483</v>
      </c>
      <c r="E725" s="728" t="s">
        <v>4484</v>
      </c>
      <c r="F725" s="732">
        <v>56</v>
      </c>
      <c r="G725" s="732">
        <v>18478.88</v>
      </c>
      <c r="H725" s="732">
        <v>0.86153846153846159</v>
      </c>
      <c r="I725" s="732">
        <v>329.98</v>
      </c>
      <c r="J725" s="732">
        <v>65</v>
      </c>
      <c r="K725" s="732">
        <v>21448.7</v>
      </c>
      <c r="L725" s="732">
        <v>1</v>
      </c>
      <c r="M725" s="732">
        <v>329.98</v>
      </c>
      <c r="N725" s="732">
        <v>48</v>
      </c>
      <c r="O725" s="732">
        <v>15839.04</v>
      </c>
      <c r="P725" s="746">
        <v>0.7384615384615385</v>
      </c>
      <c r="Q725" s="733">
        <v>329.98</v>
      </c>
    </row>
    <row r="726" spans="1:17" ht="14.4" customHeight="1" x14ac:dyDescent="0.3">
      <c r="A726" s="727" t="s">
        <v>561</v>
      </c>
      <c r="B726" s="728" t="s">
        <v>5352</v>
      </c>
      <c r="C726" s="728" t="s">
        <v>4482</v>
      </c>
      <c r="D726" s="728" t="s">
        <v>4485</v>
      </c>
      <c r="E726" s="728" t="s">
        <v>4484</v>
      </c>
      <c r="F726" s="732">
        <v>16</v>
      </c>
      <c r="G726" s="732">
        <v>6934.5599999999995</v>
      </c>
      <c r="H726" s="732">
        <v>0.79999999999999982</v>
      </c>
      <c r="I726" s="732">
        <v>433.40999999999997</v>
      </c>
      <c r="J726" s="732">
        <v>20</v>
      </c>
      <c r="K726" s="732">
        <v>8668.2000000000007</v>
      </c>
      <c r="L726" s="732">
        <v>1</v>
      </c>
      <c r="M726" s="732">
        <v>433.41</v>
      </c>
      <c r="N726" s="732">
        <v>16</v>
      </c>
      <c r="O726" s="732">
        <v>6934.5599999999995</v>
      </c>
      <c r="P726" s="746">
        <v>0.79999999999999982</v>
      </c>
      <c r="Q726" s="733">
        <v>433.40999999999997</v>
      </c>
    </row>
    <row r="727" spans="1:17" ht="14.4" customHeight="1" x14ac:dyDescent="0.3">
      <c r="A727" s="727" t="s">
        <v>561</v>
      </c>
      <c r="B727" s="728" t="s">
        <v>5352</v>
      </c>
      <c r="C727" s="728" t="s">
        <v>4482</v>
      </c>
      <c r="D727" s="728" t="s">
        <v>4486</v>
      </c>
      <c r="E727" s="728" t="s">
        <v>4487</v>
      </c>
      <c r="F727" s="732">
        <v>6</v>
      </c>
      <c r="G727" s="732">
        <v>8612.16</v>
      </c>
      <c r="H727" s="732">
        <v>3</v>
      </c>
      <c r="I727" s="732">
        <v>1435.36</v>
      </c>
      <c r="J727" s="732">
        <v>2</v>
      </c>
      <c r="K727" s="732">
        <v>2870.72</v>
      </c>
      <c r="L727" s="732">
        <v>1</v>
      </c>
      <c r="M727" s="732">
        <v>1435.36</v>
      </c>
      <c r="N727" s="732">
        <v>6</v>
      </c>
      <c r="O727" s="732">
        <v>8612.16</v>
      </c>
      <c r="P727" s="746">
        <v>3</v>
      </c>
      <c r="Q727" s="733">
        <v>1435.36</v>
      </c>
    </row>
    <row r="728" spans="1:17" ht="14.4" customHeight="1" x14ac:dyDescent="0.3">
      <c r="A728" s="727" t="s">
        <v>561</v>
      </c>
      <c r="B728" s="728" t="s">
        <v>5352</v>
      </c>
      <c r="C728" s="728" t="s">
        <v>4482</v>
      </c>
      <c r="D728" s="728" t="s">
        <v>4488</v>
      </c>
      <c r="E728" s="728" t="s">
        <v>4487</v>
      </c>
      <c r="F728" s="732">
        <v>1</v>
      </c>
      <c r="G728" s="732">
        <v>1697.77</v>
      </c>
      <c r="H728" s="732">
        <v>1</v>
      </c>
      <c r="I728" s="732">
        <v>1697.77</v>
      </c>
      <c r="J728" s="732">
        <v>1</v>
      </c>
      <c r="K728" s="732">
        <v>1697.77</v>
      </c>
      <c r="L728" s="732">
        <v>1</v>
      </c>
      <c r="M728" s="732">
        <v>1697.77</v>
      </c>
      <c r="N728" s="732">
        <v>1</v>
      </c>
      <c r="O728" s="732">
        <v>1697.77</v>
      </c>
      <c r="P728" s="746">
        <v>1</v>
      </c>
      <c r="Q728" s="733">
        <v>1697.77</v>
      </c>
    </row>
    <row r="729" spans="1:17" ht="14.4" customHeight="1" x14ac:dyDescent="0.3">
      <c r="A729" s="727" t="s">
        <v>561</v>
      </c>
      <c r="B729" s="728" t="s">
        <v>5352</v>
      </c>
      <c r="C729" s="728" t="s">
        <v>4482</v>
      </c>
      <c r="D729" s="728" t="s">
        <v>4499</v>
      </c>
      <c r="E729" s="728" t="s">
        <v>4500</v>
      </c>
      <c r="F729" s="732"/>
      <c r="G729" s="732"/>
      <c r="H729" s="732"/>
      <c r="I729" s="732"/>
      <c r="J729" s="732">
        <v>2</v>
      </c>
      <c r="K729" s="732">
        <v>1214.82</v>
      </c>
      <c r="L729" s="732">
        <v>1</v>
      </c>
      <c r="M729" s="732">
        <v>607.41</v>
      </c>
      <c r="N729" s="732"/>
      <c r="O729" s="732"/>
      <c r="P729" s="746"/>
      <c r="Q729" s="733"/>
    </row>
    <row r="730" spans="1:17" ht="14.4" customHeight="1" x14ac:dyDescent="0.3">
      <c r="A730" s="727" t="s">
        <v>561</v>
      </c>
      <c r="B730" s="728" t="s">
        <v>5352</v>
      </c>
      <c r="C730" s="728" t="s">
        <v>4482</v>
      </c>
      <c r="D730" s="728" t="s">
        <v>4503</v>
      </c>
      <c r="E730" s="728" t="s">
        <v>4502</v>
      </c>
      <c r="F730" s="732"/>
      <c r="G730" s="732"/>
      <c r="H730" s="732"/>
      <c r="I730" s="732"/>
      <c r="J730" s="732"/>
      <c r="K730" s="732"/>
      <c r="L730" s="732"/>
      <c r="M730" s="732"/>
      <c r="N730" s="732">
        <v>0.30000000000000004</v>
      </c>
      <c r="O730" s="732">
        <v>379.74</v>
      </c>
      <c r="P730" s="746"/>
      <c r="Q730" s="733">
        <v>1265.8</v>
      </c>
    </row>
    <row r="731" spans="1:17" ht="14.4" customHeight="1" x14ac:dyDescent="0.3">
      <c r="A731" s="727" t="s">
        <v>561</v>
      </c>
      <c r="B731" s="728" t="s">
        <v>5352</v>
      </c>
      <c r="C731" s="728" t="s">
        <v>4482</v>
      </c>
      <c r="D731" s="728" t="s">
        <v>4504</v>
      </c>
      <c r="E731" s="728" t="s">
        <v>4505</v>
      </c>
      <c r="F731" s="732">
        <v>4</v>
      </c>
      <c r="G731" s="732">
        <v>348.2</v>
      </c>
      <c r="H731" s="732">
        <v>0.33333333333333337</v>
      </c>
      <c r="I731" s="732">
        <v>87.05</v>
      </c>
      <c r="J731" s="732">
        <v>12</v>
      </c>
      <c r="K731" s="732">
        <v>1044.5999999999999</v>
      </c>
      <c r="L731" s="732">
        <v>1</v>
      </c>
      <c r="M731" s="732">
        <v>87.05</v>
      </c>
      <c r="N731" s="732">
        <v>9</v>
      </c>
      <c r="O731" s="732">
        <v>783.44999999999993</v>
      </c>
      <c r="P731" s="746">
        <v>0.75</v>
      </c>
      <c r="Q731" s="733">
        <v>87.05</v>
      </c>
    </row>
    <row r="732" spans="1:17" ht="14.4" customHeight="1" x14ac:dyDescent="0.3">
      <c r="A732" s="727" t="s">
        <v>561</v>
      </c>
      <c r="B732" s="728" t="s">
        <v>5352</v>
      </c>
      <c r="C732" s="728" t="s">
        <v>4482</v>
      </c>
      <c r="D732" s="728" t="s">
        <v>4506</v>
      </c>
      <c r="E732" s="728" t="s">
        <v>4505</v>
      </c>
      <c r="F732" s="732">
        <v>5</v>
      </c>
      <c r="G732" s="732">
        <v>645.15000000000009</v>
      </c>
      <c r="H732" s="732"/>
      <c r="I732" s="732">
        <v>129.03000000000003</v>
      </c>
      <c r="J732" s="732"/>
      <c r="K732" s="732"/>
      <c r="L732" s="732"/>
      <c r="M732" s="732"/>
      <c r="N732" s="732">
        <v>1</v>
      </c>
      <c r="O732" s="732">
        <v>129.03</v>
      </c>
      <c r="P732" s="746"/>
      <c r="Q732" s="733">
        <v>129.03</v>
      </c>
    </row>
    <row r="733" spans="1:17" ht="14.4" customHeight="1" x14ac:dyDescent="0.3">
      <c r="A733" s="727" t="s">
        <v>561</v>
      </c>
      <c r="B733" s="728" t="s">
        <v>5352</v>
      </c>
      <c r="C733" s="728" t="s">
        <v>4482</v>
      </c>
      <c r="D733" s="728" t="s">
        <v>4509</v>
      </c>
      <c r="E733" s="728" t="s">
        <v>4510</v>
      </c>
      <c r="F733" s="732">
        <v>2</v>
      </c>
      <c r="G733" s="732">
        <v>1022.9</v>
      </c>
      <c r="H733" s="732"/>
      <c r="I733" s="732">
        <v>511.45</v>
      </c>
      <c r="J733" s="732"/>
      <c r="K733" s="732"/>
      <c r="L733" s="732"/>
      <c r="M733" s="732"/>
      <c r="N733" s="732">
        <v>1</v>
      </c>
      <c r="O733" s="732">
        <v>511.45</v>
      </c>
      <c r="P733" s="746"/>
      <c r="Q733" s="733">
        <v>511.45</v>
      </c>
    </row>
    <row r="734" spans="1:17" ht="14.4" customHeight="1" x14ac:dyDescent="0.3">
      <c r="A734" s="727" t="s">
        <v>561</v>
      </c>
      <c r="B734" s="728" t="s">
        <v>5352</v>
      </c>
      <c r="C734" s="728" t="s">
        <v>4482</v>
      </c>
      <c r="D734" s="728" t="s">
        <v>4511</v>
      </c>
      <c r="E734" s="728" t="s">
        <v>4512</v>
      </c>
      <c r="F734" s="732">
        <v>2.2000000000000002</v>
      </c>
      <c r="G734" s="732">
        <v>2118.0699999999997</v>
      </c>
      <c r="H734" s="732"/>
      <c r="I734" s="732">
        <v>962.75909090909067</v>
      </c>
      <c r="J734" s="732"/>
      <c r="K734" s="732"/>
      <c r="L734" s="732"/>
      <c r="M734" s="732"/>
      <c r="N734" s="732"/>
      <c r="O734" s="732"/>
      <c r="P734" s="746"/>
      <c r="Q734" s="733"/>
    </row>
    <row r="735" spans="1:17" ht="14.4" customHeight="1" x14ac:dyDescent="0.3">
      <c r="A735" s="727" t="s">
        <v>561</v>
      </c>
      <c r="B735" s="728" t="s">
        <v>5352</v>
      </c>
      <c r="C735" s="728" t="s">
        <v>4482</v>
      </c>
      <c r="D735" s="728" t="s">
        <v>4513</v>
      </c>
      <c r="E735" s="728" t="s">
        <v>4514</v>
      </c>
      <c r="F735" s="732">
        <v>0.1</v>
      </c>
      <c r="G735" s="732">
        <v>11.46</v>
      </c>
      <c r="H735" s="732"/>
      <c r="I735" s="732">
        <v>114.60000000000001</v>
      </c>
      <c r="J735" s="732"/>
      <c r="K735" s="732"/>
      <c r="L735" s="732"/>
      <c r="M735" s="732"/>
      <c r="N735" s="732">
        <v>0.2</v>
      </c>
      <c r="O735" s="732">
        <v>22.92</v>
      </c>
      <c r="P735" s="746"/>
      <c r="Q735" s="733">
        <v>114.60000000000001</v>
      </c>
    </row>
    <row r="736" spans="1:17" ht="14.4" customHeight="1" x14ac:dyDescent="0.3">
      <c r="A736" s="727" t="s">
        <v>561</v>
      </c>
      <c r="B736" s="728" t="s">
        <v>5352</v>
      </c>
      <c r="C736" s="728" t="s">
        <v>4482</v>
      </c>
      <c r="D736" s="728" t="s">
        <v>4515</v>
      </c>
      <c r="E736" s="728" t="s">
        <v>4514</v>
      </c>
      <c r="F736" s="732">
        <v>0.2</v>
      </c>
      <c r="G736" s="732">
        <v>27.58</v>
      </c>
      <c r="H736" s="732"/>
      <c r="I736" s="732">
        <v>137.89999999999998</v>
      </c>
      <c r="J736" s="732"/>
      <c r="K736" s="732"/>
      <c r="L736" s="732"/>
      <c r="M736" s="732"/>
      <c r="N736" s="732">
        <v>0.1</v>
      </c>
      <c r="O736" s="732">
        <v>13.79</v>
      </c>
      <c r="P736" s="746"/>
      <c r="Q736" s="733">
        <v>137.89999999999998</v>
      </c>
    </row>
    <row r="737" spans="1:17" ht="14.4" customHeight="1" x14ac:dyDescent="0.3">
      <c r="A737" s="727" t="s">
        <v>561</v>
      </c>
      <c r="B737" s="728" t="s">
        <v>5352</v>
      </c>
      <c r="C737" s="728" t="s">
        <v>4482</v>
      </c>
      <c r="D737" s="728" t="s">
        <v>4516</v>
      </c>
      <c r="E737" s="728" t="s">
        <v>4514</v>
      </c>
      <c r="F737" s="732">
        <v>4.5</v>
      </c>
      <c r="G737" s="732">
        <v>2833.1000000000004</v>
      </c>
      <c r="H737" s="732"/>
      <c r="I737" s="732">
        <v>629.5777777777779</v>
      </c>
      <c r="J737" s="732"/>
      <c r="K737" s="732"/>
      <c r="L737" s="732"/>
      <c r="M737" s="732"/>
      <c r="N737" s="732">
        <v>1.5</v>
      </c>
      <c r="O737" s="732">
        <v>944.37</v>
      </c>
      <c r="P737" s="746"/>
      <c r="Q737" s="733">
        <v>629.58000000000004</v>
      </c>
    </row>
    <row r="738" spans="1:17" ht="14.4" customHeight="1" x14ac:dyDescent="0.3">
      <c r="A738" s="727" t="s">
        <v>561</v>
      </c>
      <c r="B738" s="728" t="s">
        <v>5352</v>
      </c>
      <c r="C738" s="728" t="s">
        <v>4482</v>
      </c>
      <c r="D738" s="728" t="s">
        <v>4517</v>
      </c>
      <c r="E738" s="728" t="s">
        <v>4518</v>
      </c>
      <c r="F738" s="732"/>
      <c r="G738" s="732"/>
      <c r="H738" s="732"/>
      <c r="I738" s="732"/>
      <c r="J738" s="732">
        <v>2</v>
      </c>
      <c r="K738" s="732">
        <v>2339.6999999999998</v>
      </c>
      <c r="L738" s="732">
        <v>1</v>
      </c>
      <c r="M738" s="732">
        <v>1169.8499999999999</v>
      </c>
      <c r="N738" s="732"/>
      <c r="O738" s="732"/>
      <c r="P738" s="746"/>
      <c r="Q738" s="733"/>
    </row>
    <row r="739" spans="1:17" ht="14.4" customHeight="1" x14ac:dyDescent="0.3">
      <c r="A739" s="727" t="s">
        <v>561</v>
      </c>
      <c r="B739" s="728" t="s">
        <v>5352</v>
      </c>
      <c r="C739" s="728" t="s">
        <v>4482</v>
      </c>
      <c r="D739" s="728" t="s">
        <v>4521</v>
      </c>
      <c r="E739" s="728" t="s">
        <v>4520</v>
      </c>
      <c r="F739" s="732">
        <v>1</v>
      </c>
      <c r="G739" s="732">
        <v>2111.8000000000002</v>
      </c>
      <c r="H739" s="732">
        <v>1</v>
      </c>
      <c r="I739" s="732">
        <v>2111.8000000000002</v>
      </c>
      <c r="J739" s="732">
        <v>1</v>
      </c>
      <c r="K739" s="732">
        <v>2111.8000000000002</v>
      </c>
      <c r="L739" s="732">
        <v>1</v>
      </c>
      <c r="M739" s="732">
        <v>2111.8000000000002</v>
      </c>
      <c r="N739" s="732"/>
      <c r="O739" s="732"/>
      <c r="P739" s="746"/>
      <c r="Q739" s="733"/>
    </row>
    <row r="740" spans="1:17" ht="14.4" customHeight="1" x14ac:dyDescent="0.3">
      <c r="A740" s="727" t="s">
        <v>561</v>
      </c>
      <c r="B740" s="728" t="s">
        <v>5352</v>
      </c>
      <c r="C740" s="728" t="s">
        <v>4482</v>
      </c>
      <c r="D740" s="728" t="s">
        <v>4522</v>
      </c>
      <c r="E740" s="728" t="s">
        <v>4523</v>
      </c>
      <c r="F740" s="732">
        <v>3</v>
      </c>
      <c r="G740" s="732">
        <v>3102.87</v>
      </c>
      <c r="H740" s="732">
        <v>0.75</v>
      </c>
      <c r="I740" s="732">
        <v>1034.29</v>
      </c>
      <c r="J740" s="732">
        <v>4</v>
      </c>
      <c r="K740" s="732">
        <v>4137.16</v>
      </c>
      <c r="L740" s="732">
        <v>1</v>
      </c>
      <c r="M740" s="732">
        <v>1034.29</v>
      </c>
      <c r="N740" s="732">
        <v>3</v>
      </c>
      <c r="O740" s="732">
        <v>3102.87</v>
      </c>
      <c r="P740" s="746">
        <v>0.75</v>
      </c>
      <c r="Q740" s="733">
        <v>1034.29</v>
      </c>
    </row>
    <row r="741" spans="1:17" ht="14.4" customHeight="1" x14ac:dyDescent="0.3">
      <c r="A741" s="727" t="s">
        <v>561</v>
      </c>
      <c r="B741" s="728" t="s">
        <v>5352</v>
      </c>
      <c r="C741" s="728" t="s">
        <v>4482</v>
      </c>
      <c r="D741" s="728" t="s">
        <v>4524</v>
      </c>
      <c r="E741" s="728" t="s">
        <v>4523</v>
      </c>
      <c r="F741" s="732">
        <v>5</v>
      </c>
      <c r="G741" s="732">
        <v>5497.9</v>
      </c>
      <c r="H741" s="732">
        <v>0.45454545454545453</v>
      </c>
      <c r="I741" s="732">
        <v>1099.58</v>
      </c>
      <c r="J741" s="732">
        <v>11</v>
      </c>
      <c r="K741" s="732">
        <v>12095.38</v>
      </c>
      <c r="L741" s="732">
        <v>1</v>
      </c>
      <c r="M741" s="732">
        <v>1099.58</v>
      </c>
      <c r="N741" s="732">
        <v>3</v>
      </c>
      <c r="O741" s="732">
        <v>3298.74</v>
      </c>
      <c r="P741" s="746">
        <v>0.27272727272727271</v>
      </c>
      <c r="Q741" s="733">
        <v>1099.58</v>
      </c>
    </row>
    <row r="742" spans="1:17" ht="14.4" customHeight="1" x14ac:dyDescent="0.3">
      <c r="A742" s="727" t="s">
        <v>561</v>
      </c>
      <c r="B742" s="728" t="s">
        <v>5352</v>
      </c>
      <c r="C742" s="728" t="s">
        <v>4482</v>
      </c>
      <c r="D742" s="728" t="s">
        <v>4525</v>
      </c>
      <c r="E742" s="728" t="s">
        <v>4523</v>
      </c>
      <c r="F742" s="732"/>
      <c r="G742" s="732"/>
      <c r="H742" s="732"/>
      <c r="I742" s="732"/>
      <c r="J742" s="732">
        <v>9</v>
      </c>
      <c r="K742" s="732">
        <v>10623.78</v>
      </c>
      <c r="L742" s="732">
        <v>1</v>
      </c>
      <c r="M742" s="732">
        <v>1180.42</v>
      </c>
      <c r="N742" s="732">
        <v>7</v>
      </c>
      <c r="O742" s="732">
        <v>8262.94</v>
      </c>
      <c r="P742" s="746">
        <v>0.77777777777777779</v>
      </c>
      <c r="Q742" s="733">
        <v>1180.42</v>
      </c>
    </row>
    <row r="743" spans="1:17" ht="14.4" customHeight="1" x14ac:dyDescent="0.3">
      <c r="A743" s="727" t="s">
        <v>561</v>
      </c>
      <c r="B743" s="728" t="s">
        <v>5352</v>
      </c>
      <c r="C743" s="728" t="s">
        <v>4482</v>
      </c>
      <c r="D743" s="728" t="s">
        <v>4526</v>
      </c>
      <c r="E743" s="728" t="s">
        <v>4523</v>
      </c>
      <c r="F743" s="732"/>
      <c r="G743" s="732"/>
      <c r="H743" s="732"/>
      <c r="I743" s="732"/>
      <c r="J743" s="732">
        <v>14</v>
      </c>
      <c r="K743" s="732">
        <v>17468.919999999998</v>
      </c>
      <c r="L743" s="732">
        <v>1</v>
      </c>
      <c r="M743" s="732">
        <v>1247.78</v>
      </c>
      <c r="N743" s="732">
        <v>7</v>
      </c>
      <c r="O743" s="732">
        <v>8734.4599999999991</v>
      </c>
      <c r="P743" s="746">
        <v>0.5</v>
      </c>
      <c r="Q743" s="733">
        <v>1247.78</v>
      </c>
    </row>
    <row r="744" spans="1:17" ht="14.4" customHeight="1" x14ac:dyDescent="0.3">
      <c r="A744" s="727" t="s">
        <v>561</v>
      </c>
      <c r="B744" s="728" t="s">
        <v>5352</v>
      </c>
      <c r="C744" s="728" t="s">
        <v>4482</v>
      </c>
      <c r="D744" s="728" t="s">
        <v>4528</v>
      </c>
      <c r="E744" s="728" t="s">
        <v>4529</v>
      </c>
      <c r="F744" s="732"/>
      <c r="G744" s="732"/>
      <c r="H744" s="732"/>
      <c r="I744" s="732"/>
      <c r="J744" s="732">
        <v>2</v>
      </c>
      <c r="K744" s="732">
        <v>21251.68</v>
      </c>
      <c r="L744" s="732">
        <v>1</v>
      </c>
      <c r="M744" s="732">
        <v>10625.84</v>
      </c>
      <c r="N744" s="732"/>
      <c r="O744" s="732"/>
      <c r="P744" s="746"/>
      <c r="Q744" s="733"/>
    </row>
    <row r="745" spans="1:17" ht="14.4" customHeight="1" x14ac:dyDescent="0.3">
      <c r="A745" s="727" t="s">
        <v>561</v>
      </c>
      <c r="B745" s="728" t="s">
        <v>5352</v>
      </c>
      <c r="C745" s="728" t="s">
        <v>4482</v>
      </c>
      <c r="D745" s="728" t="s">
        <v>4537</v>
      </c>
      <c r="E745" s="728" t="s">
        <v>4538</v>
      </c>
      <c r="F745" s="732">
        <v>7</v>
      </c>
      <c r="G745" s="732">
        <v>3496.71</v>
      </c>
      <c r="H745" s="732">
        <v>7.0000000000000009</v>
      </c>
      <c r="I745" s="732">
        <v>499.53000000000003</v>
      </c>
      <c r="J745" s="732">
        <v>1</v>
      </c>
      <c r="K745" s="732">
        <v>499.53</v>
      </c>
      <c r="L745" s="732">
        <v>1</v>
      </c>
      <c r="M745" s="732">
        <v>499.53</v>
      </c>
      <c r="N745" s="732">
        <v>6</v>
      </c>
      <c r="O745" s="732">
        <v>2997.18</v>
      </c>
      <c r="P745" s="746">
        <v>6</v>
      </c>
      <c r="Q745" s="733">
        <v>499.53</v>
      </c>
    </row>
    <row r="746" spans="1:17" ht="14.4" customHeight="1" x14ac:dyDescent="0.3">
      <c r="A746" s="727" t="s">
        <v>561</v>
      </c>
      <c r="B746" s="728" t="s">
        <v>5352</v>
      </c>
      <c r="C746" s="728" t="s">
        <v>4482</v>
      </c>
      <c r="D746" s="728" t="s">
        <v>4539</v>
      </c>
      <c r="E746" s="728" t="s">
        <v>4538</v>
      </c>
      <c r="F746" s="732">
        <v>7</v>
      </c>
      <c r="G746" s="732">
        <v>2988.86</v>
      </c>
      <c r="H746" s="732">
        <v>1.1666666666666667</v>
      </c>
      <c r="I746" s="732">
        <v>426.98</v>
      </c>
      <c r="J746" s="732">
        <v>6</v>
      </c>
      <c r="K746" s="732">
        <v>2561.88</v>
      </c>
      <c r="L746" s="732">
        <v>1</v>
      </c>
      <c r="M746" s="732">
        <v>426.98</v>
      </c>
      <c r="N746" s="732">
        <v>4</v>
      </c>
      <c r="O746" s="732">
        <v>1707.92</v>
      </c>
      <c r="P746" s="746">
        <v>0.66666666666666663</v>
      </c>
      <c r="Q746" s="733">
        <v>426.98</v>
      </c>
    </row>
    <row r="747" spans="1:17" ht="14.4" customHeight="1" x14ac:dyDescent="0.3">
      <c r="A747" s="727" t="s">
        <v>561</v>
      </c>
      <c r="B747" s="728" t="s">
        <v>5352</v>
      </c>
      <c r="C747" s="728" t="s">
        <v>4482</v>
      </c>
      <c r="D747" s="728" t="s">
        <v>4540</v>
      </c>
      <c r="E747" s="728" t="s">
        <v>4541</v>
      </c>
      <c r="F747" s="732">
        <v>2</v>
      </c>
      <c r="G747" s="732">
        <v>19315.740000000002</v>
      </c>
      <c r="H747" s="732"/>
      <c r="I747" s="732">
        <v>9657.8700000000008</v>
      </c>
      <c r="J747" s="732"/>
      <c r="K747" s="732"/>
      <c r="L747" s="732"/>
      <c r="M747" s="732"/>
      <c r="N747" s="732">
        <v>3</v>
      </c>
      <c r="O747" s="732">
        <v>28973.61</v>
      </c>
      <c r="P747" s="746"/>
      <c r="Q747" s="733">
        <v>9657.8700000000008</v>
      </c>
    </row>
    <row r="748" spans="1:17" ht="14.4" customHeight="1" x14ac:dyDescent="0.3">
      <c r="A748" s="727" t="s">
        <v>561</v>
      </c>
      <c r="B748" s="728" t="s">
        <v>5352</v>
      </c>
      <c r="C748" s="728" t="s">
        <v>4482</v>
      </c>
      <c r="D748" s="728" t="s">
        <v>4542</v>
      </c>
      <c r="E748" s="728" t="s">
        <v>4505</v>
      </c>
      <c r="F748" s="732">
        <v>8</v>
      </c>
      <c r="G748" s="732">
        <v>552.16</v>
      </c>
      <c r="H748" s="732">
        <v>0.44444444444444436</v>
      </c>
      <c r="I748" s="732">
        <v>69.02</v>
      </c>
      <c r="J748" s="732">
        <v>18</v>
      </c>
      <c r="K748" s="732">
        <v>1242.3600000000001</v>
      </c>
      <c r="L748" s="732">
        <v>1</v>
      </c>
      <c r="M748" s="732">
        <v>69.02000000000001</v>
      </c>
      <c r="N748" s="732">
        <v>9</v>
      </c>
      <c r="O748" s="732">
        <v>621.17999999999995</v>
      </c>
      <c r="P748" s="746">
        <v>0.49999999999999989</v>
      </c>
      <c r="Q748" s="733">
        <v>69.02</v>
      </c>
    </row>
    <row r="749" spans="1:17" ht="14.4" customHeight="1" x14ac:dyDescent="0.3">
      <c r="A749" s="727" t="s">
        <v>561</v>
      </c>
      <c r="B749" s="728" t="s">
        <v>5352</v>
      </c>
      <c r="C749" s="728" t="s">
        <v>4482</v>
      </c>
      <c r="D749" s="728" t="s">
        <v>4543</v>
      </c>
      <c r="E749" s="728" t="s">
        <v>4505</v>
      </c>
      <c r="F749" s="732">
        <v>7</v>
      </c>
      <c r="G749" s="732">
        <v>594.86</v>
      </c>
      <c r="H749" s="732">
        <v>1.4</v>
      </c>
      <c r="I749" s="732">
        <v>84.98</v>
      </c>
      <c r="J749" s="732">
        <v>5</v>
      </c>
      <c r="K749" s="732">
        <v>424.90000000000003</v>
      </c>
      <c r="L749" s="732">
        <v>1</v>
      </c>
      <c r="M749" s="732">
        <v>84.98</v>
      </c>
      <c r="N749" s="732">
        <v>7</v>
      </c>
      <c r="O749" s="732">
        <v>594.86</v>
      </c>
      <c r="P749" s="746">
        <v>1.4</v>
      </c>
      <c r="Q749" s="733">
        <v>84.98</v>
      </c>
    </row>
    <row r="750" spans="1:17" ht="14.4" customHeight="1" x14ac:dyDescent="0.3">
      <c r="A750" s="727" t="s">
        <v>561</v>
      </c>
      <c r="B750" s="728" t="s">
        <v>5352</v>
      </c>
      <c r="C750" s="728" t="s">
        <v>4482</v>
      </c>
      <c r="D750" s="728" t="s">
        <v>4544</v>
      </c>
      <c r="E750" s="728" t="s">
        <v>4545</v>
      </c>
      <c r="F750" s="732">
        <v>1</v>
      </c>
      <c r="G750" s="732">
        <v>713.02</v>
      </c>
      <c r="H750" s="732"/>
      <c r="I750" s="732">
        <v>713.02</v>
      </c>
      <c r="J750" s="732"/>
      <c r="K750" s="732"/>
      <c r="L750" s="732"/>
      <c r="M750" s="732"/>
      <c r="N750" s="732"/>
      <c r="O750" s="732"/>
      <c r="P750" s="746"/>
      <c r="Q750" s="733"/>
    </row>
    <row r="751" spans="1:17" ht="14.4" customHeight="1" x14ac:dyDescent="0.3">
      <c r="A751" s="727" t="s">
        <v>561</v>
      </c>
      <c r="B751" s="728" t="s">
        <v>5352</v>
      </c>
      <c r="C751" s="728" t="s">
        <v>4482</v>
      </c>
      <c r="D751" s="728" t="s">
        <v>4546</v>
      </c>
      <c r="E751" s="728" t="s">
        <v>4547</v>
      </c>
      <c r="F751" s="732">
        <v>2</v>
      </c>
      <c r="G751" s="732">
        <v>460.14</v>
      </c>
      <c r="H751" s="732">
        <v>0.66666666666666663</v>
      </c>
      <c r="I751" s="732">
        <v>230.07</v>
      </c>
      <c r="J751" s="732">
        <v>3</v>
      </c>
      <c r="K751" s="732">
        <v>690.21</v>
      </c>
      <c r="L751" s="732">
        <v>1</v>
      </c>
      <c r="M751" s="732">
        <v>230.07000000000002</v>
      </c>
      <c r="N751" s="732">
        <v>1</v>
      </c>
      <c r="O751" s="732">
        <v>230.07</v>
      </c>
      <c r="P751" s="746">
        <v>0.33333333333333331</v>
      </c>
      <c r="Q751" s="733">
        <v>230.07</v>
      </c>
    </row>
    <row r="752" spans="1:17" ht="14.4" customHeight="1" x14ac:dyDescent="0.3">
      <c r="A752" s="727" t="s">
        <v>561</v>
      </c>
      <c r="B752" s="728" t="s">
        <v>5352</v>
      </c>
      <c r="C752" s="728" t="s">
        <v>4482</v>
      </c>
      <c r="D752" s="728" t="s">
        <v>4548</v>
      </c>
      <c r="E752" s="728" t="s">
        <v>4549</v>
      </c>
      <c r="F752" s="732"/>
      <c r="G752" s="732"/>
      <c r="H752" s="732"/>
      <c r="I752" s="732"/>
      <c r="J752" s="732">
        <v>2</v>
      </c>
      <c r="K752" s="732">
        <v>246.66</v>
      </c>
      <c r="L752" s="732">
        <v>1</v>
      </c>
      <c r="M752" s="732">
        <v>123.33</v>
      </c>
      <c r="N752" s="732"/>
      <c r="O752" s="732"/>
      <c r="P752" s="746"/>
      <c r="Q752" s="733"/>
    </row>
    <row r="753" spans="1:17" ht="14.4" customHeight="1" x14ac:dyDescent="0.3">
      <c r="A753" s="727" t="s">
        <v>561</v>
      </c>
      <c r="B753" s="728" t="s">
        <v>5352</v>
      </c>
      <c r="C753" s="728" t="s">
        <v>4482</v>
      </c>
      <c r="D753" s="728" t="s">
        <v>4550</v>
      </c>
      <c r="E753" s="728" t="s">
        <v>4551</v>
      </c>
      <c r="F753" s="732">
        <v>1</v>
      </c>
      <c r="G753" s="732">
        <v>217.64</v>
      </c>
      <c r="H753" s="732">
        <v>0.5</v>
      </c>
      <c r="I753" s="732">
        <v>217.64</v>
      </c>
      <c r="J753" s="732">
        <v>2</v>
      </c>
      <c r="K753" s="732">
        <v>435.28</v>
      </c>
      <c r="L753" s="732">
        <v>1</v>
      </c>
      <c r="M753" s="732">
        <v>217.64</v>
      </c>
      <c r="N753" s="732"/>
      <c r="O753" s="732"/>
      <c r="P753" s="746"/>
      <c r="Q753" s="733"/>
    </row>
    <row r="754" spans="1:17" ht="14.4" customHeight="1" x14ac:dyDescent="0.3">
      <c r="A754" s="727" t="s">
        <v>561</v>
      </c>
      <c r="B754" s="728" t="s">
        <v>5352</v>
      </c>
      <c r="C754" s="728" t="s">
        <v>4482</v>
      </c>
      <c r="D754" s="728" t="s">
        <v>4552</v>
      </c>
      <c r="E754" s="728" t="s">
        <v>4551</v>
      </c>
      <c r="F754" s="732">
        <v>2</v>
      </c>
      <c r="G754" s="732">
        <v>530.62</v>
      </c>
      <c r="H754" s="732">
        <v>2</v>
      </c>
      <c r="I754" s="732">
        <v>265.31</v>
      </c>
      <c r="J754" s="732">
        <v>1</v>
      </c>
      <c r="K754" s="732">
        <v>265.31</v>
      </c>
      <c r="L754" s="732">
        <v>1</v>
      </c>
      <c r="M754" s="732">
        <v>265.31</v>
      </c>
      <c r="N754" s="732"/>
      <c r="O754" s="732"/>
      <c r="P754" s="746"/>
      <c r="Q754" s="733"/>
    </row>
    <row r="755" spans="1:17" ht="14.4" customHeight="1" x14ac:dyDescent="0.3">
      <c r="A755" s="727" t="s">
        <v>561</v>
      </c>
      <c r="B755" s="728" t="s">
        <v>5352</v>
      </c>
      <c r="C755" s="728" t="s">
        <v>4482</v>
      </c>
      <c r="D755" s="728" t="s">
        <v>4553</v>
      </c>
      <c r="E755" s="728" t="s">
        <v>4554</v>
      </c>
      <c r="F755" s="732">
        <v>1</v>
      </c>
      <c r="G755" s="732">
        <v>518.17999999999995</v>
      </c>
      <c r="H755" s="732">
        <v>0.5</v>
      </c>
      <c r="I755" s="732">
        <v>518.17999999999995</v>
      </c>
      <c r="J755" s="732">
        <v>2</v>
      </c>
      <c r="K755" s="732">
        <v>1036.3599999999999</v>
      </c>
      <c r="L755" s="732">
        <v>1</v>
      </c>
      <c r="M755" s="732">
        <v>518.17999999999995</v>
      </c>
      <c r="N755" s="732"/>
      <c r="O755" s="732"/>
      <c r="P755" s="746"/>
      <c r="Q755" s="733"/>
    </row>
    <row r="756" spans="1:17" ht="14.4" customHeight="1" x14ac:dyDescent="0.3">
      <c r="A756" s="727" t="s">
        <v>561</v>
      </c>
      <c r="B756" s="728" t="s">
        <v>5352</v>
      </c>
      <c r="C756" s="728" t="s">
        <v>4482</v>
      </c>
      <c r="D756" s="728" t="s">
        <v>4558</v>
      </c>
      <c r="E756" s="728" t="s">
        <v>4505</v>
      </c>
      <c r="F756" s="732">
        <v>5</v>
      </c>
      <c r="G756" s="732">
        <v>481.9</v>
      </c>
      <c r="H756" s="732">
        <v>0.83333333333333337</v>
      </c>
      <c r="I756" s="732">
        <v>96.38</v>
      </c>
      <c r="J756" s="732">
        <v>6</v>
      </c>
      <c r="K756" s="732">
        <v>578.28</v>
      </c>
      <c r="L756" s="732">
        <v>1</v>
      </c>
      <c r="M756" s="732">
        <v>96.38</v>
      </c>
      <c r="N756" s="732"/>
      <c r="O756" s="732"/>
      <c r="P756" s="746"/>
      <c r="Q756" s="733"/>
    </row>
    <row r="757" spans="1:17" ht="14.4" customHeight="1" x14ac:dyDescent="0.3">
      <c r="A757" s="727" t="s">
        <v>561</v>
      </c>
      <c r="B757" s="728" t="s">
        <v>5352</v>
      </c>
      <c r="C757" s="728" t="s">
        <v>4482</v>
      </c>
      <c r="D757" s="728" t="s">
        <v>4559</v>
      </c>
      <c r="E757" s="728" t="s">
        <v>4505</v>
      </c>
      <c r="F757" s="732">
        <v>3</v>
      </c>
      <c r="G757" s="732">
        <v>363.75</v>
      </c>
      <c r="H757" s="732">
        <v>1</v>
      </c>
      <c r="I757" s="732">
        <v>121.25</v>
      </c>
      <c r="J757" s="732">
        <v>3</v>
      </c>
      <c r="K757" s="732">
        <v>363.75</v>
      </c>
      <c r="L757" s="732">
        <v>1</v>
      </c>
      <c r="M757" s="732">
        <v>121.25</v>
      </c>
      <c r="N757" s="732">
        <v>2</v>
      </c>
      <c r="O757" s="732">
        <v>242.5</v>
      </c>
      <c r="P757" s="746">
        <v>0.66666666666666663</v>
      </c>
      <c r="Q757" s="733">
        <v>121.25</v>
      </c>
    </row>
    <row r="758" spans="1:17" ht="14.4" customHeight="1" x14ac:dyDescent="0.3">
      <c r="A758" s="727" t="s">
        <v>561</v>
      </c>
      <c r="B758" s="728" t="s">
        <v>5352</v>
      </c>
      <c r="C758" s="728" t="s">
        <v>4482</v>
      </c>
      <c r="D758" s="728" t="s">
        <v>4563</v>
      </c>
      <c r="E758" s="728" t="s">
        <v>4505</v>
      </c>
      <c r="F758" s="732">
        <v>6</v>
      </c>
      <c r="G758" s="732">
        <v>540.96</v>
      </c>
      <c r="H758" s="732">
        <v>3.0000000000000004</v>
      </c>
      <c r="I758" s="732">
        <v>90.160000000000011</v>
      </c>
      <c r="J758" s="732">
        <v>2</v>
      </c>
      <c r="K758" s="732">
        <v>180.32</v>
      </c>
      <c r="L758" s="732">
        <v>1</v>
      </c>
      <c r="M758" s="732">
        <v>90.16</v>
      </c>
      <c r="N758" s="732">
        <v>3</v>
      </c>
      <c r="O758" s="732">
        <v>270.48</v>
      </c>
      <c r="P758" s="746">
        <v>1.5000000000000002</v>
      </c>
      <c r="Q758" s="733">
        <v>90.160000000000011</v>
      </c>
    </row>
    <row r="759" spans="1:17" ht="14.4" customHeight="1" x14ac:dyDescent="0.3">
      <c r="A759" s="727" t="s">
        <v>561</v>
      </c>
      <c r="B759" s="728" t="s">
        <v>5352</v>
      </c>
      <c r="C759" s="728" t="s">
        <v>4482</v>
      </c>
      <c r="D759" s="728" t="s">
        <v>4566</v>
      </c>
      <c r="E759" s="728" t="s">
        <v>4567</v>
      </c>
      <c r="F759" s="732"/>
      <c r="G759" s="732"/>
      <c r="H759" s="732"/>
      <c r="I759" s="732"/>
      <c r="J759" s="732">
        <v>1</v>
      </c>
      <c r="K759" s="732">
        <v>4452.0600000000004</v>
      </c>
      <c r="L759" s="732">
        <v>1</v>
      </c>
      <c r="M759" s="732">
        <v>4452.0600000000004</v>
      </c>
      <c r="N759" s="732"/>
      <c r="O759" s="732"/>
      <c r="P759" s="746"/>
      <c r="Q759" s="733"/>
    </row>
    <row r="760" spans="1:17" ht="14.4" customHeight="1" x14ac:dyDescent="0.3">
      <c r="A760" s="727" t="s">
        <v>561</v>
      </c>
      <c r="B760" s="728" t="s">
        <v>5352</v>
      </c>
      <c r="C760" s="728" t="s">
        <v>4482</v>
      </c>
      <c r="D760" s="728" t="s">
        <v>4568</v>
      </c>
      <c r="E760" s="728" t="s">
        <v>4569</v>
      </c>
      <c r="F760" s="732">
        <v>1</v>
      </c>
      <c r="G760" s="732">
        <v>1831.25</v>
      </c>
      <c r="H760" s="732">
        <v>1</v>
      </c>
      <c r="I760" s="732">
        <v>1831.25</v>
      </c>
      <c r="J760" s="732">
        <v>1</v>
      </c>
      <c r="K760" s="732">
        <v>1831.25</v>
      </c>
      <c r="L760" s="732">
        <v>1</v>
      </c>
      <c r="M760" s="732">
        <v>1831.25</v>
      </c>
      <c r="N760" s="732"/>
      <c r="O760" s="732"/>
      <c r="P760" s="746"/>
      <c r="Q760" s="733"/>
    </row>
    <row r="761" spans="1:17" ht="14.4" customHeight="1" x14ac:dyDescent="0.3">
      <c r="A761" s="727" t="s">
        <v>561</v>
      </c>
      <c r="B761" s="728" t="s">
        <v>5352</v>
      </c>
      <c r="C761" s="728" t="s">
        <v>4482</v>
      </c>
      <c r="D761" s="728" t="s">
        <v>4570</v>
      </c>
      <c r="E761" s="728" t="s">
        <v>4571</v>
      </c>
      <c r="F761" s="732">
        <v>1</v>
      </c>
      <c r="G761" s="732">
        <v>12681.98</v>
      </c>
      <c r="H761" s="732">
        <v>1</v>
      </c>
      <c r="I761" s="732">
        <v>12681.98</v>
      </c>
      <c r="J761" s="732">
        <v>1</v>
      </c>
      <c r="K761" s="732">
        <v>12681.98</v>
      </c>
      <c r="L761" s="732">
        <v>1</v>
      </c>
      <c r="M761" s="732">
        <v>12681.98</v>
      </c>
      <c r="N761" s="732"/>
      <c r="O761" s="732"/>
      <c r="P761" s="746"/>
      <c r="Q761" s="733"/>
    </row>
    <row r="762" spans="1:17" ht="14.4" customHeight="1" x14ac:dyDescent="0.3">
      <c r="A762" s="727" t="s">
        <v>561</v>
      </c>
      <c r="B762" s="728" t="s">
        <v>5352</v>
      </c>
      <c r="C762" s="728" t="s">
        <v>4482</v>
      </c>
      <c r="D762" s="728" t="s">
        <v>4576</v>
      </c>
      <c r="E762" s="728" t="s">
        <v>4577</v>
      </c>
      <c r="F762" s="732"/>
      <c r="G762" s="732"/>
      <c r="H762" s="732"/>
      <c r="I762" s="732"/>
      <c r="J762" s="732">
        <v>1</v>
      </c>
      <c r="K762" s="732">
        <v>4990</v>
      </c>
      <c r="L762" s="732">
        <v>1</v>
      </c>
      <c r="M762" s="732">
        <v>4990</v>
      </c>
      <c r="N762" s="732"/>
      <c r="O762" s="732"/>
      <c r="P762" s="746"/>
      <c r="Q762" s="733"/>
    </row>
    <row r="763" spans="1:17" ht="14.4" customHeight="1" x14ac:dyDescent="0.3">
      <c r="A763" s="727" t="s">
        <v>561</v>
      </c>
      <c r="B763" s="728" t="s">
        <v>5352</v>
      </c>
      <c r="C763" s="728" t="s">
        <v>4482</v>
      </c>
      <c r="D763" s="728" t="s">
        <v>4584</v>
      </c>
      <c r="E763" s="728" t="s">
        <v>4585</v>
      </c>
      <c r="F763" s="732">
        <v>2</v>
      </c>
      <c r="G763" s="732">
        <v>5668.9</v>
      </c>
      <c r="H763" s="732">
        <v>2</v>
      </c>
      <c r="I763" s="732">
        <v>2834.45</v>
      </c>
      <c r="J763" s="732">
        <v>1</v>
      </c>
      <c r="K763" s="732">
        <v>2834.45</v>
      </c>
      <c r="L763" s="732">
        <v>1</v>
      </c>
      <c r="M763" s="732">
        <v>2834.45</v>
      </c>
      <c r="N763" s="732"/>
      <c r="O763" s="732"/>
      <c r="P763" s="746"/>
      <c r="Q763" s="733"/>
    </row>
    <row r="764" spans="1:17" ht="14.4" customHeight="1" x14ac:dyDescent="0.3">
      <c r="A764" s="727" t="s">
        <v>561</v>
      </c>
      <c r="B764" s="728" t="s">
        <v>5352</v>
      </c>
      <c r="C764" s="728" t="s">
        <v>4482</v>
      </c>
      <c r="D764" s="728" t="s">
        <v>4587</v>
      </c>
      <c r="E764" s="728" t="s">
        <v>4588</v>
      </c>
      <c r="F764" s="732">
        <v>1</v>
      </c>
      <c r="G764" s="732">
        <v>1247.78</v>
      </c>
      <c r="H764" s="732"/>
      <c r="I764" s="732">
        <v>1247.78</v>
      </c>
      <c r="J764" s="732"/>
      <c r="K764" s="732"/>
      <c r="L764" s="732"/>
      <c r="M764" s="732"/>
      <c r="N764" s="732"/>
      <c r="O764" s="732"/>
      <c r="P764" s="746"/>
      <c r="Q764" s="733"/>
    </row>
    <row r="765" spans="1:17" ht="14.4" customHeight="1" x14ac:dyDescent="0.3">
      <c r="A765" s="727" t="s">
        <v>561</v>
      </c>
      <c r="B765" s="728" t="s">
        <v>5352</v>
      </c>
      <c r="C765" s="728" t="s">
        <v>4482</v>
      </c>
      <c r="D765" s="728" t="s">
        <v>4589</v>
      </c>
      <c r="E765" s="728" t="s">
        <v>4588</v>
      </c>
      <c r="F765" s="732">
        <v>12</v>
      </c>
      <c r="G765" s="732">
        <v>17062.68</v>
      </c>
      <c r="H765" s="732"/>
      <c r="I765" s="732">
        <v>1421.89</v>
      </c>
      <c r="J765" s="732"/>
      <c r="K765" s="732"/>
      <c r="L765" s="732"/>
      <c r="M765" s="732"/>
      <c r="N765" s="732">
        <v>7</v>
      </c>
      <c r="O765" s="732">
        <v>9953.23</v>
      </c>
      <c r="P765" s="746"/>
      <c r="Q765" s="733">
        <v>1421.8899999999999</v>
      </c>
    </row>
    <row r="766" spans="1:17" ht="14.4" customHeight="1" x14ac:dyDescent="0.3">
      <c r="A766" s="727" t="s">
        <v>561</v>
      </c>
      <c r="B766" s="728" t="s">
        <v>5352</v>
      </c>
      <c r="C766" s="728" t="s">
        <v>4482</v>
      </c>
      <c r="D766" s="728" t="s">
        <v>4590</v>
      </c>
      <c r="E766" s="728" t="s">
        <v>4588</v>
      </c>
      <c r="F766" s="732">
        <v>11</v>
      </c>
      <c r="G766" s="732">
        <v>18217.21</v>
      </c>
      <c r="H766" s="732"/>
      <c r="I766" s="732">
        <v>1656.11</v>
      </c>
      <c r="J766" s="732"/>
      <c r="K766" s="732"/>
      <c r="L766" s="732"/>
      <c r="M766" s="732"/>
      <c r="N766" s="732">
        <v>1</v>
      </c>
      <c r="O766" s="732">
        <v>1656.11</v>
      </c>
      <c r="P766" s="746"/>
      <c r="Q766" s="733">
        <v>1656.11</v>
      </c>
    </row>
    <row r="767" spans="1:17" ht="14.4" customHeight="1" x14ac:dyDescent="0.3">
      <c r="A767" s="727" t="s">
        <v>561</v>
      </c>
      <c r="B767" s="728" t="s">
        <v>5352</v>
      </c>
      <c r="C767" s="728" t="s">
        <v>4482</v>
      </c>
      <c r="D767" s="728" t="s">
        <v>4591</v>
      </c>
      <c r="E767" s="728" t="s">
        <v>4588</v>
      </c>
      <c r="F767" s="732">
        <v>4</v>
      </c>
      <c r="G767" s="732">
        <v>7117.76</v>
      </c>
      <c r="H767" s="732"/>
      <c r="I767" s="732">
        <v>1779.44</v>
      </c>
      <c r="J767" s="732"/>
      <c r="K767" s="732"/>
      <c r="L767" s="732"/>
      <c r="M767" s="732"/>
      <c r="N767" s="732">
        <v>5</v>
      </c>
      <c r="O767" s="732">
        <v>8897.2000000000007</v>
      </c>
      <c r="P767" s="746"/>
      <c r="Q767" s="733">
        <v>1779.44</v>
      </c>
    </row>
    <row r="768" spans="1:17" ht="14.4" customHeight="1" x14ac:dyDescent="0.3">
      <c r="A768" s="727" t="s">
        <v>561</v>
      </c>
      <c r="B768" s="728" t="s">
        <v>5352</v>
      </c>
      <c r="C768" s="728" t="s">
        <v>4482</v>
      </c>
      <c r="D768" s="728" t="s">
        <v>4592</v>
      </c>
      <c r="E768" s="728" t="s">
        <v>4593</v>
      </c>
      <c r="F768" s="732"/>
      <c r="G768" s="732"/>
      <c r="H768" s="732"/>
      <c r="I768" s="732"/>
      <c r="J768" s="732">
        <v>9</v>
      </c>
      <c r="K768" s="732">
        <v>12778.38</v>
      </c>
      <c r="L768" s="732">
        <v>1</v>
      </c>
      <c r="M768" s="732">
        <v>1419.82</v>
      </c>
      <c r="N768" s="732">
        <v>5</v>
      </c>
      <c r="O768" s="732">
        <v>7099.1</v>
      </c>
      <c r="P768" s="746">
        <v>0.55555555555555558</v>
      </c>
      <c r="Q768" s="733">
        <v>1419.8200000000002</v>
      </c>
    </row>
    <row r="769" spans="1:17" ht="14.4" customHeight="1" x14ac:dyDescent="0.3">
      <c r="A769" s="727" t="s">
        <v>561</v>
      </c>
      <c r="B769" s="728" t="s">
        <v>5352</v>
      </c>
      <c r="C769" s="728" t="s">
        <v>4482</v>
      </c>
      <c r="D769" s="728" t="s">
        <v>4594</v>
      </c>
      <c r="E769" s="728" t="s">
        <v>4593</v>
      </c>
      <c r="F769" s="732"/>
      <c r="G769" s="732"/>
      <c r="H769" s="732"/>
      <c r="I769" s="732"/>
      <c r="J769" s="732">
        <v>26</v>
      </c>
      <c r="K769" s="732">
        <v>40229.54</v>
      </c>
      <c r="L769" s="732">
        <v>1</v>
      </c>
      <c r="M769" s="732">
        <v>1547.29</v>
      </c>
      <c r="N769" s="732">
        <v>9</v>
      </c>
      <c r="O769" s="732">
        <v>13925.609999999999</v>
      </c>
      <c r="P769" s="746">
        <v>0.34615384615384609</v>
      </c>
      <c r="Q769" s="733">
        <v>1547.29</v>
      </c>
    </row>
    <row r="770" spans="1:17" ht="14.4" customHeight="1" x14ac:dyDescent="0.3">
      <c r="A770" s="727" t="s">
        <v>561</v>
      </c>
      <c r="B770" s="728" t="s">
        <v>5352</v>
      </c>
      <c r="C770" s="728" t="s">
        <v>4482</v>
      </c>
      <c r="D770" s="728" t="s">
        <v>4595</v>
      </c>
      <c r="E770" s="728" t="s">
        <v>4593</v>
      </c>
      <c r="F770" s="732"/>
      <c r="G770" s="732"/>
      <c r="H770" s="732"/>
      <c r="I770" s="732"/>
      <c r="J770" s="732">
        <v>4</v>
      </c>
      <c r="K770" s="732">
        <v>6578.84</v>
      </c>
      <c r="L770" s="732">
        <v>1</v>
      </c>
      <c r="M770" s="732">
        <v>1644.71</v>
      </c>
      <c r="N770" s="732"/>
      <c r="O770" s="732"/>
      <c r="P770" s="746"/>
      <c r="Q770" s="733"/>
    </row>
    <row r="771" spans="1:17" ht="14.4" customHeight="1" x14ac:dyDescent="0.3">
      <c r="A771" s="727" t="s">
        <v>561</v>
      </c>
      <c r="B771" s="728" t="s">
        <v>5352</v>
      </c>
      <c r="C771" s="728" t="s">
        <v>4482</v>
      </c>
      <c r="D771" s="728" t="s">
        <v>5369</v>
      </c>
      <c r="E771" s="728" t="s">
        <v>5370</v>
      </c>
      <c r="F771" s="732"/>
      <c r="G771" s="732"/>
      <c r="H771" s="732"/>
      <c r="I771" s="732"/>
      <c r="J771" s="732">
        <v>4</v>
      </c>
      <c r="K771" s="732">
        <v>8912.7199999999993</v>
      </c>
      <c r="L771" s="732">
        <v>1</v>
      </c>
      <c r="M771" s="732">
        <v>2228.1799999999998</v>
      </c>
      <c r="N771" s="732"/>
      <c r="O771" s="732"/>
      <c r="P771" s="746"/>
      <c r="Q771" s="733"/>
    </row>
    <row r="772" spans="1:17" ht="14.4" customHeight="1" x14ac:dyDescent="0.3">
      <c r="A772" s="727" t="s">
        <v>561</v>
      </c>
      <c r="B772" s="728" t="s">
        <v>5352</v>
      </c>
      <c r="C772" s="728" t="s">
        <v>4482</v>
      </c>
      <c r="D772" s="728" t="s">
        <v>4597</v>
      </c>
      <c r="E772" s="728" t="s">
        <v>4598</v>
      </c>
      <c r="F772" s="732">
        <v>10</v>
      </c>
      <c r="G772" s="732">
        <v>7892.9</v>
      </c>
      <c r="H772" s="732">
        <v>0.38461538461538458</v>
      </c>
      <c r="I772" s="732">
        <v>789.29</v>
      </c>
      <c r="J772" s="732">
        <v>26</v>
      </c>
      <c r="K772" s="732">
        <v>20521.54</v>
      </c>
      <c r="L772" s="732">
        <v>1</v>
      </c>
      <c r="M772" s="732">
        <v>789.29000000000008</v>
      </c>
      <c r="N772" s="732">
        <v>21</v>
      </c>
      <c r="O772" s="732">
        <v>16575.09</v>
      </c>
      <c r="P772" s="746">
        <v>0.80769230769230771</v>
      </c>
      <c r="Q772" s="733">
        <v>789.29</v>
      </c>
    </row>
    <row r="773" spans="1:17" ht="14.4" customHeight="1" x14ac:dyDescent="0.3">
      <c r="A773" s="727" t="s">
        <v>561</v>
      </c>
      <c r="B773" s="728" t="s">
        <v>5352</v>
      </c>
      <c r="C773" s="728" t="s">
        <v>4482</v>
      </c>
      <c r="D773" s="728" t="s">
        <v>4605</v>
      </c>
      <c r="E773" s="728" t="s">
        <v>4593</v>
      </c>
      <c r="F773" s="732">
        <v>4</v>
      </c>
      <c r="G773" s="732">
        <v>5098.92</v>
      </c>
      <c r="H773" s="732">
        <v>0.44444444444444448</v>
      </c>
      <c r="I773" s="732">
        <v>1274.73</v>
      </c>
      <c r="J773" s="732">
        <v>9</v>
      </c>
      <c r="K773" s="732">
        <v>11472.57</v>
      </c>
      <c r="L773" s="732">
        <v>1</v>
      </c>
      <c r="M773" s="732">
        <v>1274.73</v>
      </c>
      <c r="N773" s="732">
        <v>4</v>
      </c>
      <c r="O773" s="732">
        <v>5098.92</v>
      </c>
      <c r="P773" s="746">
        <v>0.44444444444444448</v>
      </c>
      <c r="Q773" s="733">
        <v>1274.73</v>
      </c>
    </row>
    <row r="774" spans="1:17" ht="14.4" customHeight="1" x14ac:dyDescent="0.3">
      <c r="A774" s="727" t="s">
        <v>561</v>
      </c>
      <c r="B774" s="728" t="s">
        <v>5352</v>
      </c>
      <c r="C774" s="728" t="s">
        <v>4482</v>
      </c>
      <c r="D774" s="728" t="s">
        <v>4606</v>
      </c>
      <c r="E774" s="728" t="s">
        <v>4607</v>
      </c>
      <c r="F774" s="732"/>
      <c r="G774" s="732"/>
      <c r="H774" s="732"/>
      <c r="I774" s="732"/>
      <c r="J774" s="732">
        <v>4</v>
      </c>
      <c r="K774" s="732">
        <v>50562.119999999995</v>
      </c>
      <c r="L774" s="732">
        <v>1</v>
      </c>
      <c r="M774" s="732">
        <v>12640.529999999999</v>
      </c>
      <c r="N774" s="732">
        <v>2</v>
      </c>
      <c r="O774" s="732">
        <v>25281.06</v>
      </c>
      <c r="P774" s="746">
        <v>0.50000000000000011</v>
      </c>
      <c r="Q774" s="733">
        <v>12640.53</v>
      </c>
    </row>
    <row r="775" spans="1:17" ht="14.4" customHeight="1" x14ac:dyDescent="0.3">
      <c r="A775" s="727" t="s">
        <v>561</v>
      </c>
      <c r="B775" s="728" t="s">
        <v>5352</v>
      </c>
      <c r="C775" s="728" t="s">
        <v>4482</v>
      </c>
      <c r="D775" s="728" t="s">
        <v>4608</v>
      </c>
      <c r="E775" s="728" t="s">
        <v>4609</v>
      </c>
      <c r="F775" s="732">
        <v>2</v>
      </c>
      <c r="G775" s="732">
        <v>24903.82</v>
      </c>
      <c r="H775" s="732"/>
      <c r="I775" s="732">
        <v>12451.91</v>
      </c>
      <c r="J775" s="732"/>
      <c r="K775" s="732"/>
      <c r="L775" s="732"/>
      <c r="M775" s="732"/>
      <c r="N775" s="732"/>
      <c r="O775" s="732"/>
      <c r="P775" s="746"/>
      <c r="Q775" s="733"/>
    </row>
    <row r="776" spans="1:17" ht="14.4" customHeight="1" x14ac:dyDescent="0.3">
      <c r="A776" s="727" t="s">
        <v>561</v>
      </c>
      <c r="B776" s="728" t="s">
        <v>5352</v>
      </c>
      <c r="C776" s="728" t="s">
        <v>4482</v>
      </c>
      <c r="D776" s="728" t="s">
        <v>4610</v>
      </c>
      <c r="E776" s="728" t="s">
        <v>4609</v>
      </c>
      <c r="F776" s="732">
        <v>1</v>
      </c>
      <c r="G776" s="732">
        <v>13282.04</v>
      </c>
      <c r="H776" s="732"/>
      <c r="I776" s="732">
        <v>13282.04</v>
      </c>
      <c r="J776" s="732"/>
      <c r="K776" s="732"/>
      <c r="L776" s="732"/>
      <c r="M776" s="732"/>
      <c r="N776" s="732"/>
      <c r="O776" s="732"/>
      <c r="P776" s="746"/>
      <c r="Q776" s="733"/>
    </row>
    <row r="777" spans="1:17" ht="14.4" customHeight="1" x14ac:dyDescent="0.3">
      <c r="A777" s="727" t="s">
        <v>561</v>
      </c>
      <c r="B777" s="728" t="s">
        <v>5352</v>
      </c>
      <c r="C777" s="728" t="s">
        <v>4482</v>
      </c>
      <c r="D777" s="728" t="s">
        <v>4611</v>
      </c>
      <c r="E777" s="728" t="s">
        <v>4612</v>
      </c>
      <c r="F777" s="732"/>
      <c r="G777" s="732"/>
      <c r="H777" s="732"/>
      <c r="I777" s="732"/>
      <c r="J777" s="732">
        <v>6</v>
      </c>
      <c r="K777" s="732">
        <v>7632</v>
      </c>
      <c r="L777" s="732">
        <v>1</v>
      </c>
      <c r="M777" s="732">
        <v>1272</v>
      </c>
      <c r="N777" s="732">
        <v>4</v>
      </c>
      <c r="O777" s="732">
        <v>5088</v>
      </c>
      <c r="P777" s="746">
        <v>0.66666666666666663</v>
      </c>
      <c r="Q777" s="733">
        <v>1272</v>
      </c>
    </row>
    <row r="778" spans="1:17" ht="14.4" customHeight="1" x14ac:dyDescent="0.3">
      <c r="A778" s="727" t="s">
        <v>561</v>
      </c>
      <c r="B778" s="728" t="s">
        <v>5352</v>
      </c>
      <c r="C778" s="728" t="s">
        <v>4482</v>
      </c>
      <c r="D778" s="728" t="s">
        <v>4613</v>
      </c>
      <c r="E778" s="728" t="s">
        <v>4614</v>
      </c>
      <c r="F778" s="732">
        <v>1</v>
      </c>
      <c r="G778" s="732">
        <v>10628.95</v>
      </c>
      <c r="H778" s="732"/>
      <c r="I778" s="732">
        <v>10628.95</v>
      </c>
      <c r="J778" s="732"/>
      <c r="K778" s="732"/>
      <c r="L778" s="732"/>
      <c r="M778" s="732"/>
      <c r="N778" s="732">
        <v>1</v>
      </c>
      <c r="O778" s="732">
        <v>10628.95</v>
      </c>
      <c r="P778" s="746"/>
      <c r="Q778" s="733">
        <v>10628.95</v>
      </c>
    </row>
    <row r="779" spans="1:17" ht="14.4" customHeight="1" x14ac:dyDescent="0.3">
      <c r="A779" s="727" t="s">
        <v>561</v>
      </c>
      <c r="B779" s="728" t="s">
        <v>5352</v>
      </c>
      <c r="C779" s="728" t="s">
        <v>4482</v>
      </c>
      <c r="D779" s="728" t="s">
        <v>4615</v>
      </c>
      <c r="E779" s="728" t="s">
        <v>4616</v>
      </c>
      <c r="F779" s="732"/>
      <c r="G779" s="732"/>
      <c r="H779" s="732"/>
      <c r="I779" s="732"/>
      <c r="J779" s="732">
        <v>1</v>
      </c>
      <c r="K779" s="732">
        <v>37159</v>
      </c>
      <c r="L779" s="732">
        <v>1</v>
      </c>
      <c r="M779" s="732">
        <v>37159</v>
      </c>
      <c r="N779" s="732"/>
      <c r="O779" s="732"/>
      <c r="P779" s="746"/>
      <c r="Q779" s="733"/>
    </row>
    <row r="780" spans="1:17" ht="14.4" customHeight="1" x14ac:dyDescent="0.3">
      <c r="A780" s="727" t="s">
        <v>561</v>
      </c>
      <c r="B780" s="728" t="s">
        <v>5352</v>
      </c>
      <c r="C780" s="728" t="s">
        <v>4482</v>
      </c>
      <c r="D780" s="728" t="s">
        <v>4617</v>
      </c>
      <c r="E780" s="728" t="s">
        <v>4618</v>
      </c>
      <c r="F780" s="732"/>
      <c r="G780" s="732"/>
      <c r="H780" s="732"/>
      <c r="I780" s="732"/>
      <c r="J780" s="732">
        <v>1</v>
      </c>
      <c r="K780" s="732">
        <v>9986</v>
      </c>
      <c r="L780" s="732">
        <v>1</v>
      </c>
      <c r="M780" s="732">
        <v>9986</v>
      </c>
      <c r="N780" s="732"/>
      <c r="O780" s="732"/>
      <c r="P780" s="746"/>
      <c r="Q780" s="733"/>
    </row>
    <row r="781" spans="1:17" ht="14.4" customHeight="1" x14ac:dyDescent="0.3">
      <c r="A781" s="727" t="s">
        <v>561</v>
      </c>
      <c r="B781" s="728" t="s">
        <v>5352</v>
      </c>
      <c r="C781" s="728" t="s">
        <v>4482</v>
      </c>
      <c r="D781" s="728" t="s">
        <v>4619</v>
      </c>
      <c r="E781" s="728" t="s">
        <v>4620</v>
      </c>
      <c r="F781" s="732"/>
      <c r="G781" s="732"/>
      <c r="H781" s="732"/>
      <c r="I781" s="732"/>
      <c r="J781" s="732">
        <v>1</v>
      </c>
      <c r="K781" s="732">
        <v>2347</v>
      </c>
      <c r="L781" s="732">
        <v>1</v>
      </c>
      <c r="M781" s="732">
        <v>2347</v>
      </c>
      <c r="N781" s="732"/>
      <c r="O781" s="732"/>
      <c r="P781" s="746"/>
      <c r="Q781" s="733"/>
    </row>
    <row r="782" spans="1:17" ht="14.4" customHeight="1" x14ac:dyDescent="0.3">
      <c r="A782" s="727" t="s">
        <v>561</v>
      </c>
      <c r="B782" s="728" t="s">
        <v>5352</v>
      </c>
      <c r="C782" s="728" t="s">
        <v>4482</v>
      </c>
      <c r="D782" s="728" t="s">
        <v>4623</v>
      </c>
      <c r="E782" s="728" t="s">
        <v>4624</v>
      </c>
      <c r="F782" s="732"/>
      <c r="G782" s="732"/>
      <c r="H782" s="732"/>
      <c r="I782" s="732"/>
      <c r="J782" s="732">
        <v>2</v>
      </c>
      <c r="K782" s="732">
        <v>2190.46</v>
      </c>
      <c r="L782" s="732">
        <v>1</v>
      </c>
      <c r="M782" s="732">
        <v>1095.23</v>
      </c>
      <c r="N782" s="732">
        <v>2</v>
      </c>
      <c r="O782" s="732">
        <v>2190.46</v>
      </c>
      <c r="P782" s="746">
        <v>1</v>
      </c>
      <c r="Q782" s="733">
        <v>1095.23</v>
      </c>
    </row>
    <row r="783" spans="1:17" ht="14.4" customHeight="1" x14ac:dyDescent="0.3">
      <c r="A783" s="727" t="s">
        <v>561</v>
      </c>
      <c r="B783" s="728" t="s">
        <v>5352</v>
      </c>
      <c r="C783" s="728" t="s">
        <v>4482</v>
      </c>
      <c r="D783" s="728" t="s">
        <v>4625</v>
      </c>
      <c r="E783" s="728" t="s">
        <v>4626</v>
      </c>
      <c r="F783" s="732"/>
      <c r="G783" s="732"/>
      <c r="H783" s="732"/>
      <c r="I783" s="732"/>
      <c r="J783" s="732">
        <v>1</v>
      </c>
      <c r="K783" s="732">
        <v>11674</v>
      </c>
      <c r="L783" s="732">
        <v>1</v>
      </c>
      <c r="M783" s="732">
        <v>11674</v>
      </c>
      <c r="N783" s="732"/>
      <c r="O783" s="732"/>
      <c r="P783" s="746"/>
      <c r="Q783" s="733"/>
    </row>
    <row r="784" spans="1:17" ht="14.4" customHeight="1" x14ac:dyDescent="0.3">
      <c r="A784" s="727" t="s">
        <v>561</v>
      </c>
      <c r="B784" s="728" t="s">
        <v>5352</v>
      </c>
      <c r="C784" s="728" t="s">
        <v>4482</v>
      </c>
      <c r="D784" s="728" t="s">
        <v>4627</v>
      </c>
      <c r="E784" s="728" t="s">
        <v>4628</v>
      </c>
      <c r="F784" s="732"/>
      <c r="G784" s="732"/>
      <c r="H784" s="732"/>
      <c r="I784" s="732"/>
      <c r="J784" s="732">
        <v>8</v>
      </c>
      <c r="K784" s="732">
        <v>7221.36</v>
      </c>
      <c r="L784" s="732">
        <v>1</v>
      </c>
      <c r="M784" s="732">
        <v>902.67</v>
      </c>
      <c r="N784" s="732">
        <v>9</v>
      </c>
      <c r="O784" s="732">
        <v>8124.03</v>
      </c>
      <c r="P784" s="746">
        <v>1.125</v>
      </c>
      <c r="Q784" s="733">
        <v>902.67</v>
      </c>
    </row>
    <row r="785" spans="1:17" ht="14.4" customHeight="1" x14ac:dyDescent="0.3">
      <c r="A785" s="727" t="s">
        <v>561</v>
      </c>
      <c r="B785" s="728" t="s">
        <v>5352</v>
      </c>
      <c r="C785" s="728" t="s">
        <v>4482</v>
      </c>
      <c r="D785" s="728" t="s">
        <v>4629</v>
      </c>
      <c r="E785" s="728" t="s">
        <v>4628</v>
      </c>
      <c r="F785" s="732">
        <v>10</v>
      </c>
      <c r="G785" s="732">
        <v>10294.200000000001</v>
      </c>
      <c r="H785" s="732">
        <v>2</v>
      </c>
      <c r="I785" s="732">
        <v>1029.42</v>
      </c>
      <c r="J785" s="732">
        <v>5</v>
      </c>
      <c r="K785" s="732">
        <v>5147.1000000000004</v>
      </c>
      <c r="L785" s="732">
        <v>1</v>
      </c>
      <c r="M785" s="732">
        <v>1029.42</v>
      </c>
      <c r="N785" s="732">
        <v>4</v>
      </c>
      <c r="O785" s="732">
        <v>4117.68</v>
      </c>
      <c r="P785" s="746">
        <v>0.8</v>
      </c>
      <c r="Q785" s="733">
        <v>1029.42</v>
      </c>
    </row>
    <row r="786" spans="1:17" ht="14.4" customHeight="1" x14ac:dyDescent="0.3">
      <c r="A786" s="727" t="s">
        <v>561</v>
      </c>
      <c r="B786" s="728" t="s">
        <v>5352</v>
      </c>
      <c r="C786" s="728" t="s">
        <v>4482</v>
      </c>
      <c r="D786" s="728" t="s">
        <v>4630</v>
      </c>
      <c r="E786" s="728" t="s">
        <v>4631</v>
      </c>
      <c r="F786" s="732"/>
      <c r="G786" s="732"/>
      <c r="H786" s="732"/>
      <c r="I786" s="732"/>
      <c r="J786" s="732">
        <v>3</v>
      </c>
      <c r="K786" s="732">
        <v>3111.57</v>
      </c>
      <c r="L786" s="732">
        <v>1</v>
      </c>
      <c r="M786" s="732">
        <v>1037.19</v>
      </c>
      <c r="N786" s="732"/>
      <c r="O786" s="732"/>
      <c r="P786" s="746"/>
      <c r="Q786" s="733"/>
    </row>
    <row r="787" spans="1:17" ht="14.4" customHeight="1" x14ac:dyDescent="0.3">
      <c r="A787" s="727" t="s">
        <v>561</v>
      </c>
      <c r="B787" s="728" t="s">
        <v>5352</v>
      </c>
      <c r="C787" s="728" t="s">
        <v>4482</v>
      </c>
      <c r="D787" s="728" t="s">
        <v>4632</v>
      </c>
      <c r="E787" s="728" t="s">
        <v>4633</v>
      </c>
      <c r="F787" s="732"/>
      <c r="G787" s="732"/>
      <c r="H787" s="732"/>
      <c r="I787" s="732"/>
      <c r="J787" s="732">
        <v>1</v>
      </c>
      <c r="K787" s="732">
        <v>9504.49</v>
      </c>
      <c r="L787" s="732">
        <v>1</v>
      </c>
      <c r="M787" s="732">
        <v>9504.49</v>
      </c>
      <c r="N787" s="732">
        <v>2</v>
      </c>
      <c r="O787" s="732">
        <v>19008.98</v>
      </c>
      <c r="P787" s="746">
        <v>2</v>
      </c>
      <c r="Q787" s="733">
        <v>9504.49</v>
      </c>
    </row>
    <row r="788" spans="1:17" ht="14.4" customHeight="1" x14ac:dyDescent="0.3">
      <c r="A788" s="727" t="s">
        <v>561</v>
      </c>
      <c r="B788" s="728" t="s">
        <v>5352</v>
      </c>
      <c r="C788" s="728" t="s">
        <v>4482</v>
      </c>
      <c r="D788" s="728" t="s">
        <v>4638</v>
      </c>
      <c r="E788" s="728" t="s">
        <v>4639</v>
      </c>
      <c r="F788" s="732"/>
      <c r="G788" s="732"/>
      <c r="H788" s="732"/>
      <c r="I788" s="732"/>
      <c r="J788" s="732"/>
      <c r="K788" s="732"/>
      <c r="L788" s="732"/>
      <c r="M788" s="732"/>
      <c r="N788" s="732">
        <v>1</v>
      </c>
      <c r="O788" s="732">
        <v>9185.2900000000009</v>
      </c>
      <c r="P788" s="746"/>
      <c r="Q788" s="733">
        <v>9185.2900000000009</v>
      </c>
    </row>
    <row r="789" spans="1:17" ht="14.4" customHeight="1" x14ac:dyDescent="0.3">
      <c r="A789" s="727" t="s">
        <v>561</v>
      </c>
      <c r="B789" s="728" t="s">
        <v>5352</v>
      </c>
      <c r="C789" s="728" t="s">
        <v>4482</v>
      </c>
      <c r="D789" s="728" t="s">
        <v>4651</v>
      </c>
      <c r="E789" s="728" t="s">
        <v>4650</v>
      </c>
      <c r="F789" s="732"/>
      <c r="G789" s="732"/>
      <c r="H789" s="732"/>
      <c r="I789" s="732"/>
      <c r="J789" s="732"/>
      <c r="K789" s="732"/>
      <c r="L789" s="732"/>
      <c r="M789" s="732"/>
      <c r="N789" s="732">
        <v>2</v>
      </c>
      <c r="O789" s="732">
        <v>1274.72</v>
      </c>
      <c r="P789" s="746"/>
      <c r="Q789" s="733">
        <v>637.36</v>
      </c>
    </row>
    <row r="790" spans="1:17" ht="14.4" customHeight="1" x14ac:dyDescent="0.3">
      <c r="A790" s="727" t="s">
        <v>561</v>
      </c>
      <c r="B790" s="728" t="s">
        <v>5352</v>
      </c>
      <c r="C790" s="728" t="s">
        <v>4482</v>
      </c>
      <c r="D790" s="728" t="s">
        <v>4658</v>
      </c>
      <c r="E790" s="728" t="s">
        <v>4659</v>
      </c>
      <c r="F790" s="732"/>
      <c r="G790" s="732"/>
      <c r="H790" s="732"/>
      <c r="I790" s="732"/>
      <c r="J790" s="732">
        <v>3</v>
      </c>
      <c r="K790" s="732">
        <v>1455.06</v>
      </c>
      <c r="L790" s="732">
        <v>1</v>
      </c>
      <c r="M790" s="732">
        <v>485.02</v>
      </c>
      <c r="N790" s="732">
        <v>2</v>
      </c>
      <c r="O790" s="732">
        <v>970.04</v>
      </c>
      <c r="P790" s="746">
        <v>0.66666666666666663</v>
      </c>
      <c r="Q790" s="733">
        <v>485.02</v>
      </c>
    </row>
    <row r="791" spans="1:17" ht="14.4" customHeight="1" x14ac:dyDescent="0.3">
      <c r="A791" s="727" t="s">
        <v>561</v>
      </c>
      <c r="B791" s="728" t="s">
        <v>5352</v>
      </c>
      <c r="C791" s="728" t="s">
        <v>4482</v>
      </c>
      <c r="D791" s="728" t="s">
        <v>4660</v>
      </c>
      <c r="E791" s="728" t="s">
        <v>4659</v>
      </c>
      <c r="F791" s="732">
        <v>3</v>
      </c>
      <c r="G791" s="732">
        <v>1085.07</v>
      </c>
      <c r="H791" s="732">
        <v>0.25</v>
      </c>
      <c r="I791" s="732">
        <v>361.69</v>
      </c>
      <c r="J791" s="732">
        <v>12</v>
      </c>
      <c r="K791" s="732">
        <v>4340.28</v>
      </c>
      <c r="L791" s="732">
        <v>1</v>
      </c>
      <c r="M791" s="732">
        <v>361.69</v>
      </c>
      <c r="N791" s="732">
        <v>6</v>
      </c>
      <c r="O791" s="732">
        <v>2170.14</v>
      </c>
      <c r="P791" s="746">
        <v>0.5</v>
      </c>
      <c r="Q791" s="733">
        <v>361.69</v>
      </c>
    </row>
    <row r="792" spans="1:17" ht="14.4" customHeight="1" x14ac:dyDescent="0.3">
      <c r="A792" s="727" t="s">
        <v>561</v>
      </c>
      <c r="B792" s="728" t="s">
        <v>5352</v>
      </c>
      <c r="C792" s="728" t="s">
        <v>4482</v>
      </c>
      <c r="D792" s="728" t="s">
        <v>4663</v>
      </c>
      <c r="E792" s="728" t="s">
        <v>4664</v>
      </c>
      <c r="F792" s="732">
        <v>2</v>
      </c>
      <c r="G792" s="732">
        <v>10819.2</v>
      </c>
      <c r="H792" s="732">
        <v>0.66666666666666663</v>
      </c>
      <c r="I792" s="732">
        <v>5409.6</v>
      </c>
      <c r="J792" s="732">
        <v>3</v>
      </c>
      <c r="K792" s="732">
        <v>16228.800000000001</v>
      </c>
      <c r="L792" s="732">
        <v>1</v>
      </c>
      <c r="M792" s="732">
        <v>5409.6</v>
      </c>
      <c r="N792" s="732">
        <v>1</v>
      </c>
      <c r="O792" s="732">
        <v>5409.6</v>
      </c>
      <c r="P792" s="746">
        <v>0.33333333333333331</v>
      </c>
      <c r="Q792" s="733">
        <v>5409.6</v>
      </c>
    </row>
    <row r="793" spans="1:17" ht="14.4" customHeight="1" x14ac:dyDescent="0.3">
      <c r="A793" s="727" t="s">
        <v>561</v>
      </c>
      <c r="B793" s="728" t="s">
        <v>5352</v>
      </c>
      <c r="C793" s="728" t="s">
        <v>4482</v>
      </c>
      <c r="D793" s="728" t="s">
        <v>4676</v>
      </c>
      <c r="E793" s="728" t="s">
        <v>4677</v>
      </c>
      <c r="F793" s="732">
        <v>5</v>
      </c>
      <c r="G793" s="732">
        <v>4261.55</v>
      </c>
      <c r="H793" s="732">
        <v>1.0000000000000002</v>
      </c>
      <c r="I793" s="732">
        <v>852.31000000000006</v>
      </c>
      <c r="J793" s="732">
        <v>5</v>
      </c>
      <c r="K793" s="732">
        <v>4261.5499999999993</v>
      </c>
      <c r="L793" s="732">
        <v>1</v>
      </c>
      <c r="M793" s="732">
        <v>852.30999999999983</v>
      </c>
      <c r="N793" s="732">
        <v>7</v>
      </c>
      <c r="O793" s="732">
        <v>5966.17</v>
      </c>
      <c r="P793" s="746">
        <v>1.4000000000000004</v>
      </c>
      <c r="Q793" s="733">
        <v>852.31000000000006</v>
      </c>
    </row>
    <row r="794" spans="1:17" ht="14.4" customHeight="1" x14ac:dyDescent="0.3">
      <c r="A794" s="727" t="s">
        <v>561</v>
      </c>
      <c r="B794" s="728" t="s">
        <v>5352</v>
      </c>
      <c r="C794" s="728" t="s">
        <v>4482</v>
      </c>
      <c r="D794" s="728" t="s">
        <v>5371</v>
      </c>
      <c r="E794" s="728" t="s">
        <v>5372</v>
      </c>
      <c r="F794" s="732"/>
      <c r="G794" s="732"/>
      <c r="H794" s="732"/>
      <c r="I794" s="732"/>
      <c r="J794" s="732">
        <v>1</v>
      </c>
      <c r="K794" s="732">
        <v>12873.29</v>
      </c>
      <c r="L794" s="732">
        <v>1</v>
      </c>
      <c r="M794" s="732">
        <v>12873.29</v>
      </c>
      <c r="N794" s="732"/>
      <c r="O794" s="732"/>
      <c r="P794" s="746"/>
      <c r="Q794" s="733"/>
    </row>
    <row r="795" spans="1:17" ht="14.4" customHeight="1" x14ac:dyDescent="0.3">
      <c r="A795" s="727" t="s">
        <v>561</v>
      </c>
      <c r="B795" s="728" t="s">
        <v>5352</v>
      </c>
      <c r="C795" s="728" t="s">
        <v>4482</v>
      </c>
      <c r="D795" s="728" t="s">
        <v>5373</v>
      </c>
      <c r="E795" s="728" t="s">
        <v>5374</v>
      </c>
      <c r="F795" s="732"/>
      <c r="G795" s="732"/>
      <c r="H795" s="732"/>
      <c r="I795" s="732"/>
      <c r="J795" s="732">
        <v>1</v>
      </c>
      <c r="K795" s="732">
        <v>750.33</v>
      </c>
      <c r="L795" s="732">
        <v>1</v>
      </c>
      <c r="M795" s="732">
        <v>750.33</v>
      </c>
      <c r="N795" s="732"/>
      <c r="O795" s="732"/>
      <c r="P795" s="746"/>
      <c r="Q795" s="733"/>
    </row>
    <row r="796" spans="1:17" ht="14.4" customHeight="1" x14ac:dyDescent="0.3">
      <c r="A796" s="727" t="s">
        <v>561</v>
      </c>
      <c r="B796" s="728" t="s">
        <v>5352</v>
      </c>
      <c r="C796" s="728" t="s">
        <v>4482</v>
      </c>
      <c r="D796" s="728" t="s">
        <v>4678</v>
      </c>
      <c r="E796" s="728" t="s">
        <v>4679</v>
      </c>
      <c r="F796" s="732">
        <v>5</v>
      </c>
      <c r="G796" s="732">
        <v>23676.75</v>
      </c>
      <c r="H796" s="732">
        <v>0.83333333333333337</v>
      </c>
      <c r="I796" s="732">
        <v>4735.3500000000004</v>
      </c>
      <c r="J796" s="732">
        <v>6</v>
      </c>
      <c r="K796" s="732">
        <v>28412.1</v>
      </c>
      <c r="L796" s="732">
        <v>1</v>
      </c>
      <c r="M796" s="732">
        <v>4735.3499999999995</v>
      </c>
      <c r="N796" s="732">
        <v>4</v>
      </c>
      <c r="O796" s="732">
        <v>18941.400000000001</v>
      </c>
      <c r="P796" s="746">
        <v>0.66666666666666674</v>
      </c>
      <c r="Q796" s="733">
        <v>4735.3500000000004</v>
      </c>
    </row>
    <row r="797" spans="1:17" ht="14.4" customHeight="1" x14ac:dyDescent="0.3">
      <c r="A797" s="727" t="s">
        <v>561</v>
      </c>
      <c r="B797" s="728" t="s">
        <v>5352</v>
      </c>
      <c r="C797" s="728" t="s">
        <v>4482</v>
      </c>
      <c r="D797" s="728" t="s">
        <v>4680</v>
      </c>
      <c r="E797" s="728" t="s">
        <v>4681</v>
      </c>
      <c r="F797" s="732">
        <v>4</v>
      </c>
      <c r="G797" s="732">
        <v>31972.639999999999</v>
      </c>
      <c r="H797" s="732">
        <v>0.79999999999999993</v>
      </c>
      <c r="I797" s="732">
        <v>7993.16</v>
      </c>
      <c r="J797" s="732">
        <v>5</v>
      </c>
      <c r="K797" s="732">
        <v>39965.800000000003</v>
      </c>
      <c r="L797" s="732">
        <v>1</v>
      </c>
      <c r="M797" s="732">
        <v>7993.1600000000008</v>
      </c>
      <c r="N797" s="732">
        <v>4</v>
      </c>
      <c r="O797" s="732">
        <v>31972.639999999999</v>
      </c>
      <c r="P797" s="746">
        <v>0.79999999999999993</v>
      </c>
      <c r="Q797" s="733">
        <v>7993.16</v>
      </c>
    </row>
    <row r="798" spans="1:17" ht="14.4" customHeight="1" x14ac:dyDescent="0.3">
      <c r="A798" s="727" t="s">
        <v>561</v>
      </c>
      <c r="B798" s="728" t="s">
        <v>5352</v>
      </c>
      <c r="C798" s="728" t="s">
        <v>4482</v>
      </c>
      <c r="D798" s="728" t="s">
        <v>4682</v>
      </c>
      <c r="E798" s="728" t="s">
        <v>4683</v>
      </c>
      <c r="F798" s="732">
        <v>5</v>
      </c>
      <c r="G798" s="732">
        <v>14331.349999999999</v>
      </c>
      <c r="H798" s="732">
        <v>0.83333333333333326</v>
      </c>
      <c r="I798" s="732">
        <v>2866.2699999999995</v>
      </c>
      <c r="J798" s="732">
        <v>6</v>
      </c>
      <c r="K798" s="732">
        <v>17197.62</v>
      </c>
      <c r="L798" s="732">
        <v>1</v>
      </c>
      <c r="M798" s="732">
        <v>2866.27</v>
      </c>
      <c r="N798" s="732">
        <v>5</v>
      </c>
      <c r="O798" s="732">
        <v>14331.35</v>
      </c>
      <c r="P798" s="746">
        <v>0.83333333333333337</v>
      </c>
      <c r="Q798" s="733">
        <v>2866.27</v>
      </c>
    </row>
    <row r="799" spans="1:17" ht="14.4" customHeight="1" x14ac:dyDescent="0.3">
      <c r="A799" s="727" t="s">
        <v>561</v>
      </c>
      <c r="B799" s="728" t="s">
        <v>5352</v>
      </c>
      <c r="C799" s="728" t="s">
        <v>4482</v>
      </c>
      <c r="D799" s="728" t="s">
        <v>4684</v>
      </c>
      <c r="E799" s="728" t="s">
        <v>4685</v>
      </c>
      <c r="F799" s="732">
        <v>2</v>
      </c>
      <c r="G799" s="732">
        <v>4907.6000000000004</v>
      </c>
      <c r="H799" s="732"/>
      <c r="I799" s="732">
        <v>2453.8000000000002</v>
      </c>
      <c r="J799" s="732"/>
      <c r="K799" s="732"/>
      <c r="L799" s="732"/>
      <c r="M799" s="732"/>
      <c r="N799" s="732"/>
      <c r="O799" s="732"/>
      <c r="P799" s="746"/>
      <c r="Q799" s="733"/>
    </row>
    <row r="800" spans="1:17" ht="14.4" customHeight="1" x14ac:dyDescent="0.3">
      <c r="A800" s="727" t="s">
        <v>561</v>
      </c>
      <c r="B800" s="728" t="s">
        <v>5352</v>
      </c>
      <c r="C800" s="728" t="s">
        <v>4482</v>
      </c>
      <c r="D800" s="728" t="s">
        <v>4686</v>
      </c>
      <c r="E800" s="728" t="s">
        <v>4685</v>
      </c>
      <c r="F800" s="732">
        <v>0.1</v>
      </c>
      <c r="G800" s="732">
        <v>70.36</v>
      </c>
      <c r="H800" s="732"/>
      <c r="I800" s="732">
        <v>703.59999999999991</v>
      </c>
      <c r="J800" s="732"/>
      <c r="K800" s="732"/>
      <c r="L800" s="732"/>
      <c r="M800" s="732"/>
      <c r="N800" s="732"/>
      <c r="O800" s="732"/>
      <c r="P800" s="746"/>
      <c r="Q800" s="733"/>
    </row>
    <row r="801" spans="1:17" ht="14.4" customHeight="1" x14ac:dyDescent="0.3">
      <c r="A801" s="727" t="s">
        <v>561</v>
      </c>
      <c r="B801" s="728" t="s">
        <v>5352</v>
      </c>
      <c r="C801" s="728" t="s">
        <v>4482</v>
      </c>
      <c r="D801" s="728" t="s">
        <v>4687</v>
      </c>
      <c r="E801" s="728" t="s">
        <v>4685</v>
      </c>
      <c r="F801" s="732">
        <v>0.4</v>
      </c>
      <c r="G801" s="732">
        <v>615.6</v>
      </c>
      <c r="H801" s="732"/>
      <c r="I801" s="732">
        <v>1539</v>
      </c>
      <c r="J801" s="732"/>
      <c r="K801" s="732"/>
      <c r="L801" s="732"/>
      <c r="M801" s="732"/>
      <c r="N801" s="732"/>
      <c r="O801" s="732"/>
      <c r="P801" s="746"/>
      <c r="Q801" s="733"/>
    </row>
    <row r="802" spans="1:17" ht="14.4" customHeight="1" x14ac:dyDescent="0.3">
      <c r="A802" s="727" t="s">
        <v>561</v>
      </c>
      <c r="B802" s="728" t="s">
        <v>5352</v>
      </c>
      <c r="C802" s="728" t="s">
        <v>4482</v>
      </c>
      <c r="D802" s="728" t="s">
        <v>4688</v>
      </c>
      <c r="E802" s="728" t="s">
        <v>4685</v>
      </c>
      <c r="F802" s="732">
        <v>0.2</v>
      </c>
      <c r="G802" s="732">
        <v>354.62</v>
      </c>
      <c r="H802" s="732"/>
      <c r="I802" s="732">
        <v>1773.1</v>
      </c>
      <c r="J802" s="732"/>
      <c r="K802" s="732"/>
      <c r="L802" s="732"/>
      <c r="M802" s="732"/>
      <c r="N802" s="732"/>
      <c r="O802" s="732"/>
      <c r="P802" s="746"/>
      <c r="Q802" s="733"/>
    </row>
    <row r="803" spans="1:17" ht="14.4" customHeight="1" x14ac:dyDescent="0.3">
      <c r="A803" s="727" t="s">
        <v>561</v>
      </c>
      <c r="B803" s="728" t="s">
        <v>5352</v>
      </c>
      <c r="C803" s="728" t="s">
        <v>4482</v>
      </c>
      <c r="D803" s="728" t="s">
        <v>4689</v>
      </c>
      <c r="E803" s="728" t="s">
        <v>4690</v>
      </c>
      <c r="F803" s="732">
        <v>3.1</v>
      </c>
      <c r="G803" s="732">
        <v>781.27</v>
      </c>
      <c r="H803" s="732"/>
      <c r="I803" s="732">
        <v>252.02258064516127</v>
      </c>
      <c r="J803" s="732"/>
      <c r="K803" s="732"/>
      <c r="L803" s="732"/>
      <c r="M803" s="732"/>
      <c r="N803" s="732">
        <v>0.8</v>
      </c>
      <c r="O803" s="732">
        <v>201.62</v>
      </c>
      <c r="P803" s="746"/>
      <c r="Q803" s="733">
        <v>252.02500000000001</v>
      </c>
    </row>
    <row r="804" spans="1:17" ht="14.4" customHeight="1" x14ac:dyDescent="0.3">
      <c r="A804" s="727" t="s">
        <v>561</v>
      </c>
      <c r="B804" s="728" t="s">
        <v>5352</v>
      </c>
      <c r="C804" s="728" t="s">
        <v>4482</v>
      </c>
      <c r="D804" s="728" t="s">
        <v>4695</v>
      </c>
      <c r="E804" s="728" t="s">
        <v>4690</v>
      </c>
      <c r="F804" s="732">
        <v>4</v>
      </c>
      <c r="G804" s="732">
        <v>2188.8000000000002</v>
      </c>
      <c r="H804" s="732"/>
      <c r="I804" s="732">
        <v>547.20000000000005</v>
      </c>
      <c r="J804" s="732"/>
      <c r="K804" s="732"/>
      <c r="L804" s="732"/>
      <c r="M804" s="732"/>
      <c r="N804" s="732"/>
      <c r="O804" s="732"/>
      <c r="P804" s="746"/>
      <c r="Q804" s="733"/>
    </row>
    <row r="805" spans="1:17" ht="14.4" customHeight="1" x14ac:dyDescent="0.3">
      <c r="A805" s="727" t="s">
        <v>561</v>
      </c>
      <c r="B805" s="728" t="s">
        <v>5352</v>
      </c>
      <c r="C805" s="728" t="s">
        <v>4482</v>
      </c>
      <c r="D805" s="728" t="s">
        <v>4696</v>
      </c>
      <c r="E805" s="728" t="s">
        <v>4690</v>
      </c>
      <c r="F805" s="732">
        <v>25</v>
      </c>
      <c r="G805" s="732">
        <v>46221.75</v>
      </c>
      <c r="H805" s="732"/>
      <c r="I805" s="732">
        <v>1848.87</v>
      </c>
      <c r="J805" s="732"/>
      <c r="K805" s="732"/>
      <c r="L805" s="732"/>
      <c r="M805" s="732"/>
      <c r="N805" s="732">
        <v>10</v>
      </c>
      <c r="O805" s="732">
        <v>18488.7</v>
      </c>
      <c r="P805" s="746"/>
      <c r="Q805" s="733">
        <v>1848.8700000000001</v>
      </c>
    </row>
    <row r="806" spans="1:17" ht="14.4" customHeight="1" x14ac:dyDescent="0.3">
      <c r="A806" s="727" t="s">
        <v>561</v>
      </c>
      <c r="B806" s="728" t="s">
        <v>5352</v>
      </c>
      <c r="C806" s="728" t="s">
        <v>4482</v>
      </c>
      <c r="D806" s="728" t="s">
        <v>4697</v>
      </c>
      <c r="E806" s="728" t="s">
        <v>4698</v>
      </c>
      <c r="F806" s="732">
        <v>3</v>
      </c>
      <c r="G806" s="732">
        <v>7150.92</v>
      </c>
      <c r="H806" s="732">
        <v>0.75</v>
      </c>
      <c r="I806" s="732">
        <v>2383.64</v>
      </c>
      <c r="J806" s="732">
        <v>4</v>
      </c>
      <c r="K806" s="732">
        <v>9534.56</v>
      </c>
      <c r="L806" s="732">
        <v>1</v>
      </c>
      <c r="M806" s="732">
        <v>2383.64</v>
      </c>
      <c r="N806" s="732">
        <v>1</v>
      </c>
      <c r="O806" s="732">
        <v>2383.64</v>
      </c>
      <c r="P806" s="746">
        <v>0.25</v>
      </c>
      <c r="Q806" s="733">
        <v>2383.64</v>
      </c>
    </row>
    <row r="807" spans="1:17" ht="14.4" customHeight="1" x14ac:dyDescent="0.3">
      <c r="A807" s="727" t="s">
        <v>561</v>
      </c>
      <c r="B807" s="728" t="s">
        <v>5352</v>
      </c>
      <c r="C807" s="728" t="s">
        <v>4482</v>
      </c>
      <c r="D807" s="728" t="s">
        <v>4699</v>
      </c>
      <c r="E807" s="728" t="s">
        <v>4700</v>
      </c>
      <c r="F807" s="732">
        <v>25</v>
      </c>
      <c r="G807" s="732">
        <v>46118.249999999993</v>
      </c>
      <c r="H807" s="732">
        <v>0.9834766664932223</v>
      </c>
      <c r="I807" s="732">
        <v>1844.7299999999998</v>
      </c>
      <c r="J807" s="732">
        <v>31</v>
      </c>
      <c r="K807" s="732">
        <v>46893.08</v>
      </c>
      <c r="L807" s="732">
        <v>1</v>
      </c>
      <c r="M807" s="732">
        <v>1512.68</v>
      </c>
      <c r="N807" s="732">
        <v>11</v>
      </c>
      <c r="O807" s="732">
        <v>16639.48</v>
      </c>
      <c r="P807" s="746">
        <v>0.35483870967741932</v>
      </c>
      <c r="Q807" s="733">
        <v>1512.68</v>
      </c>
    </row>
    <row r="808" spans="1:17" ht="14.4" customHeight="1" x14ac:dyDescent="0.3">
      <c r="A808" s="727" t="s">
        <v>561</v>
      </c>
      <c r="B808" s="728" t="s">
        <v>5352</v>
      </c>
      <c r="C808" s="728" t="s">
        <v>4482</v>
      </c>
      <c r="D808" s="728" t="s">
        <v>4701</v>
      </c>
      <c r="E808" s="728" t="s">
        <v>4702</v>
      </c>
      <c r="F808" s="732">
        <v>5</v>
      </c>
      <c r="G808" s="732">
        <v>114217.65</v>
      </c>
      <c r="H808" s="732">
        <v>0.7142857142857143</v>
      </c>
      <c r="I808" s="732">
        <v>22843.53</v>
      </c>
      <c r="J808" s="732">
        <v>7</v>
      </c>
      <c r="K808" s="732">
        <v>159904.71</v>
      </c>
      <c r="L808" s="732">
        <v>1</v>
      </c>
      <c r="M808" s="732">
        <v>22843.53</v>
      </c>
      <c r="N808" s="732">
        <v>2</v>
      </c>
      <c r="O808" s="732">
        <v>45687.06</v>
      </c>
      <c r="P808" s="746">
        <v>0.2857142857142857</v>
      </c>
      <c r="Q808" s="733">
        <v>22843.53</v>
      </c>
    </row>
    <row r="809" spans="1:17" ht="14.4" customHeight="1" x14ac:dyDescent="0.3">
      <c r="A809" s="727" t="s">
        <v>561</v>
      </c>
      <c r="B809" s="728" t="s">
        <v>5352</v>
      </c>
      <c r="C809" s="728" t="s">
        <v>4482</v>
      </c>
      <c r="D809" s="728" t="s">
        <v>4703</v>
      </c>
      <c r="E809" s="728" t="s">
        <v>4704</v>
      </c>
      <c r="F809" s="732">
        <v>18</v>
      </c>
      <c r="G809" s="732">
        <v>166137.29999999999</v>
      </c>
      <c r="H809" s="732">
        <v>1.2228263749696753</v>
      </c>
      <c r="I809" s="732">
        <v>9229.8499999999985</v>
      </c>
      <c r="J809" s="732">
        <v>16</v>
      </c>
      <c r="K809" s="732">
        <v>135863.36000000002</v>
      </c>
      <c r="L809" s="732">
        <v>1</v>
      </c>
      <c r="M809" s="732">
        <v>8491.4600000000009</v>
      </c>
      <c r="N809" s="732">
        <v>8</v>
      </c>
      <c r="O809" s="732">
        <v>67931.679999999993</v>
      </c>
      <c r="P809" s="746">
        <v>0.49999999999999989</v>
      </c>
      <c r="Q809" s="733">
        <v>8491.4599999999991</v>
      </c>
    </row>
    <row r="810" spans="1:17" ht="14.4" customHeight="1" x14ac:dyDescent="0.3">
      <c r="A810" s="727" t="s">
        <v>561</v>
      </c>
      <c r="B810" s="728" t="s">
        <v>5352</v>
      </c>
      <c r="C810" s="728" t="s">
        <v>4482</v>
      </c>
      <c r="D810" s="728" t="s">
        <v>4705</v>
      </c>
      <c r="E810" s="728" t="s">
        <v>4706</v>
      </c>
      <c r="F810" s="732">
        <v>67</v>
      </c>
      <c r="G810" s="732">
        <v>200949.08000000002</v>
      </c>
      <c r="H810" s="732">
        <v>1</v>
      </c>
      <c r="I810" s="732">
        <v>2999.2400000000002</v>
      </c>
      <c r="J810" s="732">
        <v>67</v>
      </c>
      <c r="K810" s="732">
        <v>200949.08000000002</v>
      </c>
      <c r="L810" s="732">
        <v>1</v>
      </c>
      <c r="M810" s="732">
        <v>2999.2400000000002</v>
      </c>
      <c r="N810" s="732">
        <v>30</v>
      </c>
      <c r="O810" s="732">
        <v>89977.2</v>
      </c>
      <c r="P810" s="746">
        <v>0.44776119402985071</v>
      </c>
      <c r="Q810" s="733">
        <v>2999.24</v>
      </c>
    </row>
    <row r="811" spans="1:17" ht="14.4" customHeight="1" x14ac:dyDescent="0.3">
      <c r="A811" s="727" t="s">
        <v>561</v>
      </c>
      <c r="B811" s="728" t="s">
        <v>5352</v>
      </c>
      <c r="C811" s="728" t="s">
        <v>4482</v>
      </c>
      <c r="D811" s="728" t="s">
        <v>4707</v>
      </c>
      <c r="E811" s="728" t="s">
        <v>4708</v>
      </c>
      <c r="F811" s="732"/>
      <c r="G811" s="732"/>
      <c r="H811" s="732"/>
      <c r="I811" s="732"/>
      <c r="J811" s="732">
        <v>1</v>
      </c>
      <c r="K811" s="732">
        <v>8076.38</v>
      </c>
      <c r="L811" s="732">
        <v>1</v>
      </c>
      <c r="M811" s="732">
        <v>8076.38</v>
      </c>
      <c r="N811" s="732"/>
      <c r="O811" s="732"/>
      <c r="P811" s="746"/>
      <c r="Q811" s="733"/>
    </row>
    <row r="812" spans="1:17" ht="14.4" customHeight="1" x14ac:dyDescent="0.3">
      <c r="A812" s="727" t="s">
        <v>561</v>
      </c>
      <c r="B812" s="728" t="s">
        <v>5352</v>
      </c>
      <c r="C812" s="728" t="s">
        <v>4482</v>
      </c>
      <c r="D812" s="728" t="s">
        <v>4713</v>
      </c>
      <c r="E812" s="728" t="s">
        <v>4714</v>
      </c>
      <c r="F812" s="732">
        <v>1</v>
      </c>
      <c r="G812" s="732">
        <v>1233.27</v>
      </c>
      <c r="H812" s="732"/>
      <c r="I812" s="732">
        <v>1233.27</v>
      </c>
      <c r="J812" s="732"/>
      <c r="K812" s="732"/>
      <c r="L812" s="732"/>
      <c r="M812" s="732"/>
      <c r="N812" s="732">
        <v>4</v>
      </c>
      <c r="O812" s="732">
        <v>4933.08</v>
      </c>
      <c r="P812" s="746"/>
      <c r="Q812" s="733">
        <v>1233.27</v>
      </c>
    </row>
    <row r="813" spans="1:17" ht="14.4" customHeight="1" x14ac:dyDescent="0.3">
      <c r="A813" s="727" t="s">
        <v>561</v>
      </c>
      <c r="B813" s="728" t="s">
        <v>5352</v>
      </c>
      <c r="C813" s="728" t="s">
        <v>4482</v>
      </c>
      <c r="D813" s="728" t="s">
        <v>4715</v>
      </c>
      <c r="E813" s="728" t="s">
        <v>4716</v>
      </c>
      <c r="F813" s="732">
        <v>1</v>
      </c>
      <c r="G813" s="732">
        <v>5774.62</v>
      </c>
      <c r="H813" s="732"/>
      <c r="I813" s="732">
        <v>5774.62</v>
      </c>
      <c r="J813" s="732"/>
      <c r="K813" s="732"/>
      <c r="L813" s="732"/>
      <c r="M813" s="732"/>
      <c r="N813" s="732">
        <v>4</v>
      </c>
      <c r="O813" s="732">
        <v>23098.48</v>
      </c>
      <c r="P813" s="746"/>
      <c r="Q813" s="733">
        <v>5774.62</v>
      </c>
    </row>
    <row r="814" spans="1:17" ht="14.4" customHeight="1" x14ac:dyDescent="0.3">
      <c r="A814" s="727" t="s">
        <v>561</v>
      </c>
      <c r="B814" s="728" t="s">
        <v>5352</v>
      </c>
      <c r="C814" s="728" t="s">
        <v>4482</v>
      </c>
      <c r="D814" s="728" t="s">
        <v>4717</v>
      </c>
      <c r="E814" s="728" t="s">
        <v>4718</v>
      </c>
      <c r="F814" s="732"/>
      <c r="G814" s="732"/>
      <c r="H814" s="732"/>
      <c r="I814" s="732"/>
      <c r="J814" s="732"/>
      <c r="K814" s="732"/>
      <c r="L814" s="732"/>
      <c r="M814" s="732"/>
      <c r="N814" s="732">
        <v>3</v>
      </c>
      <c r="O814" s="732">
        <v>26113.260000000002</v>
      </c>
      <c r="P814" s="746"/>
      <c r="Q814" s="733">
        <v>8704.42</v>
      </c>
    </row>
    <row r="815" spans="1:17" ht="14.4" customHeight="1" x14ac:dyDescent="0.3">
      <c r="A815" s="727" t="s">
        <v>561</v>
      </c>
      <c r="B815" s="728" t="s">
        <v>5352</v>
      </c>
      <c r="C815" s="728" t="s">
        <v>4482</v>
      </c>
      <c r="D815" s="728" t="s">
        <v>4719</v>
      </c>
      <c r="E815" s="728" t="s">
        <v>4718</v>
      </c>
      <c r="F815" s="732">
        <v>1</v>
      </c>
      <c r="G815" s="732">
        <v>9397.75</v>
      </c>
      <c r="H815" s="732"/>
      <c r="I815" s="732">
        <v>9397.75</v>
      </c>
      <c r="J815" s="732"/>
      <c r="K815" s="732"/>
      <c r="L815" s="732"/>
      <c r="M815" s="732"/>
      <c r="N815" s="732">
        <v>1</v>
      </c>
      <c r="O815" s="732">
        <v>9397.75</v>
      </c>
      <c r="P815" s="746"/>
      <c r="Q815" s="733">
        <v>9397.75</v>
      </c>
    </row>
    <row r="816" spans="1:17" ht="14.4" customHeight="1" x14ac:dyDescent="0.3">
      <c r="A816" s="727" t="s">
        <v>561</v>
      </c>
      <c r="B816" s="728" t="s">
        <v>5352</v>
      </c>
      <c r="C816" s="728" t="s">
        <v>4482</v>
      </c>
      <c r="D816" s="728" t="s">
        <v>4720</v>
      </c>
      <c r="E816" s="728" t="s">
        <v>4721</v>
      </c>
      <c r="F816" s="732">
        <v>1</v>
      </c>
      <c r="G816" s="732">
        <v>1664.4</v>
      </c>
      <c r="H816" s="732"/>
      <c r="I816" s="732">
        <v>1664.4</v>
      </c>
      <c r="J816" s="732"/>
      <c r="K816" s="732"/>
      <c r="L816" s="732"/>
      <c r="M816" s="732"/>
      <c r="N816" s="732">
        <v>4</v>
      </c>
      <c r="O816" s="732">
        <v>6657.6</v>
      </c>
      <c r="P816" s="746"/>
      <c r="Q816" s="733">
        <v>1664.4</v>
      </c>
    </row>
    <row r="817" spans="1:17" ht="14.4" customHeight="1" x14ac:dyDescent="0.3">
      <c r="A817" s="727" t="s">
        <v>561</v>
      </c>
      <c r="B817" s="728" t="s">
        <v>5352</v>
      </c>
      <c r="C817" s="728" t="s">
        <v>4482</v>
      </c>
      <c r="D817" s="728" t="s">
        <v>4728</v>
      </c>
      <c r="E817" s="728" t="s">
        <v>4729</v>
      </c>
      <c r="F817" s="732">
        <v>2</v>
      </c>
      <c r="G817" s="732">
        <v>21558.44</v>
      </c>
      <c r="H817" s="732">
        <v>1</v>
      </c>
      <c r="I817" s="732">
        <v>10779.22</v>
      </c>
      <c r="J817" s="732">
        <v>2</v>
      </c>
      <c r="K817" s="732">
        <v>21558.44</v>
      </c>
      <c r="L817" s="732">
        <v>1</v>
      </c>
      <c r="M817" s="732">
        <v>10779.22</v>
      </c>
      <c r="N817" s="732">
        <v>3</v>
      </c>
      <c r="O817" s="732">
        <v>32337.659999999996</v>
      </c>
      <c r="P817" s="746">
        <v>1.5</v>
      </c>
      <c r="Q817" s="733">
        <v>10779.22</v>
      </c>
    </row>
    <row r="818" spans="1:17" ht="14.4" customHeight="1" x14ac:dyDescent="0.3">
      <c r="A818" s="727" t="s">
        <v>561</v>
      </c>
      <c r="B818" s="728" t="s">
        <v>5352</v>
      </c>
      <c r="C818" s="728" t="s">
        <v>4482</v>
      </c>
      <c r="D818" s="728" t="s">
        <v>4730</v>
      </c>
      <c r="E818" s="728" t="s">
        <v>4731</v>
      </c>
      <c r="F818" s="732"/>
      <c r="G818" s="732"/>
      <c r="H818" s="732"/>
      <c r="I818" s="732"/>
      <c r="J818" s="732">
        <v>1</v>
      </c>
      <c r="K818" s="732">
        <v>9112.75</v>
      </c>
      <c r="L818" s="732">
        <v>1</v>
      </c>
      <c r="M818" s="732">
        <v>9112.75</v>
      </c>
      <c r="N818" s="732"/>
      <c r="O818" s="732"/>
      <c r="P818" s="746"/>
      <c r="Q818" s="733"/>
    </row>
    <row r="819" spans="1:17" ht="14.4" customHeight="1" x14ac:dyDescent="0.3">
      <c r="A819" s="727" t="s">
        <v>561</v>
      </c>
      <c r="B819" s="728" t="s">
        <v>5352</v>
      </c>
      <c r="C819" s="728" t="s">
        <v>4482</v>
      </c>
      <c r="D819" s="728" t="s">
        <v>4732</v>
      </c>
      <c r="E819" s="728" t="s">
        <v>4733</v>
      </c>
      <c r="F819" s="732">
        <v>5</v>
      </c>
      <c r="G819" s="732">
        <v>6124.9</v>
      </c>
      <c r="H819" s="732">
        <v>0.625</v>
      </c>
      <c r="I819" s="732">
        <v>1224.98</v>
      </c>
      <c r="J819" s="732">
        <v>8</v>
      </c>
      <c r="K819" s="732">
        <v>9799.84</v>
      </c>
      <c r="L819" s="732">
        <v>1</v>
      </c>
      <c r="M819" s="732">
        <v>1224.98</v>
      </c>
      <c r="N819" s="732">
        <v>5</v>
      </c>
      <c r="O819" s="732">
        <v>6124.9</v>
      </c>
      <c r="P819" s="746">
        <v>0.625</v>
      </c>
      <c r="Q819" s="733">
        <v>1224.98</v>
      </c>
    </row>
    <row r="820" spans="1:17" ht="14.4" customHeight="1" x14ac:dyDescent="0.3">
      <c r="A820" s="727" t="s">
        <v>561</v>
      </c>
      <c r="B820" s="728" t="s">
        <v>5352</v>
      </c>
      <c r="C820" s="728" t="s">
        <v>4482</v>
      </c>
      <c r="D820" s="728" t="s">
        <v>4734</v>
      </c>
      <c r="E820" s="728" t="s">
        <v>4733</v>
      </c>
      <c r="F820" s="732">
        <v>4</v>
      </c>
      <c r="G820" s="732">
        <v>7606.92</v>
      </c>
      <c r="H820" s="732">
        <v>0.5714285714285714</v>
      </c>
      <c r="I820" s="732">
        <v>1901.73</v>
      </c>
      <c r="J820" s="732">
        <v>7</v>
      </c>
      <c r="K820" s="732">
        <v>13312.11</v>
      </c>
      <c r="L820" s="732">
        <v>1</v>
      </c>
      <c r="M820" s="732">
        <v>1901.73</v>
      </c>
      <c r="N820" s="732">
        <v>9</v>
      </c>
      <c r="O820" s="732">
        <v>17115.57</v>
      </c>
      <c r="P820" s="746">
        <v>1.2857142857142856</v>
      </c>
      <c r="Q820" s="733">
        <v>1901.73</v>
      </c>
    </row>
    <row r="821" spans="1:17" ht="14.4" customHeight="1" x14ac:dyDescent="0.3">
      <c r="A821" s="727" t="s">
        <v>561</v>
      </c>
      <c r="B821" s="728" t="s">
        <v>5352</v>
      </c>
      <c r="C821" s="728" t="s">
        <v>4482</v>
      </c>
      <c r="D821" s="728" t="s">
        <v>5375</v>
      </c>
      <c r="E821" s="728" t="s">
        <v>5376</v>
      </c>
      <c r="F821" s="732"/>
      <c r="G821" s="732"/>
      <c r="H821" s="732"/>
      <c r="I821" s="732"/>
      <c r="J821" s="732">
        <v>2</v>
      </c>
      <c r="K821" s="732">
        <v>5594.3</v>
      </c>
      <c r="L821" s="732">
        <v>1</v>
      </c>
      <c r="M821" s="732">
        <v>2797.15</v>
      </c>
      <c r="N821" s="732"/>
      <c r="O821" s="732"/>
      <c r="P821" s="746"/>
      <c r="Q821" s="733"/>
    </row>
    <row r="822" spans="1:17" ht="14.4" customHeight="1" x14ac:dyDescent="0.3">
      <c r="A822" s="727" t="s">
        <v>561</v>
      </c>
      <c r="B822" s="728" t="s">
        <v>5352</v>
      </c>
      <c r="C822" s="728" t="s">
        <v>4482</v>
      </c>
      <c r="D822" s="728" t="s">
        <v>5377</v>
      </c>
      <c r="E822" s="728" t="s">
        <v>5378</v>
      </c>
      <c r="F822" s="732">
        <v>1</v>
      </c>
      <c r="G822" s="732">
        <v>3278.02</v>
      </c>
      <c r="H822" s="732"/>
      <c r="I822" s="732">
        <v>3278.02</v>
      </c>
      <c r="J822" s="732"/>
      <c r="K822" s="732"/>
      <c r="L822" s="732"/>
      <c r="M822" s="732"/>
      <c r="N822" s="732">
        <v>1</v>
      </c>
      <c r="O822" s="732">
        <v>3278.02</v>
      </c>
      <c r="P822" s="746"/>
      <c r="Q822" s="733">
        <v>3278.02</v>
      </c>
    </row>
    <row r="823" spans="1:17" ht="14.4" customHeight="1" x14ac:dyDescent="0.3">
      <c r="A823" s="727" t="s">
        <v>561</v>
      </c>
      <c r="B823" s="728" t="s">
        <v>5352</v>
      </c>
      <c r="C823" s="728" t="s">
        <v>4482</v>
      </c>
      <c r="D823" s="728" t="s">
        <v>4744</v>
      </c>
      <c r="E823" s="728" t="s">
        <v>4745</v>
      </c>
      <c r="F823" s="732">
        <v>1</v>
      </c>
      <c r="G823" s="732">
        <v>6968.51</v>
      </c>
      <c r="H823" s="732">
        <v>0.19999999999999998</v>
      </c>
      <c r="I823" s="732">
        <v>6968.51</v>
      </c>
      <c r="J823" s="732">
        <v>5</v>
      </c>
      <c r="K823" s="732">
        <v>34842.550000000003</v>
      </c>
      <c r="L823" s="732">
        <v>1</v>
      </c>
      <c r="M823" s="732">
        <v>6968.51</v>
      </c>
      <c r="N823" s="732"/>
      <c r="O823" s="732"/>
      <c r="P823" s="746"/>
      <c r="Q823" s="733"/>
    </row>
    <row r="824" spans="1:17" ht="14.4" customHeight="1" x14ac:dyDescent="0.3">
      <c r="A824" s="727" t="s">
        <v>561</v>
      </c>
      <c r="B824" s="728" t="s">
        <v>5352</v>
      </c>
      <c r="C824" s="728" t="s">
        <v>4482</v>
      </c>
      <c r="D824" s="728" t="s">
        <v>4746</v>
      </c>
      <c r="E824" s="728" t="s">
        <v>4745</v>
      </c>
      <c r="F824" s="732"/>
      <c r="G824" s="732"/>
      <c r="H824" s="732"/>
      <c r="I824" s="732"/>
      <c r="J824" s="732">
        <v>1</v>
      </c>
      <c r="K824" s="732">
        <v>8342.73</v>
      </c>
      <c r="L824" s="732">
        <v>1</v>
      </c>
      <c r="M824" s="732">
        <v>8342.73</v>
      </c>
      <c r="N824" s="732">
        <v>1</v>
      </c>
      <c r="O824" s="732">
        <v>8342.73</v>
      </c>
      <c r="P824" s="746">
        <v>1</v>
      </c>
      <c r="Q824" s="733">
        <v>8342.73</v>
      </c>
    </row>
    <row r="825" spans="1:17" ht="14.4" customHeight="1" x14ac:dyDescent="0.3">
      <c r="A825" s="727" t="s">
        <v>561</v>
      </c>
      <c r="B825" s="728" t="s">
        <v>5352</v>
      </c>
      <c r="C825" s="728" t="s">
        <v>4482</v>
      </c>
      <c r="D825" s="728" t="s">
        <v>4747</v>
      </c>
      <c r="E825" s="728" t="s">
        <v>4748</v>
      </c>
      <c r="F825" s="732"/>
      <c r="G825" s="732"/>
      <c r="H825" s="732"/>
      <c r="I825" s="732"/>
      <c r="J825" s="732"/>
      <c r="K825" s="732"/>
      <c r="L825" s="732"/>
      <c r="M825" s="732"/>
      <c r="N825" s="732">
        <v>1</v>
      </c>
      <c r="O825" s="732">
        <v>10084.85</v>
      </c>
      <c r="P825" s="746"/>
      <c r="Q825" s="733">
        <v>10084.85</v>
      </c>
    </row>
    <row r="826" spans="1:17" ht="14.4" customHeight="1" x14ac:dyDescent="0.3">
      <c r="A826" s="727" t="s">
        <v>561</v>
      </c>
      <c r="B826" s="728" t="s">
        <v>5352</v>
      </c>
      <c r="C826" s="728" t="s">
        <v>4482</v>
      </c>
      <c r="D826" s="728" t="s">
        <v>4752</v>
      </c>
      <c r="E826" s="728" t="s">
        <v>4753</v>
      </c>
      <c r="F826" s="732"/>
      <c r="G826" s="732"/>
      <c r="H826" s="732"/>
      <c r="I826" s="732"/>
      <c r="J826" s="732">
        <v>2</v>
      </c>
      <c r="K826" s="732">
        <v>19473.28</v>
      </c>
      <c r="L826" s="732">
        <v>1</v>
      </c>
      <c r="M826" s="732">
        <v>9736.64</v>
      </c>
      <c r="N826" s="732">
        <v>1</v>
      </c>
      <c r="O826" s="732">
        <v>9736.64</v>
      </c>
      <c r="P826" s="746">
        <v>0.5</v>
      </c>
      <c r="Q826" s="733">
        <v>9736.64</v>
      </c>
    </row>
    <row r="827" spans="1:17" ht="14.4" customHeight="1" x14ac:dyDescent="0.3">
      <c r="A827" s="727" t="s">
        <v>561</v>
      </c>
      <c r="B827" s="728" t="s">
        <v>5352</v>
      </c>
      <c r="C827" s="728" t="s">
        <v>4482</v>
      </c>
      <c r="D827" s="728" t="s">
        <v>4760</v>
      </c>
      <c r="E827" s="728" t="s">
        <v>4761</v>
      </c>
      <c r="F827" s="732"/>
      <c r="G827" s="732"/>
      <c r="H827" s="732"/>
      <c r="I827" s="732"/>
      <c r="J827" s="732">
        <v>2</v>
      </c>
      <c r="K827" s="732">
        <v>2381.56</v>
      </c>
      <c r="L827" s="732">
        <v>1</v>
      </c>
      <c r="M827" s="732">
        <v>1190.78</v>
      </c>
      <c r="N827" s="732">
        <v>6</v>
      </c>
      <c r="O827" s="732">
        <v>7144.6799999999994</v>
      </c>
      <c r="P827" s="746">
        <v>3</v>
      </c>
      <c r="Q827" s="733">
        <v>1190.78</v>
      </c>
    </row>
    <row r="828" spans="1:17" ht="14.4" customHeight="1" x14ac:dyDescent="0.3">
      <c r="A828" s="727" t="s">
        <v>561</v>
      </c>
      <c r="B828" s="728" t="s">
        <v>5352</v>
      </c>
      <c r="C828" s="728" t="s">
        <v>4482</v>
      </c>
      <c r="D828" s="728" t="s">
        <v>4762</v>
      </c>
      <c r="E828" s="728" t="s">
        <v>4761</v>
      </c>
      <c r="F828" s="732"/>
      <c r="G828" s="732"/>
      <c r="H828" s="732"/>
      <c r="I828" s="732"/>
      <c r="J828" s="732">
        <v>5</v>
      </c>
      <c r="K828" s="732">
        <v>6130.1</v>
      </c>
      <c r="L828" s="732">
        <v>1</v>
      </c>
      <c r="M828" s="732">
        <v>1226.02</v>
      </c>
      <c r="N828" s="732">
        <v>5</v>
      </c>
      <c r="O828" s="732">
        <v>6130.1</v>
      </c>
      <c r="P828" s="746">
        <v>1</v>
      </c>
      <c r="Q828" s="733">
        <v>1226.02</v>
      </c>
    </row>
    <row r="829" spans="1:17" ht="14.4" customHeight="1" x14ac:dyDescent="0.3">
      <c r="A829" s="727" t="s">
        <v>561</v>
      </c>
      <c r="B829" s="728" t="s">
        <v>5352</v>
      </c>
      <c r="C829" s="728" t="s">
        <v>4482</v>
      </c>
      <c r="D829" s="728" t="s">
        <v>4763</v>
      </c>
      <c r="E829" s="728" t="s">
        <v>4761</v>
      </c>
      <c r="F829" s="732"/>
      <c r="G829" s="732"/>
      <c r="H829" s="732"/>
      <c r="I829" s="732"/>
      <c r="J829" s="732">
        <v>1</v>
      </c>
      <c r="K829" s="732">
        <v>1257.1099999999999</v>
      </c>
      <c r="L829" s="732">
        <v>1</v>
      </c>
      <c r="M829" s="732">
        <v>1257.1099999999999</v>
      </c>
      <c r="N829" s="732">
        <v>1</v>
      </c>
      <c r="O829" s="732">
        <v>1257.1099999999999</v>
      </c>
      <c r="P829" s="746">
        <v>1</v>
      </c>
      <c r="Q829" s="733">
        <v>1257.1099999999999</v>
      </c>
    </row>
    <row r="830" spans="1:17" ht="14.4" customHeight="1" x14ac:dyDescent="0.3">
      <c r="A830" s="727" t="s">
        <v>561</v>
      </c>
      <c r="B830" s="728" t="s">
        <v>5352</v>
      </c>
      <c r="C830" s="728" t="s">
        <v>4482</v>
      </c>
      <c r="D830" s="728" t="s">
        <v>4767</v>
      </c>
      <c r="E830" s="728" t="s">
        <v>4765</v>
      </c>
      <c r="F830" s="732">
        <v>1</v>
      </c>
      <c r="G830" s="732">
        <v>11236.25</v>
      </c>
      <c r="H830" s="732"/>
      <c r="I830" s="732">
        <v>11236.25</v>
      </c>
      <c r="J830" s="732"/>
      <c r="K830" s="732"/>
      <c r="L830" s="732"/>
      <c r="M830" s="732"/>
      <c r="N830" s="732"/>
      <c r="O830" s="732"/>
      <c r="P830" s="746"/>
      <c r="Q830" s="733"/>
    </row>
    <row r="831" spans="1:17" ht="14.4" customHeight="1" x14ac:dyDescent="0.3">
      <c r="A831" s="727" t="s">
        <v>561</v>
      </c>
      <c r="B831" s="728" t="s">
        <v>5352</v>
      </c>
      <c r="C831" s="728" t="s">
        <v>4482</v>
      </c>
      <c r="D831" s="728" t="s">
        <v>4775</v>
      </c>
      <c r="E831" s="728" t="s">
        <v>4776</v>
      </c>
      <c r="F831" s="732"/>
      <c r="G831" s="732"/>
      <c r="H831" s="732"/>
      <c r="I831" s="732"/>
      <c r="J831" s="732">
        <v>4</v>
      </c>
      <c r="K831" s="732">
        <v>46284</v>
      </c>
      <c r="L831" s="732">
        <v>1</v>
      </c>
      <c r="M831" s="732">
        <v>11571</v>
      </c>
      <c r="N831" s="732">
        <v>2</v>
      </c>
      <c r="O831" s="732">
        <v>23142</v>
      </c>
      <c r="P831" s="746">
        <v>0.5</v>
      </c>
      <c r="Q831" s="733">
        <v>11571</v>
      </c>
    </row>
    <row r="832" spans="1:17" ht="14.4" customHeight="1" x14ac:dyDescent="0.3">
      <c r="A832" s="727" t="s">
        <v>561</v>
      </c>
      <c r="B832" s="728" t="s">
        <v>5352</v>
      </c>
      <c r="C832" s="728" t="s">
        <v>4482</v>
      </c>
      <c r="D832" s="728" t="s">
        <v>4777</v>
      </c>
      <c r="E832" s="728" t="s">
        <v>4593</v>
      </c>
      <c r="F832" s="732">
        <v>1</v>
      </c>
      <c r="G832" s="732">
        <v>1359.71</v>
      </c>
      <c r="H832" s="732">
        <v>6.25E-2</v>
      </c>
      <c r="I832" s="732">
        <v>1359.71</v>
      </c>
      <c r="J832" s="732">
        <v>16</v>
      </c>
      <c r="K832" s="732">
        <v>21755.360000000001</v>
      </c>
      <c r="L832" s="732">
        <v>1</v>
      </c>
      <c r="M832" s="732">
        <v>1359.71</v>
      </c>
      <c r="N832" s="732">
        <v>7</v>
      </c>
      <c r="O832" s="732">
        <v>9517.9700000000012</v>
      </c>
      <c r="P832" s="746">
        <v>0.43750000000000006</v>
      </c>
      <c r="Q832" s="733">
        <v>1359.7100000000003</v>
      </c>
    </row>
    <row r="833" spans="1:17" ht="14.4" customHeight="1" x14ac:dyDescent="0.3">
      <c r="A833" s="727" t="s">
        <v>561</v>
      </c>
      <c r="B833" s="728" t="s">
        <v>5352</v>
      </c>
      <c r="C833" s="728" t="s">
        <v>4482</v>
      </c>
      <c r="D833" s="728" t="s">
        <v>4778</v>
      </c>
      <c r="E833" s="728" t="s">
        <v>4779</v>
      </c>
      <c r="F833" s="732"/>
      <c r="G833" s="732"/>
      <c r="H833" s="732"/>
      <c r="I833" s="732"/>
      <c r="J833" s="732">
        <v>3</v>
      </c>
      <c r="K833" s="732">
        <v>4271.88</v>
      </c>
      <c r="L833" s="732">
        <v>1</v>
      </c>
      <c r="M833" s="732">
        <v>1423.96</v>
      </c>
      <c r="N833" s="732"/>
      <c r="O833" s="732"/>
      <c r="P833" s="746"/>
      <c r="Q833" s="733"/>
    </row>
    <row r="834" spans="1:17" ht="14.4" customHeight="1" x14ac:dyDescent="0.3">
      <c r="A834" s="727" t="s">
        <v>561</v>
      </c>
      <c r="B834" s="728" t="s">
        <v>5352</v>
      </c>
      <c r="C834" s="728" t="s">
        <v>4482</v>
      </c>
      <c r="D834" s="728" t="s">
        <v>4780</v>
      </c>
      <c r="E834" s="728" t="s">
        <v>4781</v>
      </c>
      <c r="F834" s="732">
        <v>2</v>
      </c>
      <c r="G834" s="732">
        <v>437.34</v>
      </c>
      <c r="H834" s="732">
        <v>2</v>
      </c>
      <c r="I834" s="732">
        <v>218.67</v>
      </c>
      <c r="J834" s="732">
        <v>1</v>
      </c>
      <c r="K834" s="732">
        <v>218.67</v>
      </c>
      <c r="L834" s="732">
        <v>1</v>
      </c>
      <c r="M834" s="732">
        <v>218.67</v>
      </c>
      <c r="N834" s="732">
        <v>1</v>
      </c>
      <c r="O834" s="732">
        <v>218.67</v>
      </c>
      <c r="P834" s="746">
        <v>1</v>
      </c>
      <c r="Q834" s="733">
        <v>218.67</v>
      </c>
    </row>
    <row r="835" spans="1:17" ht="14.4" customHeight="1" x14ac:dyDescent="0.3">
      <c r="A835" s="727" t="s">
        <v>561</v>
      </c>
      <c r="B835" s="728" t="s">
        <v>5352</v>
      </c>
      <c r="C835" s="728" t="s">
        <v>4482</v>
      </c>
      <c r="D835" s="728" t="s">
        <v>4784</v>
      </c>
      <c r="E835" s="728" t="s">
        <v>4785</v>
      </c>
      <c r="F835" s="732"/>
      <c r="G835" s="732"/>
      <c r="H835" s="732"/>
      <c r="I835" s="732"/>
      <c r="J835" s="732">
        <v>1</v>
      </c>
      <c r="K835" s="732">
        <v>1764.93</v>
      </c>
      <c r="L835" s="732">
        <v>1</v>
      </c>
      <c r="M835" s="732">
        <v>1764.93</v>
      </c>
      <c r="N835" s="732"/>
      <c r="O835" s="732"/>
      <c r="P835" s="746"/>
      <c r="Q835" s="733"/>
    </row>
    <row r="836" spans="1:17" ht="14.4" customHeight="1" x14ac:dyDescent="0.3">
      <c r="A836" s="727" t="s">
        <v>561</v>
      </c>
      <c r="B836" s="728" t="s">
        <v>5352</v>
      </c>
      <c r="C836" s="728" t="s">
        <v>4482</v>
      </c>
      <c r="D836" s="728" t="s">
        <v>4786</v>
      </c>
      <c r="E836" s="728" t="s">
        <v>4785</v>
      </c>
      <c r="F836" s="732"/>
      <c r="G836" s="732"/>
      <c r="H836" s="732"/>
      <c r="I836" s="732"/>
      <c r="J836" s="732">
        <v>2</v>
      </c>
      <c r="K836" s="732">
        <v>3566.96</v>
      </c>
      <c r="L836" s="732">
        <v>1</v>
      </c>
      <c r="M836" s="732">
        <v>1783.48</v>
      </c>
      <c r="N836" s="732">
        <v>2</v>
      </c>
      <c r="O836" s="732">
        <v>3566.96</v>
      </c>
      <c r="P836" s="746">
        <v>1</v>
      </c>
      <c r="Q836" s="733">
        <v>1783.48</v>
      </c>
    </row>
    <row r="837" spans="1:17" ht="14.4" customHeight="1" x14ac:dyDescent="0.3">
      <c r="A837" s="727" t="s">
        <v>561</v>
      </c>
      <c r="B837" s="728" t="s">
        <v>5352</v>
      </c>
      <c r="C837" s="728" t="s">
        <v>4482</v>
      </c>
      <c r="D837" s="728" t="s">
        <v>4789</v>
      </c>
      <c r="E837" s="728" t="s">
        <v>4790</v>
      </c>
      <c r="F837" s="732">
        <v>6</v>
      </c>
      <c r="G837" s="732">
        <v>68028</v>
      </c>
      <c r="H837" s="732">
        <v>0.5</v>
      </c>
      <c r="I837" s="732">
        <v>11338</v>
      </c>
      <c r="J837" s="732">
        <v>12</v>
      </c>
      <c r="K837" s="732">
        <v>136056</v>
      </c>
      <c r="L837" s="732">
        <v>1</v>
      </c>
      <c r="M837" s="732">
        <v>11338</v>
      </c>
      <c r="N837" s="732">
        <v>7</v>
      </c>
      <c r="O837" s="732">
        <v>79366</v>
      </c>
      <c r="P837" s="746">
        <v>0.58333333333333337</v>
      </c>
      <c r="Q837" s="733">
        <v>11338</v>
      </c>
    </row>
    <row r="838" spans="1:17" ht="14.4" customHeight="1" x14ac:dyDescent="0.3">
      <c r="A838" s="727" t="s">
        <v>561</v>
      </c>
      <c r="B838" s="728" t="s">
        <v>5352</v>
      </c>
      <c r="C838" s="728" t="s">
        <v>4482</v>
      </c>
      <c r="D838" s="728" t="s">
        <v>5379</v>
      </c>
      <c r="E838" s="728" t="s">
        <v>5380</v>
      </c>
      <c r="F838" s="732">
        <v>2</v>
      </c>
      <c r="G838" s="732">
        <v>5414</v>
      </c>
      <c r="H838" s="732">
        <v>0.66666666666666663</v>
      </c>
      <c r="I838" s="732">
        <v>2707</v>
      </c>
      <c r="J838" s="732">
        <v>3</v>
      </c>
      <c r="K838" s="732">
        <v>8121</v>
      </c>
      <c r="L838" s="732">
        <v>1</v>
      </c>
      <c r="M838" s="732">
        <v>2707</v>
      </c>
      <c r="N838" s="732">
        <v>3</v>
      </c>
      <c r="O838" s="732">
        <v>8121</v>
      </c>
      <c r="P838" s="746">
        <v>1</v>
      </c>
      <c r="Q838" s="733">
        <v>2707</v>
      </c>
    </row>
    <row r="839" spans="1:17" ht="14.4" customHeight="1" x14ac:dyDescent="0.3">
      <c r="A839" s="727" t="s">
        <v>561</v>
      </c>
      <c r="B839" s="728" t="s">
        <v>5352</v>
      </c>
      <c r="C839" s="728" t="s">
        <v>4482</v>
      </c>
      <c r="D839" s="728" t="s">
        <v>4791</v>
      </c>
      <c r="E839" s="728" t="s">
        <v>4792</v>
      </c>
      <c r="F839" s="732">
        <v>6</v>
      </c>
      <c r="G839" s="732">
        <v>27648</v>
      </c>
      <c r="H839" s="732">
        <v>0.42857142857142855</v>
      </c>
      <c r="I839" s="732">
        <v>4608</v>
      </c>
      <c r="J839" s="732">
        <v>14</v>
      </c>
      <c r="K839" s="732">
        <v>64512</v>
      </c>
      <c r="L839" s="732">
        <v>1</v>
      </c>
      <c r="M839" s="732">
        <v>4608</v>
      </c>
      <c r="N839" s="732">
        <v>10</v>
      </c>
      <c r="O839" s="732">
        <v>46080</v>
      </c>
      <c r="P839" s="746">
        <v>0.7142857142857143</v>
      </c>
      <c r="Q839" s="733">
        <v>4608</v>
      </c>
    </row>
    <row r="840" spans="1:17" ht="14.4" customHeight="1" x14ac:dyDescent="0.3">
      <c r="A840" s="727" t="s">
        <v>561</v>
      </c>
      <c r="B840" s="728" t="s">
        <v>5352</v>
      </c>
      <c r="C840" s="728" t="s">
        <v>4482</v>
      </c>
      <c r="D840" s="728" t="s">
        <v>4793</v>
      </c>
      <c r="E840" s="728" t="s">
        <v>4794</v>
      </c>
      <c r="F840" s="732">
        <v>3</v>
      </c>
      <c r="G840" s="732">
        <v>8121</v>
      </c>
      <c r="H840" s="732">
        <v>0.33333333333333331</v>
      </c>
      <c r="I840" s="732">
        <v>2707</v>
      </c>
      <c r="J840" s="732">
        <v>9</v>
      </c>
      <c r="K840" s="732">
        <v>24363</v>
      </c>
      <c r="L840" s="732">
        <v>1</v>
      </c>
      <c r="M840" s="732">
        <v>2707</v>
      </c>
      <c r="N840" s="732">
        <v>13</v>
      </c>
      <c r="O840" s="732">
        <v>35191</v>
      </c>
      <c r="P840" s="746">
        <v>1.4444444444444444</v>
      </c>
      <c r="Q840" s="733">
        <v>2707</v>
      </c>
    </row>
    <row r="841" spans="1:17" ht="14.4" customHeight="1" x14ac:dyDescent="0.3">
      <c r="A841" s="727" t="s">
        <v>561</v>
      </c>
      <c r="B841" s="728" t="s">
        <v>5352</v>
      </c>
      <c r="C841" s="728" t="s">
        <v>4482</v>
      </c>
      <c r="D841" s="728" t="s">
        <v>4795</v>
      </c>
      <c r="E841" s="728" t="s">
        <v>4624</v>
      </c>
      <c r="F841" s="732">
        <v>3</v>
      </c>
      <c r="G841" s="732">
        <v>4159.9500000000007</v>
      </c>
      <c r="H841" s="732">
        <v>3.0000000000000004</v>
      </c>
      <c r="I841" s="732">
        <v>1386.6500000000003</v>
      </c>
      <c r="J841" s="732">
        <v>1</v>
      </c>
      <c r="K841" s="732">
        <v>1386.65</v>
      </c>
      <c r="L841" s="732">
        <v>1</v>
      </c>
      <c r="M841" s="732">
        <v>1386.65</v>
      </c>
      <c r="N841" s="732">
        <v>1</v>
      </c>
      <c r="O841" s="732">
        <v>1386.65</v>
      </c>
      <c r="P841" s="746">
        <v>1</v>
      </c>
      <c r="Q841" s="733">
        <v>1386.65</v>
      </c>
    </row>
    <row r="842" spans="1:17" ht="14.4" customHeight="1" x14ac:dyDescent="0.3">
      <c r="A842" s="727" t="s">
        <v>561</v>
      </c>
      <c r="B842" s="728" t="s">
        <v>5352</v>
      </c>
      <c r="C842" s="728" t="s">
        <v>4482</v>
      </c>
      <c r="D842" s="728" t="s">
        <v>4796</v>
      </c>
      <c r="E842" s="728" t="s">
        <v>4797</v>
      </c>
      <c r="F842" s="732">
        <v>3</v>
      </c>
      <c r="G842" s="732">
        <v>27419.07</v>
      </c>
      <c r="H842" s="732">
        <v>1.5</v>
      </c>
      <c r="I842" s="732">
        <v>9139.69</v>
      </c>
      <c r="J842" s="732">
        <v>2</v>
      </c>
      <c r="K842" s="732">
        <v>18279.38</v>
      </c>
      <c r="L842" s="732">
        <v>1</v>
      </c>
      <c r="M842" s="732">
        <v>9139.69</v>
      </c>
      <c r="N842" s="732">
        <v>1</v>
      </c>
      <c r="O842" s="732">
        <v>9139.69</v>
      </c>
      <c r="P842" s="746">
        <v>0.5</v>
      </c>
      <c r="Q842" s="733">
        <v>9139.69</v>
      </c>
    </row>
    <row r="843" spans="1:17" ht="14.4" customHeight="1" x14ac:dyDescent="0.3">
      <c r="A843" s="727" t="s">
        <v>561</v>
      </c>
      <c r="B843" s="728" t="s">
        <v>5352</v>
      </c>
      <c r="C843" s="728" t="s">
        <v>4482</v>
      </c>
      <c r="D843" s="728" t="s">
        <v>4798</v>
      </c>
      <c r="E843" s="728" t="s">
        <v>4799</v>
      </c>
      <c r="F843" s="732">
        <v>6</v>
      </c>
      <c r="G843" s="732">
        <v>12778.380000000001</v>
      </c>
      <c r="H843" s="732">
        <v>6</v>
      </c>
      <c r="I843" s="732">
        <v>2129.73</v>
      </c>
      <c r="J843" s="732">
        <v>1</v>
      </c>
      <c r="K843" s="732">
        <v>2129.73</v>
      </c>
      <c r="L843" s="732">
        <v>1</v>
      </c>
      <c r="M843" s="732">
        <v>2129.73</v>
      </c>
      <c r="N843" s="732">
        <v>1</v>
      </c>
      <c r="O843" s="732">
        <v>2129.73</v>
      </c>
      <c r="P843" s="746">
        <v>1</v>
      </c>
      <c r="Q843" s="733">
        <v>2129.73</v>
      </c>
    </row>
    <row r="844" spans="1:17" ht="14.4" customHeight="1" x14ac:dyDescent="0.3">
      <c r="A844" s="727" t="s">
        <v>561</v>
      </c>
      <c r="B844" s="728" t="s">
        <v>5352</v>
      </c>
      <c r="C844" s="728" t="s">
        <v>4482</v>
      </c>
      <c r="D844" s="728" t="s">
        <v>5381</v>
      </c>
      <c r="E844" s="728" t="s">
        <v>4799</v>
      </c>
      <c r="F844" s="732">
        <v>1</v>
      </c>
      <c r="G844" s="732">
        <v>2342.1799999999998</v>
      </c>
      <c r="H844" s="732">
        <v>1</v>
      </c>
      <c r="I844" s="732">
        <v>2342.1799999999998</v>
      </c>
      <c r="J844" s="732">
        <v>1</v>
      </c>
      <c r="K844" s="732">
        <v>2342.1799999999998</v>
      </c>
      <c r="L844" s="732">
        <v>1</v>
      </c>
      <c r="M844" s="732">
        <v>2342.1799999999998</v>
      </c>
      <c r="N844" s="732"/>
      <c r="O844" s="732"/>
      <c r="P844" s="746"/>
      <c r="Q844" s="733"/>
    </row>
    <row r="845" spans="1:17" ht="14.4" customHeight="1" x14ac:dyDescent="0.3">
      <c r="A845" s="727" t="s">
        <v>561</v>
      </c>
      <c r="B845" s="728" t="s">
        <v>5352</v>
      </c>
      <c r="C845" s="728" t="s">
        <v>4482</v>
      </c>
      <c r="D845" s="728" t="s">
        <v>4809</v>
      </c>
      <c r="E845" s="728" t="s">
        <v>4810</v>
      </c>
      <c r="F845" s="732"/>
      <c r="G845" s="732"/>
      <c r="H845" s="732"/>
      <c r="I845" s="732"/>
      <c r="J845" s="732">
        <v>1</v>
      </c>
      <c r="K845" s="732">
        <v>18395</v>
      </c>
      <c r="L845" s="732">
        <v>1</v>
      </c>
      <c r="M845" s="732">
        <v>18395</v>
      </c>
      <c r="N845" s="732"/>
      <c r="O845" s="732"/>
      <c r="P845" s="746"/>
      <c r="Q845" s="733"/>
    </row>
    <row r="846" spans="1:17" ht="14.4" customHeight="1" x14ac:dyDescent="0.3">
      <c r="A846" s="727" t="s">
        <v>561</v>
      </c>
      <c r="B846" s="728" t="s">
        <v>5352</v>
      </c>
      <c r="C846" s="728" t="s">
        <v>4482</v>
      </c>
      <c r="D846" s="728" t="s">
        <v>4811</v>
      </c>
      <c r="E846" s="728" t="s">
        <v>4812</v>
      </c>
      <c r="F846" s="732"/>
      <c r="G846" s="732"/>
      <c r="H846" s="732"/>
      <c r="I846" s="732"/>
      <c r="J846" s="732">
        <v>2</v>
      </c>
      <c r="K846" s="732">
        <v>7920</v>
      </c>
      <c r="L846" s="732">
        <v>1</v>
      </c>
      <c r="M846" s="732">
        <v>3960</v>
      </c>
      <c r="N846" s="732">
        <v>1</v>
      </c>
      <c r="O846" s="732">
        <v>3960</v>
      </c>
      <c r="P846" s="746">
        <v>0.5</v>
      </c>
      <c r="Q846" s="733">
        <v>3960</v>
      </c>
    </row>
    <row r="847" spans="1:17" ht="14.4" customHeight="1" x14ac:dyDescent="0.3">
      <c r="A847" s="727" t="s">
        <v>561</v>
      </c>
      <c r="B847" s="728" t="s">
        <v>5352</v>
      </c>
      <c r="C847" s="728" t="s">
        <v>4482</v>
      </c>
      <c r="D847" s="728" t="s">
        <v>4813</v>
      </c>
      <c r="E847" s="728" t="s">
        <v>4812</v>
      </c>
      <c r="F847" s="732"/>
      <c r="G847" s="732"/>
      <c r="H847" s="732"/>
      <c r="I847" s="732"/>
      <c r="J847" s="732"/>
      <c r="K847" s="732"/>
      <c r="L847" s="732"/>
      <c r="M847" s="732"/>
      <c r="N847" s="732">
        <v>1</v>
      </c>
      <c r="O847" s="732">
        <v>5400</v>
      </c>
      <c r="P847" s="746"/>
      <c r="Q847" s="733">
        <v>5400</v>
      </c>
    </row>
    <row r="848" spans="1:17" ht="14.4" customHeight="1" x14ac:dyDescent="0.3">
      <c r="A848" s="727" t="s">
        <v>561</v>
      </c>
      <c r="B848" s="728" t="s">
        <v>5352</v>
      </c>
      <c r="C848" s="728" t="s">
        <v>4482</v>
      </c>
      <c r="D848" s="728" t="s">
        <v>4814</v>
      </c>
      <c r="E848" s="728" t="s">
        <v>4815</v>
      </c>
      <c r="F848" s="732"/>
      <c r="G848" s="732"/>
      <c r="H848" s="732"/>
      <c r="I848" s="732"/>
      <c r="J848" s="732">
        <v>10</v>
      </c>
      <c r="K848" s="732">
        <v>5503</v>
      </c>
      <c r="L848" s="732">
        <v>1</v>
      </c>
      <c r="M848" s="732">
        <v>550.29999999999995</v>
      </c>
      <c r="N848" s="732">
        <v>15</v>
      </c>
      <c r="O848" s="732">
        <v>8254.5</v>
      </c>
      <c r="P848" s="746">
        <v>1.5</v>
      </c>
      <c r="Q848" s="733">
        <v>550.29999999999995</v>
      </c>
    </row>
    <row r="849" spans="1:17" ht="14.4" customHeight="1" x14ac:dyDescent="0.3">
      <c r="A849" s="727" t="s">
        <v>561</v>
      </c>
      <c r="B849" s="728" t="s">
        <v>5352</v>
      </c>
      <c r="C849" s="728" t="s">
        <v>4482</v>
      </c>
      <c r="D849" s="728" t="s">
        <v>4816</v>
      </c>
      <c r="E849" s="728" t="s">
        <v>4817</v>
      </c>
      <c r="F849" s="732"/>
      <c r="G849" s="732"/>
      <c r="H849" s="732"/>
      <c r="I849" s="732"/>
      <c r="J849" s="732">
        <v>7</v>
      </c>
      <c r="K849" s="732">
        <v>4228</v>
      </c>
      <c r="L849" s="732">
        <v>1</v>
      </c>
      <c r="M849" s="732">
        <v>604</v>
      </c>
      <c r="N849" s="732"/>
      <c r="O849" s="732"/>
      <c r="P849" s="746"/>
      <c r="Q849" s="733"/>
    </row>
    <row r="850" spans="1:17" ht="14.4" customHeight="1" x14ac:dyDescent="0.3">
      <c r="A850" s="727" t="s">
        <v>561</v>
      </c>
      <c r="B850" s="728" t="s">
        <v>5352</v>
      </c>
      <c r="C850" s="728" t="s">
        <v>4482</v>
      </c>
      <c r="D850" s="728" t="s">
        <v>4824</v>
      </c>
      <c r="E850" s="728" t="s">
        <v>4825</v>
      </c>
      <c r="F850" s="732">
        <v>1</v>
      </c>
      <c r="G850" s="732">
        <v>8573.84</v>
      </c>
      <c r="H850" s="732"/>
      <c r="I850" s="732">
        <v>8573.84</v>
      </c>
      <c r="J850" s="732"/>
      <c r="K850" s="732"/>
      <c r="L850" s="732"/>
      <c r="M850" s="732"/>
      <c r="N850" s="732"/>
      <c r="O850" s="732"/>
      <c r="P850" s="746"/>
      <c r="Q850" s="733"/>
    </row>
    <row r="851" spans="1:17" ht="14.4" customHeight="1" x14ac:dyDescent="0.3">
      <c r="A851" s="727" t="s">
        <v>561</v>
      </c>
      <c r="B851" s="728" t="s">
        <v>5352</v>
      </c>
      <c r="C851" s="728" t="s">
        <v>4482</v>
      </c>
      <c r="D851" s="728" t="s">
        <v>4832</v>
      </c>
      <c r="E851" s="728" t="s">
        <v>4833</v>
      </c>
      <c r="F851" s="732">
        <v>1</v>
      </c>
      <c r="G851" s="732">
        <v>7717</v>
      </c>
      <c r="H851" s="732"/>
      <c r="I851" s="732">
        <v>7717</v>
      </c>
      <c r="J851" s="732"/>
      <c r="K851" s="732"/>
      <c r="L851" s="732"/>
      <c r="M851" s="732"/>
      <c r="N851" s="732"/>
      <c r="O851" s="732"/>
      <c r="P851" s="746"/>
      <c r="Q851" s="733"/>
    </row>
    <row r="852" spans="1:17" ht="14.4" customHeight="1" x14ac:dyDescent="0.3">
      <c r="A852" s="727" t="s">
        <v>561</v>
      </c>
      <c r="B852" s="728" t="s">
        <v>5352</v>
      </c>
      <c r="C852" s="728" t="s">
        <v>4482</v>
      </c>
      <c r="D852" s="728" t="s">
        <v>4840</v>
      </c>
      <c r="E852" s="728" t="s">
        <v>4841</v>
      </c>
      <c r="F852" s="732"/>
      <c r="G852" s="732"/>
      <c r="H852" s="732"/>
      <c r="I852" s="732"/>
      <c r="J852" s="732">
        <v>1</v>
      </c>
      <c r="K852" s="732">
        <v>10236.68</v>
      </c>
      <c r="L852" s="732">
        <v>1</v>
      </c>
      <c r="M852" s="732">
        <v>10236.68</v>
      </c>
      <c r="N852" s="732"/>
      <c r="O852" s="732"/>
      <c r="P852" s="746"/>
      <c r="Q852" s="733"/>
    </row>
    <row r="853" spans="1:17" ht="14.4" customHeight="1" x14ac:dyDescent="0.3">
      <c r="A853" s="727" t="s">
        <v>561</v>
      </c>
      <c r="B853" s="728" t="s">
        <v>5352</v>
      </c>
      <c r="C853" s="728" t="s">
        <v>4482</v>
      </c>
      <c r="D853" s="728" t="s">
        <v>4858</v>
      </c>
      <c r="E853" s="728" t="s">
        <v>4859</v>
      </c>
      <c r="F853" s="732"/>
      <c r="G853" s="732"/>
      <c r="H853" s="732"/>
      <c r="I853" s="732"/>
      <c r="J853" s="732"/>
      <c r="K853" s="732"/>
      <c r="L853" s="732"/>
      <c r="M853" s="732"/>
      <c r="N853" s="732">
        <v>3</v>
      </c>
      <c r="O853" s="732">
        <v>13462.14</v>
      </c>
      <c r="P853" s="746"/>
      <c r="Q853" s="733">
        <v>4487.38</v>
      </c>
    </row>
    <row r="854" spans="1:17" ht="14.4" customHeight="1" x14ac:dyDescent="0.3">
      <c r="A854" s="727" t="s">
        <v>561</v>
      </c>
      <c r="B854" s="728" t="s">
        <v>5352</v>
      </c>
      <c r="C854" s="728" t="s">
        <v>4482</v>
      </c>
      <c r="D854" s="728" t="s">
        <v>4862</v>
      </c>
      <c r="E854" s="728" t="s">
        <v>4863</v>
      </c>
      <c r="F854" s="732"/>
      <c r="G854" s="732"/>
      <c r="H854" s="732"/>
      <c r="I854" s="732"/>
      <c r="J854" s="732"/>
      <c r="K854" s="732"/>
      <c r="L854" s="732"/>
      <c r="M854" s="732"/>
      <c r="N854" s="732">
        <v>8</v>
      </c>
      <c r="O854" s="732">
        <v>1251.92</v>
      </c>
      <c r="P854" s="746"/>
      <c r="Q854" s="733">
        <v>156.49</v>
      </c>
    </row>
    <row r="855" spans="1:17" ht="14.4" customHeight="1" x14ac:dyDescent="0.3">
      <c r="A855" s="727" t="s">
        <v>561</v>
      </c>
      <c r="B855" s="728" t="s">
        <v>5352</v>
      </c>
      <c r="C855" s="728" t="s">
        <v>4482</v>
      </c>
      <c r="D855" s="728" t="s">
        <v>4870</v>
      </c>
      <c r="E855" s="728" t="s">
        <v>4853</v>
      </c>
      <c r="F855" s="732"/>
      <c r="G855" s="732"/>
      <c r="H855" s="732"/>
      <c r="I855" s="732"/>
      <c r="J855" s="732">
        <v>3</v>
      </c>
      <c r="K855" s="732">
        <v>13818.9</v>
      </c>
      <c r="L855" s="732">
        <v>1</v>
      </c>
      <c r="M855" s="732">
        <v>4606.3</v>
      </c>
      <c r="N855" s="732"/>
      <c r="O855" s="732"/>
      <c r="P855" s="746"/>
      <c r="Q855" s="733"/>
    </row>
    <row r="856" spans="1:17" ht="14.4" customHeight="1" x14ac:dyDescent="0.3">
      <c r="A856" s="727" t="s">
        <v>561</v>
      </c>
      <c r="B856" s="728" t="s">
        <v>5352</v>
      </c>
      <c r="C856" s="728" t="s">
        <v>4482</v>
      </c>
      <c r="D856" s="728" t="s">
        <v>4883</v>
      </c>
      <c r="E856" s="728" t="s">
        <v>4583</v>
      </c>
      <c r="F856" s="732"/>
      <c r="G856" s="732"/>
      <c r="H856" s="732"/>
      <c r="I856" s="732"/>
      <c r="J856" s="732">
        <v>1</v>
      </c>
      <c r="K856" s="732">
        <v>699.55</v>
      </c>
      <c r="L856" s="732">
        <v>1</v>
      </c>
      <c r="M856" s="732">
        <v>699.55</v>
      </c>
      <c r="N856" s="732">
        <v>1</v>
      </c>
      <c r="O856" s="732">
        <v>699.55</v>
      </c>
      <c r="P856" s="746">
        <v>1</v>
      </c>
      <c r="Q856" s="733">
        <v>699.55</v>
      </c>
    </row>
    <row r="857" spans="1:17" ht="14.4" customHeight="1" x14ac:dyDescent="0.3">
      <c r="A857" s="727" t="s">
        <v>561</v>
      </c>
      <c r="B857" s="728" t="s">
        <v>5352</v>
      </c>
      <c r="C857" s="728" t="s">
        <v>4482</v>
      </c>
      <c r="D857" s="728" t="s">
        <v>4886</v>
      </c>
      <c r="E857" s="728" t="s">
        <v>4887</v>
      </c>
      <c r="F857" s="732"/>
      <c r="G857" s="732"/>
      <c r="H857" s="732"/>
      <c r="I857" s="732"/>
      <c r="J857" s="732">
        <v>1</v>
      </c>
      <c r="K857" s="732">
        <v>10188.49</v>
      </c>
      <c r="L857" s="732">
        <v>1</v>
      </c>
      <c r="M857" s="732">
        <v>10188.49</v>
      </c>
      <c r="N857" s="732"/>
      <c r="O857" s="732"/>
      <c r="P857" s="746"/>
      <c r="Q857" s="733"/>
    </row>
    <row r="858" spans="1:17" ht="14.4" customHeight="1" x14ac:dyDescent="0.3">
      <c r="A858" s="727" t="s">
        <v>561</v>
      </c>
      <c r="B858" s="728" t="s">
        <v>5352</v>
      </c>
      <c r="C858" s="728" t="s">
        <v>4482</v>
      </c>
      <c r="D858" s="728" t="s">
        <v>4893</v>
      </c>
      <c r="E858" s="728" t="s">
        <v>4894</v>
      </c>
      <c r="F858" s="732"/>
      <c r="G858" s="732"/>
      <c r="H858" s="732"/>
      <c r="I858" s="732"/>
      <c r="J858" s="732">
        <v>1</v>
      </c>
      <c r="K858" s="732">
        <v>1872.2</v>
      </c>
      <c r="L858" s="732">
        <v>1</v>
      </c>
      <c r="M858" s="732">
        <v>1872.2</v>
      </c>
      <c r="N858" s="732">
        <v>1</v>
      </c>
      <c r="O858" s="732">
        <v>1872.2</v>
      </c>
      <c r="P858" s="746">
        <v>1</v>
      </c>
      <c r="Q858" s="733">
        <v>1872.2</v>
      </c>
    </row>
    <row r="859" spans="1:17" ht="14.4" customHeight="1" x14ac:dyDescent="0.3">
      <c r="A859" s="727" t="s">
        <v>561</v>
      </c>
      <c r="B859" s="728" t="s">
        <v>5352</v>
      </c>
      <c r="C859" s="728" t="s">
        <v>4482</v>
      </c>
      <c r="D859" s="728" t="s">
        <v>5382</v>
      </c>
      <c r="E859" s="728" t="s">
        <v>5383</v>
      </c>
      <c r="F859" s="732"/>
      <c r="G859" s="732"/>
      <c r="H859" s="732"/>
      <c r="I859" s="732"/>
      <c r="J859" s="732"/>
      <c r="K859" s="732"/>
      <c r="L859" s="732"/>
      <c r="M859" s="732"/>
      <c r="N859" s="732">
        <v>1</v>
      </c>
      <c r="O859" s="732">
        <v>7868.61</v>
      </c>
      <c r="P859" s="746"/>
      <c r="Q859" s="733">
        <v>7868.61</v>
      </c>
    </row>
    <row r="860" spans="1:17" ht="14.4" customHeight="1" x14ac:dyDescent="0.3">
      <c r="A860" s="727" t="s">
        <v>561</v>
      </c>
      <c r="B860" s="728" t="s">
        <v>5352</v>
      </c>
      <c r="C860" s="728" t="s">
        <v>4482</v>
      </c>
      <c r="D860" s="728" t="s">
        <v>4899</v>
      </c>
      <c r="E860" s="728" t="s">
        <v>4518</v>
      </c>
      <c r="F860" s="732">
        <v>4</v>
      </c>
      <c r="G860" s="732">
        <v>3751.64</v>
      </c>
      <c r="H860" s="732">
        <v>1</v>
      </c>
      <c r="I860" s="732">
        <v>937.91</v>
      </c>
      <c r="J860" s="732">
        <v>4</v>
      </c>
      <c r="K860" s="732">
        <v>3751.64</v>
      </c>
      <c r="L860" s="732">
        <v>1</v>
      </c>
      <c r="M860" s="732">
        <v>937.91</v>
      </c>
      <c r="N860" s="732">
        <v>2</v>
      </c>
      <c r="O860" s="732">
        <v>1875.82</v>
      </c>
      <c r="P860" s="746">
        <v>0.5</v>
      </c>
      <c r="Q860" s="733">
        <v>937.91</v>
      </c>
    </row>
    <row r="861" spans="1:17" ht="14.4" customHeight="1" x14ac:dyDescent="0.3">
      <c r="A861" s="727" t="s">
        <v>561</v>
      </c>
      <c r="B861" s="728" t="s">
        <v>5352</v>
      </c>
      <c r="C861" s="728" t="s">
        <v>4482</v>
      </c>
      <c r="D861" s="728" t="s">
        <v>4900</v>
      </c>
      <c r="E861" s="728" t="s">
        <v>4901</v>
      </c>
      <c r="F861" s="732"/>
      <c r="G861" s="732"/>
      <c r="H861" s="732"/>
      <c r="I861" s="732"/>
      <c r="J861" s="732">
        <v>1</v>
      </c>
      <c r="K861" s="732">
        <v>226.45</v>
      </c>
      <c r="L861" s="732">
        <v>1</v>
      </c>
      <c r="M861" s="732">
        <v>226.45</v>
      </c>
      <c r="N861" s="732"/>
      <c r="O861" s="732"/>
      <c r="P861" s="746"/>
      <c r="Q861" s="733"/>
    </row>
    <row r="862" spans="1:17" ht="14.4" customHeight="1" x14ac:dyDescent="0.3">
      <c r="A862" s="727" t="s">
        <v>561</v>
      </c>
      <c r="B862" s="728" t="s">
        <v>5352</v>
      </c>
      <c r="C862" s="728" t="s">
        <v>4482</v>
      </c>
      <c r="D862" s="728" t="s">
        <v>5384</v>
      </c>
      <c r="E862" s="728" t="s">
        <v>5385</v>
      </c>
      <c r="F862" s="732">
        <v>3</v>
      </c>
      <c r="G862" s="732">
        <v>16458</v>
      </c>
      <c r="H862" s="732">
        <v>0.42857142857142855</v>
      </c>
      <c r="I862" s="732">
        <v>5486</v>
      </c>
      <c r="J862" s="732">
        <v>7</v>
      </c>
      <c r="K862" s="732">
        <v>38402</v>
      </c>
      <c r="L862" s="732">
        <v>1</v>
      </c>
      <c r="M862" s="732">
        <v>5486</v>
      </c>
      <c r="N862" s="732"/>
      <c r="O862" s="732"/>
      <c r="P862" s="746"/>
      <c r="Q862" s="733"/>
    </row>
    <row r="863" spans="1:17" ht="14.4" customHeight="1" x14ac:dyDescent="0.3">
      <c r="A863" s="727" t="s">
        <v>561</v>
      </c>
      <c r="B863" s="728" t="s">
        <v>5352</v>
      </c>
      <c r="C863" s="728" t="s">
        <v>4482</v>
      </c>
      <c r="D863" s="728" t="s">
        <v>4908</v>
      </c>
      <c r="E863" s="728" t="s">
        <v>4490</v>
      </c>
      <c r="F863" s="732">
        <v>1</v>
      </c>
      <c r="G863" s="732">
        <v>466.47</v>
      </c>
      <c r="H863" s="732">
        <v>1</v>
      </c>
      <c r="I863" s="732">
        <v>466.47</v>
      </c>
      <c r="J863" s="732">
        <v>1</v>
      </c>
      <c r="K863" s="732">
        <v>466.47</v>
      </c>
      <c r="L863" s="732">
        <v>1</v>
      </c>
      <c r="M863" s="732">
        <v>466.47</v>
      </c>
      <c r="N863" s="732"/>
      <c r="O863" s="732"/>
      <c r="P863" s="746"/>
      <c r="Q863" s="733"/>
    </row>
    <row r="864" spans="1:17" ht="14.4" customHeight="1" x14ac:dyDescent="0.3">
      <c r="A864" s="727" t="s">
        <v>561</v>
      </c>
      <c r="B864" s="728" t="s">
        <v>5352</v>
      </c>
      <c r="C864" s="728" t="s">
        <v>4482</v>
      </c>
      <c r="D864" s="728" t="s">
        <v>4910</v>
      </c>
      <c r="E864" s="728" t="s">
        <v>4750</v>
      </c>
      <c r="F864" s="732"/>
      <c r="G864" s="732"/>
      <c r="H864" s="732"/>
      <c r="I864" s="732"/>
      <c r="J864" s="732"/>
      <c r="K864" s="732"/>
      <c r="L864" s="732"/>
      <c r="M864" s="732"/>
      <c r="N864" s="732">
        <v>1</v>
      </c>
      <c r="O864" s="732">
        <v>9224.67</v>
      </c>
      <c r="P864" s="746"/>
      <c r="Q864" s="733">
        <v>9224.67</v>
      </c>
    </row>
    <row r="865" spans="1:17" ht="14.4" customHeight="1" x14ac:dyDescent="0.3">
      <c r="A865" s="727" t="s">
        <v>561</v>
      </c>
      <c r="B865" s="728" t="s">
        <v>5352</v>
      </c>
      <c r="C865" s="728" t="s">
        <v>4482</v>
      </c>
      <c r="D865" s="728" t="s">
        <v>5386</v>
      </c>
      <c r="E865" s="728" t="s">
        <v>5387</v>
      </c>
      <c r="F865" s="732"/>
      <c r="G865" s="732"/>
      <c r="H865" s="732"/>
      <c r="I865" s="732"/>
      <c r="J865" s="732"/>
      <c r="K865" s="732"/>
      <c r="L865" s="732"/>
      <c r="M865" s="732"/>
      <c r="N865" s="732">
        <v>4</v>
      </c>
      <c r="O865" s="732">
        <v>8438</v>
      </c>
      <c r="P865" s="746"/>
      <c r="Q865" s="733">
        <v>2109.5</v>
      </c>
    </row>
    <row r="866" spans="1:17" ht="14.4" customHeight="1" x14ac:dyDescent="0.3">
      <c r="A866" s="727" t="s">
        <v>561</v>
      </c>
      <c r="B866" s="728" t="s">
        <v>5352</v>
      </c>
      <c r="C866" s="728" t="s">
        <v>4482</v>
      </c>
      <c r="D866" s="728" t="s">
        <v>4917</v>
      </c>
      <c r="E866" s="728" t="s">
        <v>4505</v>
      </c>
      <c r="F866" s="732"/>
      <c r="G866" s="732"/>
      <c r="H866" s="732"/>
      <c r="I866" s="732"/>
      <c r="J866" s="732"/>
      <c r="K866" s="732"/>
      <c r="L866" s="732"/>
      <c r="M866" s="732"/>
      <c r="N866" s="732">
        <v>1</v>
      </c>
      <c r="O866" s="732">
        <v>139.91</v>
      </c>
      <c r="P866" s="746"/>
      <c r="Q866" s="733">
        <v>139.91</v>
      </c>
    </row>
    <row r="867" spans="1:17" ht="14.4" customHeight="1" x14ac:dyDescent="0.3">
      <c r="A867" s="727" t="s">
        <v>561</v>
      </c>
      <c r="B867" s="728" t="s">
        <v>5352</v>
      </c>
      <c r="C867" s="728" t="s">
        <v>4482</v>
      </c>
      <c r="D867" s="728" t="s">
        <v>4920</v>
      </c>
      <c r="E867" s="728" t="s">
        <v>4921</v>
      </c>
      <c r="F867" s="732"/>
      <c r="G867" s="732"/>
      <c r="H867" s="732"/>
      <c r="I867" s="732"/>
      <c r="J867" s="732">
        <v>1</v>
      </c>
      <c r="K867" s="732">
        <v>1030</v>
      </c>
      <c r="L867" s="732">
        <v>1</v>
      </c>
      <c r="M867" s="732">
        <v>1030</v>
      </c>
      <c r="N867" s="732"/>
      <c r="O867" s="732"/>
      <c r="P867" s="746"/>
      <c r="Q867" s="733"/>
    </row>
    <row r="868" spans="1:17" ht="14.4" customHeight="1" x14ac:dyDescent="0.3">
      <c r="A868" s="727" t="s">
        <v>561</v>
      </c>
      <c r="B868" s="728" t="s">
        <v>5352</v>
      </c>
      <c r="C868" s="728" t="s">
        <v>4482</v>
      </c>
      <c r="D868" s="728" t="s">
        <v>4922</v>
      </c>
      <c r="E868" s="728" t="s">
        <v>4923</v>
      </c>
      <c r="F868" s="732"/>
      <c r="G868" s="732"/>
      <c r="H868" s="732"/>
      <c r="I868" s="732"/>
      <c r="J868" s="732">
        <v>1</v>
      </c>
      <c r="K868" s="732">
        <v>516</v>
      </c>
      <c r="L868" s="732">
        <v>1</v>
      </c>
      <c r="M868" s="732">
        <v>516</v>
      </c>
      <c r="N868" s="732"/>
      <c r="O868" s="732"/>
      <c r="P868" s="746"/>
      <c r="Q868" s="733"/>
    </row>
    <row r="869" spans="1:17" ht="14.4" customHeight="1" x14ac:dyDescent="0.3">
      <c r="A869" s="727" t="s">
        <v>561</v>
      </c>
      <c r="B869" s="728" t="s">
        <v>5352</v>
      </c>
      <c r="C869" s="728" t="s">
        <v>4482</v>
      </c>
      <c r="D869" s="728" t="s">
        <v>4924</v>
      </c>
      <c r="E869" s="728" t="s">
        <v>4925</v>
      </c>
      <c r="F869" s="732"/>
      <c r="G869" s="732"/>
      <c r="H869" s="732"/>
      <c r="I869" s="732"/>
      <c r="J869" s="732">
        <v>1</v>
      </c>
      <c r="K869" s="732">
        <v>412</v>
      </c>
      <c r="L869" s="732">
        <v>1</v>
      </c>
      <c r="M869" s="732">
        <v>412</v>
      </c>
      <c r="N869" s="732"/>
      <c r="O869" s="732"/>
      <c r="P869" s="746"/>
      <c r="Q869" s="733"/>
    </row>
    <row r="870" spans="1:17" ht="14.4" customHeight="1" x14ac:dyDescent="0.3">
      <c r="A870" s="727" t="s">
        <v>561</v>
      </c>
      <c r="B870" s="728" t="s">
        <v>5352</v>
      </c>
      <c r="C870" s="728" t="s">
        <v>4482</v>
      </c>
      <c r="D870" s="728" t="s">
        <v>4926</v>
      </c>
      <c r="E870" s="728" t="s">
        <v>4927</v>
      </c>
      <c r="F870" s="732"/>
      <c r="G870" s="732"/>
      <c r="H870" s="732"/>
      <c r="I870" s="732"/>
      <c r="J870" s="732">
        <v>2</v>
      </c>
      <c r="K870" s="732">
        <v>16908</v>
      </c>
      <c r="L870" s="732">
        <v>1</v>
      </c>
      <c r="M870" s="732">
        <v>8454</v>
      </c>
      <c r="N870" s="732"/>
      <c r="O870" s="732"/>
      <c r="P870" s="746"/>
      <c r="Q870" s="733"/>
    </row>
    <row r="871" spans="1:17" ht="14.4" customHeight="1" x14ac:dyDescent="0.3">
      <c r="A871" s="727" t="s">
        <v>561</v>
      </c>
      <c r="B871" s="728" t="s">
        <v>5352</v>
      </c>
      <c r="C871" s="728" t="s">
        <v>4482</v>
      </c>
      <c r="D871" s="728" t="s">
        <v>4928</v>
      </c>
      <c r="E871" s="728" t="s">
        <v>4929</v>
      </c>
      <c r="F871" s="732">
        <v>2</v>
      </c>
      <c r="G871" s="732">
        <v>2719.42</v>
      </c>
      <c r="H871" s="732">
        <v>0.66666666666666663</v>
      </c>
      <c r="I871" s="732">
        <v>1359.71</v>
      </c>
      <c r="J871" s="732">
        <v>3</v>
      </c>
      <c r="K871" s="732">
        <v>4079.13</v>
      </c>
      <c r="L871" s="732">
        <v>1</v>
      </c>
      <c r="M871" s="732">
        <v>1359.71</v>
      </c>
      <c r="N871" s="732">
        <v>8</v>
      </c>
      <c r="O871" s="732">
        <v>10877.68</v>
      </c>
      <c r="P871" s="746">
        <v>2.6666666666666665</v>
      </c>
      <c r="Q871" s="733">
        <v>1359.71</v>
      </c>
    </row>
    <row r="872" spans="1:17" ht="14.4" customHeight="1" x14ac:dyDescent="0.3">
      <c r="A872" s="727" t="s">
        <v>561</v>
      </c>
      <c r="B872" s="728" t="s">
        <v>5352</v>
      </c>
      <c r="C872" s="728" t="s">
        <v>4482</v>
      </c>
      <c r="D872" s="728" t="s">
        <v>4931</v>
      </c>
      <c r="E872" s="728" t="s">
        <v>4932</v>
      </c>
      <c r="F872" s="732"/>
      <c r="G872" s="732"/>
      <c r="H872" s="732"/>
      <c r="I872" s="732"/>
      <c r="J872" s="732">
        <v>2</v>
      </c>
      <c r="K872" s="732">
        <v>37014</v>
      </c>
      <c r="L872" s="732">
        <v>1</v>
      </c>
      <c r="M872" s="732">
        <v>18507</v>
      </c>
      <c r="N872" s="732">
        <v>3</v>
      </c>
      <c r="O872" s="732">
        <v>55521</v>
      </c>
      <c r="P872" s="746">
        <v>1.5</v>
      </c>
      <c r="Q872" s="733">
        <v>18507</v>
      </c>
    </row>
    <row r="873" spans="1:17" ht="14.4" customHeight="1" x14ac:dyDescent="0.3">
      <c r="A873" s="727" t="s">
        <v>561</v>
      </c>
      <c r="B873" s="728" t="s">
        <v>5352</v>
      </c>
      <c r="C873" s="728" t="s">
        <v>4482</v>
      </c>
      <c r="D873" s="728" t="s">
        <v>5388</v>
      </c>
      <c r="E873" s="728" t="s">
        <v>5389</v>
      </c>
      <c r="F873" s="732"/>
      <c r="G873" s="732"/>
      <c r="H873" s="732"/>
      <c r="I873" s="732"/>
      <c r="J873" s="732"/>
      <c r="K873" s="732"/>
      <c r="L873" s="732"/>
      <c r="M873" s="732"/>
      <c r="N873" s="732">
        <v>4</v>
      </c>
      <c r="O873" s="732">
        <v>5148.6400000000003</v>
      </c>
      <c r="P873" s="746"/>
      <c r="Q873" s="733">
        <v>1287.1600000000001</v>
      </c>
    </row>
    <row r="874" spans="1:17" ht="14.4" customHeight="1" x14ac:dyDescent="0.3">
      <c r="A874" s="727" t="s">
        <v>561</v>
      </c>
      <c r="B874" s="728" t="s">
        <v>5352</v>
      </c>
      <c r="C874" s="728" t="s">
        <v>4482</v>
      </c>
      <c r="D874" s="728" t="s">
        <v>4948</v>
      </c>
      <c r="E874" s="728" t="s">
        <v>4949</v>
      </c>
      <c r="F874" s="732">
        <v>9</v>
      </c>
      <c r="G874" s="732">
        <v>9681.75</v>
      </c>
      <c r="H874" s="732">
        <v>4.5</v>
      </c>
      <c r="I874" s="732">
        <v>1075.75</v>
      </c>
      <c r="J874" s="732">
        <v>2</v>
      </c>
      <c r="K874" s="732">
        <v>2151.5</v>
      </c>
      <c r="L874" s="732">
        <v>1</v>
      </c>
      <c r="M874" s="732">
        <v>1075.75</v>
      </c>
      <c r="N874" s="732">
        <v>5</v>
      </c>
      <c r="O874" s="732">
        <v>5378.75</v>
      </c>
      <c r="P874" s="746">
        <v>2.5</v>
      </c>
      <c r="Q874" s="733">
        <v>1075.75</v>
      </c>
    </row>
    <row r="875" spans="1:17" ht="14.4" customHeight="1" x14ac:dyDescent="0.3">
      <c r="A875" s="727" t="s">
        <v>561</v>
      </c>
      <c r="B875" s="728" t="s">
        <v>5352</v>
      </c>
      <c r="C875" s="728" t="s">
        <v>4482</v>
      </c>
      <c r="D875" s="728" t="s">
        <v>4954</v>
      </c>
      <c r="E875" s="728" t="s">
        <v>4955</v>
      </c>
      <c r="F875" s="732"/>
      <c r="G875" s="732"/>
      <c r="H875" s="732"/>
      <c r="I875" s="732"/>
      <c r="J875" s="732"/>
      <c r="K875" s="732"/>
      <c r="L875" s="732"/>
      <c r="M875" s="732"/>
      <c r="N875" s="732">
        <v>3</v>
      </c>
      <c r="O875" s="732">
        <v>4850.1899999999996</v>
      </c>
      <c r="P875" s="746"/>
      <c r="Q875" s="733">
        <v>1616.7299999999998</v>
      </c>
    </row>
    <row r="876" spans="1:17" ht="14.4" customHeight="1" x14ac:dyDescent="0.3">
      <c r="A876" s="727" t="s">
        <v>561</v>
      </c>
      <c r="B876" s="728" t="s">
        <v>5352</v>
      </c>
      <c r="C876" s="728" t="s">
        <v>4482</v>
      </c>
      <c r="D876" s="728" t="s">
        <v>4959</v>
      </c>
      <c r="E876" s="728" t="s">
        <v>4960</v>
      </c>
      <c r="F876" s="732"/>
      <c r="G876" s="732"/>
      <c r="H876" s="732"/>
      <c r="I876" s="732"/>
      <c r="J876" s="732">
        <v>1</v>
      </c>
      <c r="K876" s="732">
        <v>10707.71</v>
      </c>
      <c r="L876" s="732">
        <v>1</v>
      </c>
      <c r="M876" s="732">
        <v>10707.71</v>
      </c>
      <c r="N876" s="732"/>
      <c r="O876" s="732"/>
      <c r="P876" s="746"/>
      <c r="Q876" s="733"/>
    </row>
    <row r="877" spans="1:17" ht="14.4" customHeight="1" x14ac:dyDescent="0.3">
      <c r="A877" s="727" t="s">
        <v>561</v>
      </c>
      <c r="B877" s="728" t="s">
        <v>5352</v>
      </c>
      <c r="C877" s="728" t="s">
        <v>4482</v>
      </c>
      <c r="D877" s="728" t="s">
        <v>5390</v>
      </c>
      <c r="E877" s="728" t="s">
        <v>5391</v>
      </c>
      <c r="F877" s="732"/>
      <c r="G877" s="732"/>
      <c r="H877" s="732"/>
      <c r="I877" s="732"/>
      <c r="J877" s="732"/>
      <c r="K877" s="732"/>
      <c r="L877" s="732"/>
      <c r="M877" s="732"/>
      <c r="N877" s="732">
        <v>3</v>
      </c>
      <c r="O877" s="732">
        <v>3830.4</v>
      </c>
      <c r="P877" s="746"/>
      <c r="Q877" s="733">
        <v>1276.8</v>
      </c>
    </row>
    <row r="878" spans="1:17" ht="14.4" customHeight="1" x14ac:dyDescent="0.3">
      <c r="A878" s="727" t="s">
        <v>561</v>
      </c>
      <c r="B878" s="728" t="s">
        <v>5352</v>
      </c>
      <c r="C878" s="728" t="s">
        <v>4482</v>
      </c>
      <c r="D878" s="728" t="s">
        <v>4962</v>
      </c>
      <c r="E878" s="728" t="s">
        <v>4963</v>
      </c>
      <c r="F878" s="732">
        <v>4</v>
      </c>
      <c r="G878" s="732">
        <v>355.6</v>
      </c>
      <c r="H878" s="732">
        <v>0.4</v>
      </c>
      <c r="I878" s="732">
        <v>88.9</v>
      </c>
      <c r="J878" s="732">
        <v>10</v>
      </c>
      <c r="K878" s="732">
        <v>889</v>
      </c>
      <c r="L878" s="732">
        <v>1</v>
      </c>
      <c r="M878" s="732">
        <v>88.9</v>
      </c>
      <c r="N878" s="732">
        <v>11</v>
      </c>
      <c r="O878" s="732">
        <v>977.9</v>
      </c>
      <c r="P878" s="746">
        <v>1.0999999999999999</v>
      </c>
      <c r="Q878" s="733">
        <v>88.899999999999991</v>
      </c>
    </row>
    <row r="879" spans="1:17" ht="14.4" customHeight="1" x14ac:dyDescent="0.3">
      <c r="A879" s="727" t="s">
        <v>561</v>
      </c>
      <c r="B879" s="728" t="s">
        <v>5352</v>
      </c>
      <c r="C879" s="728" t="s">
        <v>4482</v>
      </c>
      <c r="D879" s="728" t="s">
        <v>5392</v>
      </c>
      <c r="E879" s="728" t="s">
        <v>5393</v>
      </c>
      <c r="F879" s="732">
        <v>1</v>
      </c>
      <c r="G879" s="732">
        <v>2999</v>
      </c>
      <c r="H879" s="732"/>
      <c r="I879" s="732">
        <v>2999</v>
      </c>
      <c r="J879" s="732"/>
      <c r="K879" s="732"/>
      <c r="L879" s="732"/>
      <c r="M879" s="732"/>
      <c r="N879" s="732"/>
      <c r="O879" s="732"/>
      <c r="P879" s="746"/>
      <c r="Q879" s="733"/>
    </row>
    <row r="880" spans="1:17" ht="14.4" customHeight="1" x14ac:dyDescent="0.3">
      <c r="A880" s="727" t="s">
        <v>561</v>
      </c>
      <c r="B880" s="728" t="s">
        <v>5352</v>
      </c>
      <c r="C880" s="728" t="s">
        <v>4482</v>
      </c>
      <c r="D880" s="728" t="s">
        <v>5394</v>
      </c>
      <c r="E880" s="728" t="s">
        <v>5395</v>
      </c>
      <c r="F880" s="732"/>
      <c r="G880" s="732"/>
      <c r="H880" s="732"/>
      <c r="I880" s="732"/>
      <c r="J880" s="732">
        <v>1</v>
      </c>
      <c r="K880" s="732">
        <v>8493</v>
      </c>
      <c r="L880" s="732">
        <v>1</v>
      </c>
      <c r="M880" s="732">
        <v>8493</v>
      </c>
      <c r="N880" s="732">
        <v>1</v>
      </c>
      <c r="O880" s="732">
        <v>8493</v>
      </c>
      <c r="P880" s="746">
        <v>1</v>
      </c>
      <c r="Q880" s="733">
        <v>8493</v>
      </c>
    </row>
    <row r="881" spans="1:17" ht="14.4" customHeight="1" x14ac:dyDescent="0.3">
      <c r="A881" s="727" t="s">
        <v>561</v>
      </c>
      <c r="B881" s="728" t="s">
        <v>5352</v>
      </c>
      <c r="C881" s="728" t="s">
        <v>4482</v>
      </c>
      <c r="D881" s="728" t="s">
        <v>4985</v>
      </c>
      <c r="E881" s="728" t="s">
        <v>4986</v>
      </c>
      <c r="F881" s="732"/>
      <c r="G881" s="732"/>
      <c r="H881" s="732"/>
      <c r="I881" s="732"/>
      <c r="J881" s="732"/>
      <c r="K881" s="732"/>
      <c r="L881" s="732"/>
      <c r="M881" s="732"/>
      <c r="N881" s="732">
        <v>0.9</v>
      </c>
      <c r="O881" s="732">
        <v>60.3</v>
      </c>
      <c r="P881" s="746"/>
      <c r="Q881" s="733">
        <v>67</v>
      </c>
    </row>
    <row r="882" spans="1:17" ht="14.4" customHeight="1" x14ac:dyDescent="0.3">
      <c r="A882" s="727" t="s">
        <v>561</v>
      </c>
      <c r="B882" s="728" t="s">
        <v>5352</v>
      </c>
      <c r="C882" s="728" t="s">
        <v>4482</v>
      </c>
      <c r="D882" s="728" t="s">
        <v>5396</v>
      </c>
      <c r="E882" s="728" t="s">
        <v>5397</v>
      </c>
      <c r="F882" s="732"/>
      <c r="G882" s="732"/>
      <c r="H882" s="732"/>
      <c r="I882" s="732"/>
      <c r="J882" s="732">
        <v>3</v>
      </c>
      <c r="K882" s="732">
        <v>10304.459999999999</v>
      </c>
      <c r="L882" s="732">
        <v>1</v>
      </c>
      <c r="M882" s="732">
        <v>3434.8199999999997</v>
      </c>
      <c r="N882" s="732">
        <v>10</v>
      </c>
      <c r="O882" s="732">
        <v>34348.199999999997</v>
      </c>
      <c r="P882" s="746">
        <v>3.3333333333333335</v>
      </c>
      <c r="Q882" s="733">
        <v>3434.8199999999997</v>
      </c>
    </row>
    <row r="883" spans="1:17" ht="14.4" customHeight="1" x14ac:dyDescent="0.3">
      <c r="A883" s="727" t="s">
        <v>561</v>
      </c>
      <c r="B883" s="728" t="s">
        <v>5352</v>
      </c>
      <c r="C883" s="728" t="s">
        <v>4482</v>
      </c>
      <c r="D883" s="728" t="s">
        <v>5398</v>
      </c>
      <c r="E883" s="728" t="s">
        <v>5370</v>
      </c>
      <c r="F883" s="732"/>
      <c r="G883" s="732"/>
      <c r="H883" s="732"/>
      <c r="I883" s="732"/>
      <c r="J883" s="732">
        <v>3</v>
      </c>
      <c r="K883" s="732">
        <v>5204.6099999999997</v>
      </c>
      <c r="L883" s="732">
        <v>1</v>
      </c>
      <c r="M883" s="732">
        <v>1734.87</v>
      </c>
      <c r="N883" s="732"/>
      <c r="O883" s="732"/>
      <c r="P883" s="746"/>
      <c r="Q883" s="733"/>
    </row>
    <row r="884" spans="1:17" ht="14.4" customHeight="1" x14ac:dyDescent="0.3">
      <c r="A884" s="727" t="s">
        <v>561</v>
      </c>
      <c r="B884" s="728" t="s">
        <v>5352</v>
      </c>
      <c r="C884" s="728" t="s">
        <v>4482</v>
      </c>
      <c r="D884" s="728" t="s">
        <v>5399</v>
      </c>
      <c r="E884" s="728" t="s">
        <v>5400</v>
      </c>
      <c r="F884" s="732"/>
      <c r="G884" s="732"/>
      <c r="H884" s="732"/>
      <c r="I884" s="732"/>
      <c r="J884" s="732">
        <v>1</v>
      </c>
      <c r="K884" s="732">
        <v>15808.48</v>
      </c>
      <c r="L884" s="732">
        <v>1</v>
      </c>
      <c r="M884" s="732">
        <v>15808.48</v>
      </c>
      <c r="N884" s="732">
        <v>3</v>
      </c>
      <c r="O884" s="732">
        <v>47425.440000000002</v>
      </c>
      <c r="P884" s="746">
        <v>3.0000000000000004</v>
      </c>
      <c r="Q884" s="733">
        <v>15808.480000000001</v>
      </c>
    </row>
    <row r="885" spans="1:17" ht="14.4" customHeight="1" x14ac:dyDescent="0.3">
      <c r="A885" s="727" t="s">
        <v>561</v>
      </c>
      <c r="B885" s="728" t="s">
        <v>5352</v>
      </c>
      <c r="C885" s="728" t="s">
        <v>4482</v>
      </c>
      <c r="D885" s="728" t="s">
        <v>4991</v>
      </c>
      <c r="E885" s="728" t="s">
        <v>4529</v>
      </c>
      <c r="F885" s="732"/>
      <c r="G885" s="732"/>
      <c r="H885" s="732"/>
      <c r="I885" s="732"/>
      <c r="J885" s="732">
        <v>2</v>
      </c>
      <c r="K885" s="732">
        <v>24524.5</v>
      </c>
      <c r="L885" s="732">
        <v>1</v>
      </c>
      <c r="M885" s="732">
        <v>12262.25</v>
      </c>
      <c r="N885" s="732"/>
      <c r="O885" s="732"/>
      <c r="P885" s="746"/>
      <c r="Q885" s="733"/>
    </row>
    <row r="886" spans="1:17" ht="14.4" customHeight="1" x14ac:dyDescent="0.3">
      <c r="A886" s="727" t="s">
        <v>561</v>
      </c>
      <c r="B886" s="728" t="s">
        <v>5352</v>
      </c>
      <c r="C886" s="728" t="s">
        <v>4482</v>
      </c>
      <c r="D886" s="728" t="s">
        <v>5401</v>
      </c>
      <c r="E886" s="728" t="s">
        <v>5402</v>
      </c>
      <c r="F886" s="732"/>
      <c r="G886" s="732"/>
      <c r="H886" s="732"/>
      <c r="I886" s="732"/>
      <c r="J886" s="732"/>
      <c r="K886" s="732"/>
      <c r="L886" s="732"/>
      <c r="M886" s="732"/>
      <c r="N886" s="732">
        <v>1</v>
      </c>
      <c r="O886" s="732">
        <v>1287.7</v>
      </c>
      <c r="P886" s="746"/>
      <c r="Q886" s="733">
        <v>1287.7</v>
      </c>
    </row>
    <row r="887" spans="1:17" ht="14.4" customHeight="1" x14ac:dyDescent="0.3">
      <c r="A887" s="727" t="s">
        <v>561</v>
      </c>
      <c r="B887" s="728" t="s">
        <v>5352</v>
      </c>
      <c r="C887" s="728" t="s">
        <v>4482</v>
      </c>
      <c r="D887" s="728" t="s">
        <v>5403</v>
      </c>
      <c r="E887" s="728" t="s">
        <v>5404</v>
      </c>
      <c r="F887" s="732"/>
      <c r="G887" s="732"/>
      <c r="H887" s="732"/>
      <c r="I887" s="732"/>
      <c r="J887" s="732"/>
      <c r="K887" s="732"/>
      <c r="L887" s="732"/>
      <c r="M887" s="732"/>
      <c r="N887" s="732">
        <v>5</v>
      </c>
      <c r="O887" s="732">
        <v>7691.3499999999995</v>
      </c>
      <c r="P887" s="746"/>
      <c r="Q887" s="733">
        <v>1538.27</v>
      </c>
    </row>
    <row r="888" spans="1:17" ht="14.4" customHeight="1" x14ac:dyDescent="0.3">
      <c r="A888" s="727" t="s">
        <v>561</v>
      </c>
      <c r="B888" s="728" t="s">
        <v>5352</v>
      </c>
      <c r="C888" s="728" t="s">
        <v>4482</v>
      </c>
      <c r="D888" s="728" t="s">
        <v>5405</v>
      </c>
      <c r="E888" s="728" t="s">
        <v>4863</v>
      </c>
      <c r="F888" s="732"/>
      <c r="G888" s="732"/>
      <c r="H888" s="732"/>
      <c r="I888" s="732"/>
      <c r="J888" s="732"/>
      <c r="K888" s="732"/>
      <c r="L888" s="732"/>
      <c r="M888" s="732"/>
      <c r="N888" s="732">
        <v>2</v>
      </c>
      <c r="O888" s="732">
        <v>694.36</v>
      </c>
      <c r="P888" s="746"/>
      <c r="Q888" s="733">
        <v>347.18</v>
      </c>
    </row>
    <row r="889" spans="1:17" ht="14.4" customHeight="1" x14ac:dyDescent="0.3">
      <c r="A889" s="727" t="s">
        <v>561</v>
      </c>
      <c r="B889" s="728" t="s">
        <v>5352</v>
      </c>
      <c r="C889" s="728" t="s">
        <v>4482</v>
      </c>
      <c r="D889" s="728" t="s">
        <v>5406</v>
      </c>
      <c r="E889" s="728" t="s">
        <v>4533</v>
      </c>
      <c r="F889" s="732"/>
      <c r="G889" s="732"/>
      <c r="H889" s="732"/>
      <c r="I889" s="732"/>
      <c r="J889" s="732"/>
      <c r="K889" s="732"/>
      <c r="L889" s="732"/>
      <c r="M889" s="732"/>
      <c r="N889" s="732">
        <v>0.1</v>
      </c>
      <c r="O889" s="732">
        <v>607.85</v>
      </c>
      <c r="P889" s="746"/>
      <c r="Q889" s="733">
        <v>6078.5</v>
      </c>
    </row>
    <row r="890" spans="1:17" ht="14.4" customHeight="1" x14ac:dyDescent="0.3">
      <c r="A890" s="727" t="s">
        <v>561</v>
      </c>
      <c r="B890" s="728" t="s">
        <v>5352</v>
      </c>
      <c r="C890" s="728" t="s">
        <v>4482</v>
      </c>
      <c r="D890" s="728" t="s">
        <v>5407</v>
      </c>
      <c r="E890" s="728" t="s">
        <v>5073</v>
      </c>
      <c r="F890" s="732"/>
      <c r="G890" s="732"/>
      <c r="H890" s="732"/>
      <c r="I890" s="732"/>
      <c r="J890" s="732">
        <v>1</v>
      </c>
      <c r="K890" s="732">
        <v>1094.0999999999999</v>
      </c>
      <c r="L890" s="732">
        <v>1</v>
      </c>
      <c r="M890" s="732">
        <v>1094.0999999999999</v>
      </c>
      <c r="N890" s="732"/>
      <c r="O890" s="732"/>
      <c r="P890" s="746"/>
      <c r="Q890" s="733"/>
    </row>
    <row r="891" spans="1:17" ht="14.4" customHeight="1" x14ac:dyDescent="0.3">
      <c r="A891" s="727" t="s">
        <v>561</v>
      </c>
      <c r="B891" s="728" t="s">
        <v>5352</v>
      </c>
      <c r="C891" s="728" t="s">
        <v>4482</v>
      </c>
      <c r="D891" s="728" t="s">
        <v>5072</v>
      </c>
      <c r="E891" s="728" t="s">
        <v>5073</v>
      </c>
      <c r="F891" s="732"/>
      <c r="G891" s="732"/>
      <c r="H891" s="732"/>
      <c r="I891" s="732"/>
      <c r="J891" s="732"/>
      <c r="K891" s="732"/>
      <c r="L891" s="732"/>
      <c r="M891" s="732"/>
      <c r="N891" s="732">
        <v>3</v>
      </c>
      <c r="O891" s="732">
        <v>1786.17</v>
      </c>
      <c r="P891" s="746"/>
      <c r="Q891" s="733">
        <v>595.39</v>
      </c>
    </row>
    <row r="892" spans="1:17" ht="14.4" customHeight="1" x14ac:dyDescent="0.3">
      <c r="A892" s="727" t="s">
        <v>561</v>
      </c>
      <c r="B892" s="728" t="s">
        <v>5352</v>
      </c>
      <c r="C892" s="728" t="s">
        <v>4482</v>
      </c>
      <c r="D892" s="728" t="s">
        <v>5408</v>
      </c>
      <c r="E892" s="728" t="s">
        <v>4681</v>
      </c>
      <c r="F892" s="732">
        <v>1</v>
      </c>
      <c r="G892" s="732">
        <v>11790.71</v>
      </c>
      <c r="H892" s="732">
        <v>1</v>
      </c>
      <c r="I892" s="732">
        <v>11790.71</v>
      </c>
      <c r="J892" s="732">
        <v>1</v>
      </c>
      <c r="K892" s="732">
        <v>11790.71</v>
      </c>
      <c r="L892" s="732">
        <v>1</v>
      </c>
      <c r="M892" s="732">
        <v>11790.71</v>
      </c>
      <c r="N892" s="732"/>
      <c r="O892" s="732"/>
      <c r="P892" s="746"/>
      <c r="Q892" s="733"/>
    </row>
    <row r="893" spans="1:17" ht="14.4" customHeight="1" x14ac:dyDescent="0.3">
      <c r="A893" s="727" t="s">
        <v>561</v>
      </c>
      <c r="B893" s="728" t="s">
        <v>5352</v>
      </c>
      <c r="C893" s="728" t="s">
        <v>4482</v>
      </c>
      <c r="D893" s="728" t="s">
        <v>5409</v>
      </c>
      <c r="E893" s="728" t="s">
        <v>5410</v>
      </c>
      <c r="F893" s="732"/>
      <c r="G893" s="732"/>
      <c r="H893" s="732"/>
      <c r="I893" s="732"/>
      <c r="J893" s="732">
        <v>1</v>
      </c>
      <c r="K893" s="732">
        <v>2129.11</v>
      </c>
      <c r="L893" s="732">
        <v>1</v>
      </c>
      <c r="M893" s="732">
        <v>2129.11</v>
      </c>
      <c r="N893" s="732"/>
      <c r="O893" s="732"/>
      <c r="P893" s="746"/>
      <c r="Q893" s="733"/>
    </row>
    <row r="894" spans="1:17" ht="14.4" customHeight="1" x14ac:dyDescent="0.3">
      <c r="A894" s="727" t="s">
        <v>561</v>
      </c>
      <c r="B894" s="728" t="s">
        <v>5352</v>
      </c>
      <c r="C894" s="728" t="s">
        <v>4179</v>
      </c>
      <c r="D894" s="728" t="s">
        <v>5411</v>
      </c>
      <c r="E894" s="728" t="s">
        <v>5412</v>
      </c>
      <c r="F894" s="732">
        <v>297</v>
      </c>
      <c r="G894" s="732">
        <v>3533409</v>
      </c>
      <c r="H894" s="732">
        <v>1.2746781115879828</v>
      </c>
      <c r="I894" s="732">
        <v>11897</v>
      </c>
      <c r="J894" s="732">
        <v>233</v>
      </c>
      <c r="K894" s="732">
        <v>2772001</v>
      </c>
      <c r="L894" s="732">
        <v>1</v>
      </c>
      <c r="M894" s="732">
        <v>11897</v>
      </c>
      <c r="N894" s="732">
        <v>262</v>
      </c>
      <c r="O894" s="732">
        <v>3117014</v>
      </c>
      <c r="P894" s="746">
        <v>1.1244635193133048</v>
      </c>
      <c r="Q894" s="733">
        <v>11897</v>
      </c>
    </row>
    <row r="895" spans="1:17" ht="14.4" customHeight="1" x14ac:dyDescent="0.3">
      <c r="A895" s="727" t="s">
        <v>561</v>
      </c>
      <c r="B895" s="728" t="s">
        <v>5352</v>
      </c>
      <c r="C895" s="728" t="s">
        <v>4179</v>
      </c>
      <c r="D895" s="728" t="s">
        <v>5190</v>
      </c>
      <c r="E895" s="728" t="s">
        <v>5191</v>
      </c>
      <c r="F895" s="732">
        <v>0</v>
      </c>
      <c r="G895" s="732">
        <v>0</v>
      </c>
      <c r="H895" s="732"/>
      <c r="I895" s="732"/>
      <c r="J895" s="732">
        <v>0</v>
      </c>
      <c r="K895" s="732">
        <v>0</v>
      </c>
      <c r="L895" s="732"/>
      <c r="M895" s="732"/>
      <c r="N895" s="732">
        <v>0</v>
      </c>
      <c r="O895" s="732">
        <v>0</v>
      </c>
      <c r="P895" s="746"/>
      <c r="Q895" s="733"/>
    </row>
    <row r="896" spans="1:17" ht="14.4" customHeight="1" x14ac:dyDescent="0.3">
      <c r="A896" s="727" t="s">
        <v>561</v>
      </c>
      <c r="B896" s="728" t="s">
        <v>5352</v>
      </c>
      <c r="C896" s="728" t="s">
        <v>4179</v>
      </c>
      <c r="D896" s="728" t="s">
        <v>5192</v>
      </c>
      <c r="E896" s="728" t="s">
        <v>5193</v>
      </c>
      <c r="F896" s="732">
        <v>32</v>
      </c>
      <c r="G896" s="732">
        <v>0</v>
      </c>
      <c r="H896" s="732"/>
      <c r="I896" s="732">
        <v>0</v>
      </c>
      <c r="J896" s="732">
        <v>52</v>
      </c>
      <c r="K896" s="732">
        <v>0</v>
      </c>
      <c r="L896" s="732"/>
      <c r="M896" s="732">
        <v>0</v>
      </c>
      <c r="N896" s="732">
        <v>88</v>
      </c>
      <c r="O896" s="732">
        <v>0</v>
      </c>
      <c r="P896" s="746"/>
      <c r="Q896" s="733">
        <v>0</v>
      </c>
    </row>
    <row r="897" spans="1:17" ht="14.4" customHeight="1" x14ac:dyDescent="0.3">
      <c r="A897" s="727" t="s">
        <v>561</v>
      </c>
      <c r="B897" s="728" t="s">
        <v>5352</v>
      </c>
      <c r="C897" s="728" t="s">
        <v>4179</v>
      </c>
      <c r="D897" s="728" t="s">
        <v>5194</v>
      </c>
      <c r="E897" s="728" t="s">
        <v>5195</v>
      </c>
      <c r="F897" s="732">
        <v>47</v>
      </c>
      <c r="G897" s="732">
        <v>0</v>
      </c>
      <c r="H897" s="732"/>
      <c r="I897" s="732">
        <v>0</v>
      </c>
      <c r="J897" s="732">
        <v>55</v>
      </c>
      <c r="K897" s="732">
        <v>0</v>
      </c>
      <c r="L897" s="732"/>
      <c r="M897" s="732">
        <v>0</v>
      </c>
      <c r="N897" s="732">
        <v>48</v>
      </c>
      <c r="O897" s="732">
        <v>0</v>
      </c>
      <c r="P897" s="746"/>
      <c r="Q897" s="733">
        <v>0</v>
      </c>
    </row>
    <row r="898" spans="1:17" ht="14.4" customHeight="1" x14ac:dyDescent="0.3">
      <c r="A898" s="727" t="s">
        <v>561</v>
      </c>
      <c r="B898" s="728" t="s">
        <v>5352</v>
      </c>
      <c r="C898" s="728" t="s">
        <v>4179</v>
      </c>
      <c r="D898" s="728" t="s">
        <v>5413</v>
      </c>
      <c r="E898" s="728" t="s">
        <v>5414</v>
      </c>
      <c r="F898" s="732">
        <v>5</v>
      </c>
      <c r="G898" s="732">
        <v>27380</v>
      </c>
      <c r="H898" s="732">
        <v>0.19230769230769232</v>
      </c>
      <c r="I898" s="732">
        <v>5476</v>
      </c>
      <c r="J898" s="732">
        <v>26</v>
      </c>
      <c r="K898" s="732">
        <v>142376</v>
      </c>
      <c r="L898" s="732">
        <v>1</v>
      </c>
      <c r="M898" s="732">
        <v>5476</v>
      </c>
      <c r="N898" s="732">
        <v>31</v>
      </c>
      <c r="O898" s="732">
        <v>169756</v>
      </c>
      <c r="P898" s="746">
        <v>1.1923076923076923</v>
      </c>
      <c r="Q898" s="733">
        <v>5476</v>
      </c>
    </row>
    <row r="899" spans="1:17" ht="14.4" customHeight="1" x14ac:dyDescent="0.3">
      <c r="A899" s="727" t="s">
        <v>561</v>
      </c>
      <c r="B899" s="728" t="s">
        <v>5352</v>
      </c>
      <c r="C899" s="728" t="s">
        <v>4179</v>
      </c>
      <c r="D899" s="728" t="s">
        <v>5415</v>
      </c>
      <c r="E899" s="728" t="s">
        <v>5416</v>
      </c>
      <c r="F899" s="732">
        <v>151</v>
      </c>
      <c r="G899" s="732">
        <v>1008076</v>
      </c>
      <c r="H899" s="732">
        <v>1.0272108843537415</v>
      </c>
      <c r="I899" s="732">
        <v>6676</v>
      </c>
      <c r="J899" s="732">
        <v>147</v>
      </c>
      <c r="K899" s="732">
        <v>981372</v>
      </c>
      <c r="L899" s="732">
        <v>1</v>
      </c>
      <c r="M899" s="732">
        <v>6676</v>
      </c>
      <c r="N899" s="732">
        <v>104</v>
      </c>
      <c r="O899" s="732">
        <v>694304</v>
      </c>
      <c r="P899" s="746">
        <v>0.70748299319727892</v>
      </c>
      <c r="Q899" s="733">
        <v>6676</v>
      </c>
    </row>
    <row r="900" spans="1:17" ht="14.4" customHeight="1" x14ac:dyDescent="0.3">
      <c r="A900" s="727" t="s">
        <v>561</v>
      </c>
      <c r="B900" s="728" t="s">
        <v>5352</v>
      </c>
      <c r="C900" s="728" t="s">
        <v>4179</v>
      </c>
      <c r="D900" s="728" t="s">
        <v>4180</v>
      </c>
      <c r="E900" s="728" t="s">
        <v>4181</v>
      </c>
      <c r="F900" s="732">
        <v>95</v>
      </c>
      <c r="G900" s="732">
        <v>22325</v>
      </c>
      <c r="H900" s="732">
        <v>0.83125442156607221</v>
      </c>
      <c r="I900" s="732">
        <v>235</v>
      </c>
      <c r="J900" s="732">
        <v>107</v>
      </c>
      <c r="K900" s="732">
        <v>26857</v>
      </c>
      <c r="L900" s="732">
        <v>1</v>
      </c>
      <c r="M900" s="732">
        <v>251</v>
      </c>
      <c r="N900" s="732">
        <v>91</v>
      </c>
      <c r="O900" s="732">
        <v>22841</v>
      </c>
      <c r="P900" s="746">
        <v>0.85046728971962615</v>
      </c>
      <c r="Q900" s="733">
        <v>251</v>
      </c>
    </row>
    <row r="901" spans="1:17" ht="14.4" customHeight="1" x14ac:dyDescent="0.3">
      <c r="A901" s="727" t="s">
        <v>561</v>
      </c>
      <c r="B901" s="728" t="s">
        <v>5352</v>
      </c>
      <c r="C901" s="728" t="s">
        <v>4179</v>
      </c>
      <c r="D901" s="728" t="s">
        <v>4356</v>
      </c>
      <c r="E901" s="728" t="s">
        <v>4357</v>
      </c>
      <c r="F901" s="732">
        <v>80</v>
      </c>
      <c r="G901" s="732">
        <v>27917</v>
      </c>
      <c r="H901" s="732">
        <v>1.502772245249502</v>
      </c>
      <c r="I901" s="732">
        <v>348.96249999999998</v>
      </c>
      <c r="J901" s="732">
        <v>50</v>
      </c>
      <c r="K901" s="732">
        <v>18577</v>
      </c>
      <c r="L901" s="732">
        <v>1</v>
      </c>
      <c r="M901" s="732">
        <v>371.54</v>
      </c>
      <c r="N901" s="732">
        <v>63</v>
      </c>
      <c r="O901" s="732">
        <v>23498</v>
      </c>
      <c r="P901" s="746">
        <v>1.2648974538407709</v>
      </c>
      <c r="Q901" s="733">
        <v>372.98412698412699</v>
      </c>
    </row>
    <row r="902" spans="1:17" ht="14.4" customHeight="1" x14ac:dyDescent="0.3">
      <c r="A902" s="727" t="s">
        <v>561</v>
      </c>
      <c r="B902" s="728" t="s">
        <v>5352</v>
      </c>
      <c r="C902" s="728" t="s">
        <v>4179</v>
      </c>
      <c r="D902" s="728" t="s">
        <v>5255</v>
      </c>
      <c r="E902" s="728" t="s">
        <v>5256</v>
      </c>
      <c r="F902" s="732">
        <v>10</v>
      </c>
      <c r="G902" s="732">
        <v>0</v>
      </c>
      <c r="H902" s="732"/>
      <c r="I902" s="732">
        <v>0</v>
      </c>
      <c r="J902" s="732">
        <v>10</v>
      </c>
      <c r="K902" s="732">
        <v>0</v>
      </c>
      <c r="L902" s="732"/>
      <c r="M902" s="732">
        <v>0</v>
      </c>
      <c r="N902" s="732">
        <v>5</v>
      </c>
      <c r="O902" s="732">
        <v>0</v>
      </c>
      <c r="P902" s="746"/>
      <c r="Q902" s="733">
        <v>0</v>
      </c>
    </row>
    <row r="903" spans="1:17" ht="14.4" customHeight="1" x14ac:dyDescent="0.3">
      <c r="A903" s="727" t="s">
        <v>561</v>
      </c>
      <c r="B903" s="728" t="s">
        <v>5417</v>
      </c>
      <c r="C903" s="728" t="s">
        <v>4179</v>
      </c>
      <c r="D903" s="728" t="s">
        <v>5124</v>
      </c>
      <c r="E903" s="728" t="s">
        <v>5125</v>
      </c>
      <c r="F903" s="732"/>
      <c r="G903" s="732"/>
      <c r="H903" s="732"/>
      <c r="I903" s="732"/>
      <c r="J903" s="732"/>
      <c r="K903" s="732"/>
      <c r="L903" s="732"/>
      <c r="M903" s="732"/>
      <c r="N903" s="732">
        <v>1</v>
      </c>
      <c r="O903" s="732">
        <v>1032</v>
      </c>
      <c r="P903" s="746"/>
      <c r="Q903" s="733">
        <v>1032</v>
      </c>
    </row>
    <row r="904" spans="1:17" ht="14.4" customHeight="1" x14ac:dyDescent="0.3">
      <c r="A904" s="727" t="s">
        <v>561</v>
      </c>
      <c r="B904" s="728" t="s">
        <v>5417</v>
      </c>
      <c r="C904" s="728" t="s">
        <v>4179</v>
      </c>
      <c r="D904" s="728" t="s">
        <v>5418</v>
      </c>
      <c r="E904" s="728" t="s">
        <v>5419</v>
      </c>
      <c r="F904" s="732"/>
      <c r="G904" s="732"/>
      <c r="H904" s="732"/>
      <c r="I904" s="732"/>
      <c r="J904" s="732">
        <v>1</v>
      </c>
      <c r="K904" s="732">
        <v>3633</v>
      </c>
      <c r="L904" s="732">
        <v>1</v>
      </c>
      <c r="M904" s="732">
        <v>3633</v>
      </c>
      <c r="N904" s="732"/>
      <c r="O904" s="732"/>
      <c r="P904" s="746"/>
      <c r="Q904" s="733"/>
    </row>
    <row r="905" spans="1:17" ht="14.4" customHeight="1" x14ac:dyDescent="0.3">
      <c r="A905" s="727" t="s">
        <v>561</v>
      </c>
      <c r="B905" s="728" t="s">
        <v>5417</v>
      </c>
      <c r="C905" s="728" t="s">
        <v>4179</v>
      </c>
      <c r="D905" s="728" t="s">
        <v>5420</v>
      </c>
      <c r="E905" s="728" t="s">
        <v>5421</v>
      </c>
      <c r="F905" s="732"/>
      <c r="G905" s="732"/>
      <c r="H905" s="732"/>
      <c r="I905" s="732"/>
      <c r="J905" s="732">
        <v>1</v>
      </c>
      <c r="K905" s="732">
        <v>4203</v>
      </c>
      <c r="L905" s="732">
        <v>1</v>
      </c>
      <c r="M905" s="732">
        <v>4203</v>
      </c>
      <c r="N905" s="732"/>
      <c r="O905" s="732"/>
      <c r="P905" s="746"/>
      <c r="Q905" s="733"/>
    </row>
    <row r="906" spans="1:17" ht="14.4" customHeight="1" x14ac:dyDescent="0.3">
      <c r="A906" s="727" t="s">
        <v>561</v>
      </c>
      <c r="B906" s="728" t="s">
        <v>5417</v>
      </c>
      <c r="C906" s="728" t="s">
        <v>4179</v>
      </c>
      <c r="D906" s="728" t="s">
        <v>5422</v>
      </c>
      <c r="E906" s="728" t="s">
        <v>5423</v>
      </c>
      <c r="F906" s="732"/>
      <c r="G906" s="732"/>
      <c r="H906" s="732"/>
      <c r="I906" s="732"/>
      <c r="J906" s="732"/>
      <c r="K906" s="732"/>
      <c r="L906" s="732"/>
      <c r="M906" s="732"/>
      <c r="N906" s="732">
        <v>4</v>
      </c>
      <c r="O906" s="732">
        <v>264</v>
      </c>
      <c r="P906" s="746"/>
      <c r="Q906" s="733">
        <v>66</v>
      </c>
    </row>
    <row r="907" spans="1:17" ht="14.4" customHeight="1" x14ac:dyDescent="0.3">
      <c r="A907" s="727" t="s">
        <v>561</v>
      </c>
      <c r="B907" s="728" t="s">
        <v>5417</v>
      </c>
      <c r="C907" s="728" t="s">
        <v>4179</v>
      </c>
      <c r="D907" s="728" t="s">
        <v>5212</v>
      </c>
      <c r="E907" s="728" t="s">
        <v>5213</v>
      </c>
      <c r="F907" s="732"/>
      <c r="G907" s="732"/>
      <c r="H907" s="732"/>
      <c r="I907" s="732"/>
      <c r="J907" s="732">
        <v>1</v>
      </c>
      <c r="K907" s="732">
        <v>865</v>
      </c>
      <c r="L907" s="732">
        <v>1</v>
      </c>
      <c r="M907" s="732">
        <v>865</v>
      </c>
      <c r="N907" s="732"/>
      <c r="O907" s="732"/>
      <c r="P907" s="746"/>
      <c r="Q907" s="733"/>
    </row>
    <row r="908" spans="1:17" ht="14.4" customHeight="1" x14ac:dyDescent="0.3">
      <c r="A908" s="727" t="s">
        <v>561</v>
      </c>
      <c r="B908" s="728" t="s">
        <v>5417</v>
      </c>
      <c r="C908" s="728" t="s">
        <v>4179</v>
      </c>
      <c r="D908" s="728" t="s">
        <v>5424</v>
      </c>
      <c r="E908" s="728" t="s">
        <v>5425</v>
      </c>
      <c r="F908" s="732"/>
      <c r="G908" s="732"/>
      <c r="H908" s="732"/>
      <c r="I908" s="732"/>
      <c r="J908" s="732">
        <v>2</v>
      </c>
      <c r="K908" s="732">
        <v>3094</v>
      </c>
      <c r="L908" s="732">
        <v>1</v>
      </c>
      <c r="M908" s="732">
        <v>1547</v>
      </c>
      <c r="N908" s="732"/>
      <c r="O908" s="732"/>
      <c r="P908" s="746"/>
      <c r="Q908" s="733"/>
    </row>
    <row r="909" spans="1:17" ht="14.4" customHeight="1" x14ac:dyDescent="0.3">
      <c r="A909" s="727" t="s">
        <v>561</v>
      </c>
      <c r="B909" s="728" t="s">
        <v>5417</v>
      </c>
      <c r="C909" s="728" t="s">
        <v>4179</v>
      </c>
      <c r="D909" s="728" t="s">
        <v>4360</v>
      </c>
      <c r="E909" s="728" t="s">
        <v>4361</v>
      </c>
      <c r="F909" s="732"/>
      <c r="G909" s="732"/>
      <c r="H909" s="732"/>
      <c r="I909" s="732"/>
      <c r="J909" s="732">
        <v>4</v>
      </c>
      <c r="K909" s="732">
        <v>1456</v>
      </c>
      <c r="L909" s="732">
        <v>1</v>
      </c>
      <c r="M909" s="732">
        <v>364</v>
      </c>
      <c r="N909" s="732"/>
      <c r="O909" s="732"/>
      <c r="P909" s="746"/>
      <c r="Q909" s="733"/>
    </row>
    <row r="910" spans="1:17" ht="14.4" customHeight="1" x14ac:dyDescent="0.3">
      <c r="A910" s="727" t="s">
        <v>561</v>
      </c>
      <c r="B910" s="728" t="s">
        <v>5417</v>
      </c>
      <c r="C910" s="728" t="s">
        <v>4179</v>
      </c>
      <c r="D910" s="728" t="s">
        <v>5426</v>
      </c>
      <c r="E910" s="728" t="s">
        <v>5427</v>
      </c>
      <c r="F910" s="732"/>
      <c r="G910" s="732"/>
      <c r="H910" s="732"/>
      <c r="I910" s="732"/>
      <c r="J910" s="732">
        <v>2</v>
      </c>
      <c r="K910" s="732">
        <v>3468</v>
      </c>
      <c r="L910" s="732">
        <v>1</v>
      </c>
      <c r="M910" s="732">
        <v>1734</v>
      </c>
      <c r="N910" s="732"/>
      <c r="O910" s="732"/>
      <c r="P910" s="746"/>
      <c r="Q910" s="733"/>
    </row>
    <row r="911" spans="1:17" ht="14.4" customHeight="1" x14ac:dyDescent="0.3">
      <c r="A911" s="727" t="s">
        <v>561</v>
      </c>
      <c r="B911" s="728" t="s">
        <v>5417</v>
      </c>
      <c r="C911" s="728" t="s">
        <v>4179</v>
      </c>
      <c r="D911" s="728" t="s">
        <v>5248</v>
      </c>
      <c r="E911" s="728" t="s">
        <v>5249</v>
      </c>
      <c r="F911" s="732"/>
      <c r="G911" s="732"/>
      <c r="H911" s="732"/>
      <c r="I911" s="732"/>
      <c r="J911" s="732"/>
      <c r="K911" s="732"/>
      <c r="L911" s="732"/>
      <c r="M911" s="732"/>
      <c r="N911" s="732">
        <v>1</v>
      </c>
      <c r="O911" s="732">
        <v>1002</v>
      </c>
      <c r="P911" s="746"/>
      <c r="Q911" s="733">
        <v>1002</v>
      </c>
    </row>
    <row r="912" spans="1:17" ht="14.4" customHeight="1" x14ac:dyDescent="0.3">
      <c r="A912" s="727" t="s">
        <v>561</v>
      </c>
      <c r="B912" s="728" t="s">
        <v>5417</v>
      </c>
      <c r="C912" s="728" t="s">
        <v>4179</v>
      </c>
      <c r="D912" s="728" t="s">
        <v>5257</v>
      </c>
      <c r="E912" s="728" t="s">
        <v>5258</v>
      </c>
      <c r="F912" s="732"/>
      <c r="G912" s="732"/>
      <c r="H912" s="732"/>
      <c r="I912" s="732"/>
      <c r="J912" s="732">
        <v>2</v>
      </c>
      <c r="K912" s="732">
        <v>1420</v>
      </c>
      <c r="L912" s="732">
        <v>1</v>
      </c>
      <c r="M912" s="732">
        <v>710</v>
      </c>
      <c r="N912" s="732"/>
      <c r="O912" s="732"/>
      <c r="P912" s="746"/>
      <c r="Q912" s="733"/>
    </row>
    <row r="913" spans="1:17" ht="14.4" customHeight="1" x14ac:dyDescent="0.3">
      <c r="A913" s="727" t="s">
        <v>561</v>
      </c>
      <c r="B913" s="728" t="s">
        <v>5417</v>
      </c>
      <c r="C913" s="728" t="s">
        <v>4179</v>
      </c>
      <c r="D913" s="728" t="s">
        <v>5428</v>
      </c>
      <c r="E913" s="728" t="s">
        <v>5429</v>
      </c>
      <c r="F913" s="732"/>
      <c r="G913" s="732"/>
      <c r="H913" s="732"/>
      <c r="I913" s="732"/>
      <c r="J913" s="732">
        <v>2</v>
      </c>
      <c r="K913" s="732">
        <v>7330</v>
      </c>
      <c r="L913" s="732">
        <v>1</v>
      </c>
      <c r="M913" s="732">
        <v>3665</v>
      </c>
      <c r="N913" s="732"/>
      <c r="O913" s="732"/>
      <c r="P913" s="746"/>
      <c r="Q913" s="733"/>
    </row>
    <row r="914" spans="1:17" ht="14.4" customHeight="1" x14ac:dyDescent="0.3">
      <c r="A914" s="727" t="s">
        <v>561</v>
      </c>
      <c r="B914" s="728" t="s">
        <v>5417</v>
      </c>
      <c r="C914" s="728" t="s">
        <v>4179</v>
      </c>
      <c r="D914" s="728" t="s">
        <v>5430</v>
      </c>
      <c r="E914" s="728" t="s">
        <v>5431</v>
      </c>
      <c r="F914" s="732"/>
      <c r="G914" s="732"/>
      <c r="H914" s="732"/>
      <c r="I914" s="732"/>
      <c r="J914" s="732">
        <v>1</v>
      </c>
      <c r="K914" s="732">
        <v>16633</v>
      </c>
      <c r="L914" s="732">
        <v>1</v>
      </c>
      <c r="M914" s="732">
        <v>16633</v>
      </c>
      <c r="N914" s="732"/>
      <c r="O914" s="732"/>
      <c r="P914" s="746"/>
      <c r="Q914" s="733"/>
    </row>
    <row r="915" spans="1:17" ht="14.4" customHeight="1" x14ac:dyDescent="0.3">
      <c r="A915" s="727" t="s">
        <v>561</v>
      </c>
      <c r="B915" s="728" t="s">
        <v>5417</v>
      </c>
      <c r="C915" s="728" t="s">
        <v>4179</v>
      </c>
      <c r="D915" s="728" t="s">
        <v>5281</v>
      </c>
      <c r="E915" s="728" t="s">
        <v>5282</v>
      </c>
      <c r="F915" s="732"/>
      <c r="G915" s="732"/>
      <c r="H915" s="732"/>
      <c r="I915" s="732"/>
      <c r="J915" s="732">
        <v>2</v>
      </c>
      <c r="K915" s="732">
        <v>3678</v>
      </c>
      <c r="L915" s="732">
        <v>1</v>
      </c>
      <c r="M915" s="732">
        <v>1839</v>
      </c>
      <c r="N915" s="732"/>
      <c r="O915" s="732"/>
      <c r="P915" s="746"/>
      <c r="Q915" s="733"/>
    </row>
    <row r="916" spans="1:17" ht="14.4" customHeight="1" x14ac:dyDescent="0.3">
      <c r="A916" s="727" t="s">
        <v>561</v>
      </c>
      <c r="B916" s="728" t="s">
        <v>5417</v>
      </c>
      <c r="C916" s="728" t="s">
        <v>4179</v>
      </c>
      <c r="D916" s="728" t="s">
        <v>5432</v>
      </c>
      <c r="E916" s="728" t="s">
        <v>5433</v>
      </c>
      <c r="F916" s="732"/>
      <c r="G916" s="732"/>
      <c r="H916" s="732"/>
      <c r="I916" s="732"/>
      <c r="J916" s="732">
        <v>1</v>
      </c>
      <c r="K916" s="732">
        <v>5228</v>
      </c>
      <c r="L916" s="732">
        <v>1</v>
      </c>
      <c r="M916" s="732">
        <v>5228</v>
      </c>
      <c r="N916" s="732"/>
      <c r="O916" s="732"/>
      <c r="P916" s="746"/>
      <c r="Q916" s="733"/>
    </row>
    <row r="917" spans="1:17" ht="14.4" customHeight="1" x14ac:dyDescent="0.3">
      <c r="A917" s="727" t="s">
        <v>561</v>
      </c>
      <c r="B917" s="728" t="s">
        <v>5417</v>
      </c>
      <c r="C917" s="728" t="s">
        <v>4179</v>
      </c>
      <c r="D917" s="728" t="s">
        <v>5434</v>
      </c>
      <c r="E917" s="728" t="s">
        <v>5435</v>
      </c>
      <c r="F917" s="732"/>
      <c r="G917" s="732"/>
      <c r="H917" s="732"/>
      <c r="I917" s="732"/>
      <c r="J917" s="732"/>
      <c r="K917" s="732"/>
      <c r="L917" s="732"/>
      <c r="M917" s="732"/>
      <c r="N917" s="732">
        <v>1</v>
      </c>
      <c r="O917" s="732">
        <v>9798</v>
      </c>
      <c r="P917" s="746"/>
      <c r="Q917" s="733">
        <v>9798</v>
      </c>
    </row>
    <row r="918" spans="1:17" ht="14.4" customHeight="1" x14ac:dyDescent="0.3">
      <c r="A918" s="727" t="s">
        <v>561</v>
      </c>
      <c r="B918" s="728" t="s">
        <v>5436</v>
      </c>
      <c r="C918" s="728" t="s">
        <v>4179</v>
      </c>
      <c r="D918" s="728" t="s">
        <v>5437</v>
      </c>
      <c r="E918" s="728" t="s">
        <v>5438</v>
      </c>
      <c r="F918" s="732"/>
      <c r="G918" s="732"/>
      <c r="H918" s="732"/>
      <c r="I918" s="732"/>
      <c r="J918" s="732"/>
      <c r="K918" s="732"/>
      <c r="L918" s="732"/>
      <c r="M918" s="732"/>
      <c r="N918" s="732">
        <v>1</v>
      </c>
      <c r="O918" s="732">
        <v>96</v>
      </c>
      <c r="P918" s="746"/>
      <c r="Q918" s="733">
        <v>96</v>
      </c>
    </row>
    <row r="919" spans="1:17" ht="14.4" customHeight="1" x14ac:dyDescent="0.3">
      <c r="A919" s="727" t="s">
        <v>561</v>
      </c>
      <c r="B919" s="728" t="s">
        <v>5436</v>
      </c>
      <c r="C919" s="728" t="s">
        <v>4179</v>
      </c>
      <c r="D919" s="728" t="s">
        <v>5439</v>
      </c>
      <c r="E919" s="728" t="s">
        <v>5440</v>
      </c>
      <c r="F919" s="732">
        <v>2</v>
      </c>
      <c r="G919" s="732">
        <v>688</v>
      </c>
      <c r="H919" s="732"/>
      <c r="I919" s="732">
        <v>344</v>
      </c>
      <c r="J919" s="732"/>
      <c r="K919" s="732"/>
      <c r="L919" s="732"/>
      <c r="M919" s="732"/>
      <c r="N919" s="732"/>
      <c r="O919" s="732"/>
      <c r="P919" s="746"/>
      <c r="Q919" s="733"/>
    </row>
    <row r="920" spans="1:17" ht="14.4" customHeight="1" x14ac:dyDescent="0.3">
      <c r="A920" s="727" t="s">
        <v>561</v>
      </c>
      <c r="B920" s="728" t="s">
        <v>5436</v>
      </c>
      <c r="C920" s="728" t="s">
        <v>4179</v>
      </c>
      <c r="D920" s="728" t="s">
        <v>5441</v>
      </c>
      <c r="E920" s="728" t="s">
        <v>5442</v>
      </c>
      <c r="F920" s="732">
        <v>1</v>
      </c>
      <c r="G920" s="732">
        <v>5315</v>
      </c>
      <c r="H920" s="732"/>
      <c r="I920" s="732">
        <v>5315</v>
      </c>
      <c r="J920" s="732"/>
      <c r="K920" s="732"/>
      <c r="L920" s="732"/>
      <c r="M920" s="732"/>
      <c r="N920" s="732"/>
      <c r="O920" s="732"/>
      <c r="P920" s="746"/>
      <c r="Q920" s="733"/>
    </row>
    <row r="921" spans="1:17" ht="14.4" customHeight="1" x14ac:dyDescent="0.3">
      <c r="A921" s="727" t="s">
        <v>561</v>
      </c>
      <c r="B921" s="728" t="s">
        <v>5436</v>
      </c>
      <c r="C921" s="728" t="s">
        <v>4179</v>
      </c>
      <c r="D921" s="728" t="s">
        <v>5443</v>
      </c>
      <c r="E921" s="728" t="s">
        <v>5444</v>
      </c>
      <c r="F921" s="732">
        <v>1</v>
      </c>
      <c r="G921" s="732">
        <v>2452</v>
      </c>
      <c r="H921" s="732"/>
      <c r="I921" s="732">
        <v>2452</v>
      </c>
      <c r="J921" s="732"/>
      <c r="K921" s="732"/>
      <c r="L921" s="732"/>
      <c r="M921" s="732"/>
      <c r="N921" s="732"/>
      <c r="O921" s="732"/>
      <c r="P921" s="746"/>
      <c r="Q921" s="733"/>
    </row>
    <row r="922" spans="1:17" ht="14.4" customHeight="1" x14ac:dyDescent="0.3">
      <c r="A922" s="727" t="s">
        <v>561</v>
      </c>
      <c r="B922" s="728" t="s">
        <v>5436</v>
      </c>
      <c r="C922" s="728" t="s">
        <v>4179</v>
      </c>
      <c r="D922" s="728" t="s">
        <v>5445</v>
      </c>
      <c r="E922" s="728" t="s">
        <v>5446</v>
      </c>
      <c r="F922" s="732">
        <v>2</v>
      </c>
      <c r="G922" s="732">
        <v>2332</v>
      </c>
      <c r="H922" s="732"/>
      <c r="I922" s="732">
        <v>1166</v>
      </c>
      <c r="J922" s="732"/>
      <c r="K922" s="732"/>
      <c r="L922" s="732"/>
      <c r="M922" s="732"/>
      <c r="N922" s="732"/>
      <c r="O922" s="732"/>
      <c r="P922" s="746"/>
      <c r="Q922" s="733"/>
    </row>
    <row r="923" spans="1:17" ht="14.4" customHeight="1" x14ac:dyDescent="0.3">
      <c r="A923" s="727" t="s">
        <v>561</v>
      </c>
      <c r="B923" s="728" t="s">
        <v>5436</v>
      </c>
      <c r="C923" s="728" t="s">
        <v>4179</v>
      </c>
      <c r="D923" s="728" t="s">
        <v>5447</v>
      </c>
      <c r="E923" s="728" t="s">
        <v>5448</v>
      </c>
      <c r="F923" s="732">
        <v>1</v>
      </c>
      <c r="G923" s="732">
        <v>819</v>
      </c>
      <c r="H923" s="732"/>
      <c r="I923" s="732">
        <v>819</v>
      </c>
      <c r="J923" s="732"/>
      <c r="K923" s="732"/>
      <c r="L923" s="732"/>
      <c r="M923" s="732"/>
      <c r="N923" s="732"/>
      <c r="O923" s="732"/>
      <c r="P923" s="746"/>
      <c r="Q923" s="733"/>
    </row>
    <row r="924" spans="1:17" ht="14.4" customHeight="1" x14ac:dyDescent="0.3">
      <c r="A924" s="727" t="s">
        <v>561</v>
      </c>
      <c r="B924" s="728" t="s">
        <v>5436</v>
      </c>
      <c r="C924" s="728" t="s">
        <v>4179</v>
      </c>
      <c r="D924" s="728" t="s">
        <v>5449</v>
      </c>
      <c r="E924" s="728" t="s">
        <v>5450</v>
      </c>
      <c r="F924" s="732">
        <v>3</v>
      </c>
      <c r="G924" s="732">
        <v>7962</v>
      </c>
      <c r="H924" s="732"/>
      <c r="I924" s="732">
        <v>2654</v>
      </c>
      <c r="J924" s="732"/>
      <c r="K924" s="732"/>
      <c r="L924" s="732"/>
      <c r="M924" s="732"/>
      <c r="N924" s="732"/>
      <c r="O924" s="732"/>
      <c r="P924" s="746"/>
      <c r="Q924" s="733"/>
    </row>
    <row r="925" spans="1:17" ht="14.4" customHeight="1" x14ac:dyDescent="0.3">
      <c r="A925" s="727" t="s">
        <v>561</v>
      </c>
      <c r="B925" s="728" t="s">
        <v>5436</v>
      </c>
      <c r="C925" s="728" t="s">
        <v>4179</v>
      </c>
      <c r="D925" s="728" t="s">
        <v>5451</v>
      </c>
      <c r="E925" s="728" t="s">
        <v>5452</v>
      </c>
      <c r="F925" s="732">
        <v>5</v>
      </c>
      <c r="G925" s="732">
        <v>12260</v>
      </c>
      <c r="H925" s="732">
        <v>4.7871925029285434</v>
      </c>
      <c r="I925" s="732">
        <v>2452</v>
      </c>
      <c r="J925" s="732">
        <v>1</v>
      </c>
      <c r="K925" s="732">
        <v>2561</v>
      </c>
      <c r="L925" s="732">
        <v>1</v>
      </c>
      <c r="M925" s="732">
        <v>2561</v>
      </c>
      <c r="N925" s="732">
        <v>1</v>
      </c>
      <c r="O925" s="732">
        <v>2564</v>
      </c>
      <c r="P925" s="746">
        <v>1.0011714174150723</v>
      </c>
      <c r="Q925" s="733">
        <v>2564</v>
      </c>
    </row>
    <row r="926" spans="1:17" ht="14.4" customHeight="1" x14ac:dyDescent="0.3">
      <c r="A926" s="727" t="s">
        <v>561</v>
      </c>
      <c r="B926" s="728" t="s">
        <v>5436</v>
      </c>
      <c r="C926" s="728" t="s">
        <v>4179</v>
      </c>
      <c r="D926" s="728" t="s">
        <v>5453</v>
      </c>
      <c r="E926" s="728" t="s">
        <v>5454</v>
      </c>
      <c r="F926" s="732"/>
      <c r="G926" s="732"/>
      <c r="H926" s="732"/>
      <c r="I926" s="732"/>
      <c r="J926" s="732"/>
      <c r="K926" s="732"/>
      <c r="L926" s="732"/>
      <c r="M926" s="732"/>
      <c r="N926" s="732">
        <v>1</v>
      </c>
      <c r="O926" s="732">
        <v>3121</v>
      </c>
      <c r="P926" s="746"/>
      <c r="Q926" s="733">
        <v>3121</v>
      </c>
    </row>
    <row r="927" spans="1:17" ht="14.4" customHeight="1" x14ac:dyDescent="0.3">
      <c r="A927" s="727" t="s">
        <v>561</v>
      </c>
      <c r="B927" s="728" t="s">
        <v>5436</v>
      </c>
      <c r="C927" s="728" t="s">
        <v>4179</v>
      </c>
      <c r="D927" s="728" t="s">
        <v>5455</v>
      </c>
      <c r="E927" s="728" t="s">
        <v>5456</v>
      </c>
      <c r="F927" s="732">
        <v>1</v>
      </c>
      <c r="G927" s="732">
        <v>1475</v>
      </c>
      <c r="H927" s="732">
        <v>0.95284237726098187</v>
      </c>
      <c r="I927" s="732">
        <v>1475</v>
      </c>
      <c r="J927" s="732">
        <v>1</v>
      </c>
      <c r="K927" s="732">
        <v>1548</v>
      </c>
      <c r="L927" s="732">
        <v>1</v>
      </c>
      <c r="M927" s="732">
        <v>1548</v>
      </c>
      <c r="N927" s="732"/>
      <c r="O927" s="732"/>
      <c r="P927" s="746"/>
      <c r="Q927" s="733"/>
    </row>
    <row r="928" spans="1:17" ht="14.4" customHeight="1" x14ac:dyDescent="0.3">
      <c r="A928" s="727" t="s">
        <v>561</v>
      </c>
      <c r="B928" s="728" t="s">
        <v>5436</v>
      </c>
      <c r="C928" s="728" t="s">
        <v>4179</v>
      </c>
      <c r="D928" s="728" t="s">
        <v>5457</v>
      </c>
      <c r="E928" s="728" t="s">
        <v>5458</v>
      </c>
      <c r="F928" s="732">
        <v>1</v>
      </c>
      <c r="G928" s="732">
        <v>3163</v>
      </c>
      <c r="H928" s="732">
        <v>0.9561668681983071</v>
      </c>
      <c r="I928" s="732">
        <v>3163</v>
      </c>
      <c r="J928" s="732">
        <v>1</v>
      </c>
      <c r="K928" s="732">
        <v>3308</v>
      </c>
      <c r="L928" s="732">
        <v>1</v>
      </c>
      <c r="M928" s="732">
        <v>3308</v>
      </c>
      <c r="N928" s="732"/>
      <c r="O928" s="732"/>
      <c r="P928" s="746"/>
      <c r="Q928" s="733"/>
    </row>
    <row r="929" spans="1:17" ht="14.4" customHeight="1" x14ac:dyDescent="0.3">
      <c r="A929" s="727" t="s">
        <v>5459</v>
      </c>
      <c r="B929" s="728" t="s">
        <v>4183</v>
      </c>
      <c r="C929" s="728" t="s">
        <v>4179</v>
      </c>
      <c r="D929" s="728" t="s">
        <v>4197</v>
      </c>
      <c r="E929" s="728" t="s">
        <v>4198</v>
      </c>
      <c r="F929" s="732">
        <v>1</v>
      </c>
      <c r="G929" s="732">
        <v>35</v>
      </c>
      <c r="H929" s="732"/>
      <c r="I929" s="732">
        <v>35</v>
      </c>
      <c r="J929" s="732"/>
      <c r="K929" s="732"/>
      <c r="L929" s="732"/>
      <c r="M929" s="732"/>
      <c r="N929" s="732"/>
      <c r="O929" s="732"/>
      <c r="P929" s="746"/>
      <c r="Q929" s="733"/>
    </row>
    <row r="930" spans="1:17" ht="14.4" customHeight="1" x14ac:dyDescent="0.3">
      <c r="A930" s="727" t="s">
        <v>5459</v>
      </c>
      <c r="B930" s="728" t="s">
        <v>4183</v>
      </c>
      <c r="C930" s="728" t="s">
        <v>4179</v>
      </c>
      <c r="D930" s="728" t="s">
        <v>4215</v>
      </c>
      <c r="E930" s="728" t="s">
        <v>4216</v>
      </c>
      <c r="F930" s="732"/>
      <c r="G930" s="732"/>
      <c r="H930" s="732"/>
      <c r="I930" s="732"/>
      <c r="J930" s="732"/>
      <c r="K930" s="732"/>
      <c r="L930" s="732"/>
      <c r="M930" s="732"/>
      <c r="N930" s="732">
        <v>3</v>
      </c>
      <c r="O930" s="732">
        <v>378</v>
      </c>
      <c r="P930" s="746"/>
      <c r="Q930" s="733">
        <v>126</v>
      </c>
    </row>
    <row r="931" spans="1:17" ht="14.4" customHeight="1" x14ac:dyDescent="0.3">
      <c r="A931" s="727" t="s">
        <v>5459</v>
      </c>
      <c r="B931" s="728" t="s">
        <v>4183</v>
      </c>
      <c r="C931" s="728" t="s">
        <v>4179</v>
      </c>
      <c r="D931" s="728" t="s">
        <v>4268</v>
      </c>
      <c r="E931" s="728" t="s">
        <v>4269</v>
      </c>
      <c r="F931" s="732">
        <v>1</v>
      </c>
      <c r="G931" s="732">
        <v>311</v>
      </c>
      <c r="H931" s="732"/>
      <c r="I931" s="732">
        <v>311</v>
      </c>
      <c r="J931" s="732"/>
      <c r="K931" s="732"/>
      <c r="L931" s="732"/>
      <c r="M931" s="732"/>
      <c r="N931" s="732"/>
      <c r="O931" s="732"/>
      <c r="P931" s="746"/>
      <c r="Q931" s="733"/>
    </row>
    <row r="932" spans="1:17" ht="14.4" customHeight="1" x14ac:dyDescent="0.3">
      <c r="A932" s="727" t="s">
        <v>5460</v>
      </c>
      <c r="B932" s="728" t="s">
        <v>4183</v>
      </c>
      <c r="C932" s="728" t="s">
        <v>4179</v>
      </c>
      <c r="D932" s="728" t="s">
        <v>4215</v>
      </c>
      <c r="E932" s="728" t="s">
        <v>4216</v>
      </c>
      <c r="F932" s="732">
        <v>1</v>
      </c>
      <c r="G932" s="732">
        <v>118</v>
      </c>
      <c r="H932" s="732"/>
      <c r="I932" s="732">
        <v>118</v>
      </c>
      <c r="J932" s="732"/>
      <c r="K932" s="732"/>
      <c r="L932" s="732"/>
      <c r="M932" s="732"/>
      <c r="N932" s="732">
        <v>2</v>
      </c>
      <c r="O932" s="732">
        <v>252</v>
      </c>
      <c r="P932" s="746"/>
      <c r="Q932" s="733">
        <v>126</v>
      </c>
    </row>
    <row r="933" spans="1:17" ht="14.4" customHeight="1" x14ac:dyDescent="0.3">
      <c r="A933" s="727" t="s">
        <v>5460</v>
      </c>
      <c r="B933" s="728" t="s">
        <v>4183</v>
      </c>
      <c r="C933" s="728" t="s">
        <v>4179</v>
      </c>
      <c r="D933" s="728" t="s">
        <v>4339</v>
      </c>
      <c r="E933" s="728" t="s">
        <v>4340</v>
      </c>
      <c r="F933" s="732"/>
      <c r="G933" s="732"/>
      <c r="H933" s="732"/>
      <c r="I933" s="732"/>
      <c r="J933" s="732"/>
      <c r="K933" s="732"/>
      <c r="L933" s="732"/>
      <c r="M933" s="732"/>
      <c r="N933" s="732">
        <v>1</v>
      </c>
      <c r="O933" s="732">
        <v>120</v>
      </c>
      <c r="P933" s="746"/>
      <c r="Q933" s="733">
        <v>120</v>
      </c>
    </row>
    <row r="934" spans="1:17" ht="14.4" customHeight="1" x14ac:dyDescent="0.3">
      <c r="A934" s="727" t="s">
        <v>5461</v>
      </c>
      <c r="B934" s="728" t="s">
        <v>4183</v>
      </c>
      <c r="C934" s="728" t="s">
        <v>4179</v>
      </c>
      <c r="D934" s="728" t="s">
        <v>4215</v>
      </c>
      <c r="E934" s="728" t="s">
        <v>4216</v>
      </c>
      <c r="F934" s="732">
        <v>4</v>
      </c>
      <c r="G934" s="732">
        <v>472</v>
      </c>
      <c r="H934" s="732">
        <v>1.2486772486772486</v>
      </c>
      <c r="I934" s="732">
        <v>118</v>
      </c>
      <c r="J934" s="732">
        <v>3</v>
      </c>
      <c r="K934" s="732">
        <v>378</v>
      </c>
      <c r="L934" s="732">
        <v>1</v>
      </c>
      <c r="M934" s="732">
        <v>126</v>
      </c>
      <c r="N934" s="732">
        <v>1</v>
      </c>
      <c r="O934" s="732">
        <v>126</v>
      </c>
      <c r="P934" s="746">
        <v>0.33333333333333331</v>
      </c>
      <c r="Q934" s="733">
        <v>126</v>
      </c>
    </row>
    <row r="935" spans="1:17" ht="14.4" customHeight="1" thickBot="1" x14ac:dyDescent="0.35">
      <c r="A935" s="734" t="s">
        <v>5461</v>
      </c>
      <c r="B935" s="735" t="s">
        <v>4178</v>
      </c>
      <c r="C935" s="735" t="s">
        <v>4179</v>
      </c>
      <c r="D935" s="735" t="s">
        <v>5232</v>
      </c>
      <c r="E935" s="735" t="s">
        <v>5233</v>
      </c>
      <c r="F935" s="739"/>
      <c r="G935" s="739"/>
      <c r="H935" s="739"/>
      <c r="I935" s="739"/>
      <c r="J935" s="739">
        <v>1</v>
      </c>
      <c r="K935" s="739">
        <v>5706</v>
      </c>
      <c r="L935" s="739">
        <v>1</v>
      </c>
      <c r="M935" s="739">
        <v>5706</v>
      </c>
      <c r="N935" s="739"/>
      <c r="O935" s="739"/>
      <c r="P935" s="747"/>
      <c r="Q935" s="74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22" t="s">
        <v>135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</row>
    <row r="2" spans="1:17" ht="14.4" customHeight="1" thickBot="1" x14ac:dyDescent="0.35">
      <c r="A2" s="374" t="s">
        <v>320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</row>
    <row r="3" spans="1:17" ht="14.4" customHeight="1" thickBot="1" x14ac:dyDescent="0.35">
      <c r="A3" s="644" t="s">
        <v>70</v>
      </c>
      <c r="B3" s="603" t="s">
        <v>71</v>
      </c>
      <c r="C3" s="604"/>
      <c r="D3" s="604"/>
      <c r="E3" s="605"/>
      <c r="F3" s="606"/>
      <c r="G3" s="603" t="s">
        <v>252</v>
      </c>
      <c r="H3" s="604"/>
      <c r="I3" s="604"/>
      <c r="J3" s="605"/>
      <c r="K3" s="606"/>
      <c r="L3" s="121"/>
      <c r="M3" s="122"/>
      <c r="N3" s="121"/>
      <c r="O3" s="123"/>
    </row>
    <row r="4" spans="1:17" ht="14.4" customHeight="1" thickBot="1" x14ac:dyDescent="0.35">
      <c r="A4" s="645"/>
      <c r="B4" s="124">
        <v>2015</v>
      </c>
      <c r="C4" s="125">
        <v>2016</v>
      </c>
      <c r="D4" s="125">
        <v>2017</v>
      </c>
      <c r="E4" s="460" t="s">
        <v>298</v>
      </c>
      <c r="F4" s="461" t="s">
        <v>2</v>
      </c>
      <c r="G4" s="124">
        <v>2015</v>
      </c>
      <c r="H4" s="125">
        <v>2016</v>
      </c>
      <c r="I4" s="125">
        <v>2017</v>
      </c>
      <c r="J4" s="125" t="s">
        <v>298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309</v>
      </c>
      <c r="Q4" s="128" t="s">
        <v>310</v>
      </c>
    </row>
    <row r="5" spans="1:17" ht="14.4" hidden="1" customHeight="1" outlineLevel="1" x14ac:dyDescent="0.3">
      <c r="A5" s="483" t="s">
        <v>168</v>
      </c>
      <c r="B5" s="119">
        <v>244.959</v>
      </c>
      <c r="C5" s="114">
        <v>292.84199999999998</v>
      </c>
      <c r="D5" s="114">
        <v>230.57599999999999</v>
      </c>
      <c r="E5" s="466">
        <f>IF(OR(D5=0,B5=0),"",D5/B5)</f>
        <v>0.94128405161680118</v>
      </c>
      <c r="F5" s="129">
        <f>IF(OR(D5=0,C5=0),"",D5/C5)</f>
        <v>0.78737339589266564</v>
      </c>
      <c r="G5" s="130">
        <v>237</v>
      </c>
      <c r="H5" s="114">
        <v>220</v>
      </c>
      <c r="I5" s="114">
        <v>196</v>
      </c>
      <c r="J5" s="466">
        <f>IF(OR(I5=0,G5=0),"",I5/G5)</f>
        <v>0.8270042194092827</v>
      </c>
      <c r="K5" s="131">
        <f>IF(OR(I5=0,H5=0),"",I5/H5)</f>
        <v>0.89090909090909087</v>
      </c>
      <c r="L5" s="121"/>
      <c r="M5" s="121"/>
      <c r="N5" s="7">
        <f>D5-C5</f>
        <v>-62.265999999999991</v>
      </c>
      <c r="O5" s="8">
        <f>I5-H5</f>
        <v>-24</v>
      </c>
      <c r="P5" s="7">
        <f>D5-B5</f>
        <v>-14.38300000000001</v>
      </c>
      <c r="Q5" s="8">
        <f>I5-G5</f>
        <v>-41</v>
      </c>
    </row>
    <row r="6" spans="1:17" ht="14.4" hidden="1" customHeight="1" outlineLevel="1" x14ac:dyDescent="0.3">
      <c r="A6" s="484" t="s">
        <v>169</v>
      </c>
      <c r="B6" s="120">
        <v>112.28400000000001</v>
      </c>
      <c r="C6" s="113">
        <v>82.45</v>
      </c>
      <c r="D6" s="113">
        <v>114.19199999999999</v>
      </c>
      <c r="E6" s="466">
        <f t="shared" ref="E6:E12" si="0">IF(OR(D6=0,B6=0),"",D6/B6)</f>
        <v>1.0169926258416158</v>
      </c>
      <c r="F6" s="129">
        <f t="shared" ref="F6:F12" si="1">IF(OR(D6=0,C6=0),"",D6/C6)</f>
        <v>1.3849848392965431</v>
      </c>
      <c r="G6" s="133">
        <v>97</v>
      </c>
      <c r="H6" s="113">
        <v>76</v>
      </c>
      <c r="I6" s="113">
        <v>106</v>
      </c>
      <c r="J6" s="467">
        <f t="shared" ref="J6:J12" si="2">IF(OR(I6=0,G6=0),"",I6/G6)</f>
        <v>1.0927835051546391</v>
      </c>
      <c r="K6" s="134">
        <f t="shared" ref="K6:K12" si="3">IF(OR(I6=0,H6=0),"",I6/H6)</f>
        <v>1.3947368421052631</v>
      </c>
      <c r="L6" s="121"/>
      <c r="M6" s="121"/>
      <c r="N6" s="5">
        <f t="shared" ref="N6:N13" si="4">D6-C6</f>
        <v>31.74199999999999</v>
      </c>
      <c r="O6" s="6">
        <f t="shared" ref="O6:O13" si="5">I6-H6</f>
        <v>30</v>
      </c>
      <c r="P6" s="5">
        <f t="shared" ref="P6:P13" si="6">D6-B6</f>
        <v>1.907999999999987</v>
      </c>
      <c r="Q6" s="6">
        <f t="shared" ref="Q6:Q13" si="7">I6-G6</f>
        <v>9</v>
      </c>
    </row>
    <row r="7" spans="1:17" ht="14.4" hidden="1" customHeight="1" outlineLevel="1" x14ac:dyDescent="0.3">
      <c r="A7" s="484" t="s">
        <v>170</v>
      </c>
      <c r="B7" s="120">
        <v>230.684</v>
      </c>
      <c r="C7" s="113">
        <v>174.39599999999999</v>
      </c>
      <c r="D7" s="113">
        <v>245.80500000000001</v>
      </c>
      <c r="E7" s="466">
        <f t="shared" si="0"/>
        <v>1.0655485425950653</v>
      </c>
      <c r="F7" s="129">
        <f t="shared" si="1"/>
        <v>1.4094646666207942</v>
      </c>
      <c r="G7" s="133">
        <v>210</v>
      </c>
      <c r="H7" s="113">
        <v>196</v>
      </c>
      <c r="I7" s="113">
        <v>198</v>
      </c>
      <c r="J7" s="467">
        <f t="shared" si="2"/>
        <v>0.94285714285714284</v>
      </c>
      <c r="K7" s="134">
        <f t="shared" si="3"/>
        <v>1.010204081632653</v>
      </c>
      <c r="L7" s="121"/>
      <c r="M7" s="121"/>
      <c r="N7" s="5">
        <f t="shared" si="4"/>
        <v>71.40900000000002</v>
      </c>
      <c r="O7" s="6">
        <f t="shared" si="5"/>
        <v>2</v>
      </c>
      <c r="P7" s="5">
        <f t="shared" si="6"/>
        <v>15.121000000000009</v>
      </c>
      <c r="Q7" s="6">
        <f t="shared" si="7"/>
        <v>-12</v>
      </c>
    </row>
    <row r="8" spans="1:17" ht="14.4" hidden="1" customHeight="1" outlineLevel="1" x14ac:dyDescent="0.3">
      <c r="A8" s="484" t="s">
        <v>171</v>
      </c>
      <c r="B8" s="120">
        <v>18.773</v>
      </c>
      <c r="C8" s="113">
        <v>24.085000000000001</v>
      </c>
      <c r="D8" s="113">
        <v>32.529000000000003</v>
      </c>
      <c r="E8" s="466">
        <f t="shared" si="0"/>
        <v>1.7327544878282641</v>
      </c>
      <c r="F8" s="129">
        <f t="shared" si="1"/>
        <v>1.3505916545567782</v>
      </c>
      <c r="G8" s="133">
        <v>22</v>
      </c>
      <c r="H8" s="113">
        <v>26</v>
      </c>
      <c r="I8" s="113">
        <v>33</v>
      </c>
      <c r="J8" s="467">
        <f t="shared" si="2"/>
        <v>1.5</v>
      </c>
      <c r="K8" s="134">
        <f t="shared" si="3"/>
        <v>1.2692307692307692</v>
      </c>
      <c r="L8" s="121"/>
      <c r="M8" s="121"/>
      <c r="N8" s="5">
        <f t="shared" si="4"/>
        <v>8.4440000000000026</v>
      </c>
      <c r="O8" s="6">
        <f t="shared" si="5"/>
        <v>7</v>
      </c>
      <c r="P8" s="5">
        <f t="shared" si="6"/>
        <v>13.756000000000004</v>
      </c>
      <c r="Q8" s="6">
        <f t="shared" si="7"/>
        <v>11</v>
      </c>
    </row>
    <row r="9" spans="1:17" ht="14.4" hidden="1" customHeight="1" outlineLevel="1" x14ac:dyDescent="0.3">
      <c r="A9" s="484" t="s">
        <v>172</v>
      </c>
      <c r="B9" s="120">
        <v>0</v>
      </c>
      <c r="C9" s="113">
        <v>0.89100000000000001</v>
      </c>
      <c r="D9" s="113">
        <v>0.224</v>
      </c>
      <c r="E9" s="466" t="str">
        <f t="shared" si="0"/>
        <v/>
      </c>
      <c r="F9" s="129">
        <f t="shared" si="1"/>
        <v>0.25140291806958476</v>
      </c>
      <c r="G9" s="133">
        <v>0</v>
      </c>
      <c r="H9" s="113">
        <v>1</v>
      </c>
      <c r="I9" s="113">
        <v>1</v>
      </c>
      <c r="J9" s="467" t="str">
        <f t="shared" si="2"/>
        <v/>
      </c>
      <c r="K9" s="134">
        <f t="shared" si="3"/>
        <v>1</v>
      </c>
      <c r="L9" s="121"/>
      <c r="M9" s="121"/>
      <c r="N9" s="5">
        <f t="shared" si="4"/>
        <v>-0.66700000000000004</v>
      </c>
      <c r="O9" s="6">
        <f t="shared" si="5"/>
        <v>0</v>
      </c>
      <c r="P9" s="5">
        <f t="shared" si="6"/>
        <v>0.224</v>
      </c>
      <c r="Q9" s="6">
        <f t="shared" si="7"/>
        <v>1</v>
      </c>
    </row>
    <row r="10" spans="1:17" ht="14.4" hidden="1" customHeight="1" outlineLevel="1" x14ac:dyDescent="0.3">
      <c r="A10" s="484" t="s">
        <v>173</v>
      </c>
      <c r="B10" s="120">
        <v>95.88</v>
      </c>
      <c r="C10" s="113">
        <v>113.575</v>
      </c>
      <c r="D10" s="113">
        <v>96.587000000000003</v>
      </c>
      <c r="E10" s="466">
        <f t="shared" si="0"/>
        <v>1.0073738005840636</v>
      </c>
      <c r="F10" s="129">
        <f t="shared" si="1"/>
        <v>0.85042482940788022</v>
      </c>
      <c r="G10" s="133">
        <v>88</v>
      </c>
      <c r="H10" s="113">
        <v>99</v>
      </c>
      <c r="I10" s="113">
        <v>97</v>
      </c>
      <c r="J10" s="467">
        <f t="shared" si="2"/>
        <v>1.1022727272727273</v>
      </c>
      <c r="K10" s="134">
        <f t="shared" si="3"/>
        <v>0.97979797979797978</v>
      </c>
      <c r="L10" s="121"/>
      <c r="M10" s="121"/>
      <c r="N10" s="5">
        <f t="shared" si="4"/>
        <v>-16.988</v>
      </c>
      <c r="O10" s="6">
        <f t="shared" si="5"/>
        <v>-2</v>
      </c>
      <c r="P10" s="5">
        <f t="shared" si="6"/>
        <v>0.70700000000000784</v>
      </c>
      <c r="Q10" s="6">
        <f t="shared" si="7"/>
        <v>9</v>
      </c>
    </row>
    <row r="11" spans="1:17" ht="14.4" hidden="1" customHeight="1" outlineLevel="1" x14ac:dyDescent="0.3">
      <c r="A11" s="484" t="s">
        <v>174</v>
      </c>
      <c r="B11" s="120">
        <v>27.648</v>
      </c>
      <c r="C11" s="113">
        <v>33.24</v>
      </c>
      <c r="D11" s="113">
        <v>30.945</v>
      </c>
      <c r="E11" s="466">
        <f t="shared" si="0"/>
        <v>1.1192491319444444</v>
      </c>
      <c r="F11" s="129">
        <f t="shared" si="1"/>
        <v>0.93095667870036092</v>
      </c>
      <c r="G11" s="133">
        <v>24</v>
      </c>
      <c r="H11" s="113">
        <v>29</v>
      </c>
      <c r="I11" s="113">
        <v>30</v>
      </c>
      <c r="J11" s="467">
        <f t="shared" si="2"/>
        <v>1.25</v>
      </c>
      <c r="K11" s="134">
        <f t="shared" si="3"/>
        <v>1.0344827586206897</v>
      </c>
      <c r="L11" s="121"/>
      <c r="M11" s="121"/>
      <c r="N11" s="5">
        <f t="shared" si="4"/>
        <v>-2.2950000000000017</v>
      </c>
      <c r="O11" s="6">
        <f t="shared" si="5"/>
        <v>1</v>
      </c>
      <c r="P11" s="5">
        <f t="shared" si="6"/>
        <v>3.2970000000000006</v>
      </c>
      <c r="Q11" s="6">
        <f t="shared" si="7"/>
        <v>6</v>
      </c>
    </row>
    <row r="12" spans="1:17" ht="14.4" hidden="1" customHeight="1" outlineLevel="1" thickBot="1" x14ac:dyDescent="0.35">
      <c r="A12" s="485" t="s">
        <v>209</v>
      </c>
      <c r="B12" s="238">
        <v>10.14</v>
      </c>
      <c r="C12" s="239">
        <v>9.3770000000000007</v>
      </c>
      <c r="D12" s="239">
        <v>6.94</v>
      </c>
      <c r="E12" s="466">
        <f t="shared" si="0"/>
        <v>0.68441814595660755</v>
      </c>
      <c r="F12" s="129">
        <f t="shared" si="1"/>
        <v>0.74010877679428388</v>
      </c>
      <c r="G12" s="241">
        <v>5</v>
      </c>
      <c r="H12" s="239">
        <v>10</v>
      </c>
      <c r="I12" s="239">
        <v>9</v>
      </c>
      <c r="J12" s="468">
        <f t="shared" si="2"/>
        <v>1.8</v>
      </c>
      <c r="K12" s="242">
        <f t="shared" si="3"/>
        <v>0.9</v>
      </c>
      <c r="L12" s="121"/>
      <c r="M12" s="121"/>
      <c r="N12" s="243">
        <f t="shared" si="4"/>
        <v>-2.4370000000000003</v>
      </c>
      <c r="O12" s="244">
        <f t="shared" si="5"/>
        <v>-1</v>
      </c>
      <c r="P12" s="243">
        <f t="shared" si="6"/>
        <v>-3.2</v>
      </c>
      <c r="Q12" s="244">
        <f t="shared" si="7"/>
        <v>4</v>
      </c>
    </row>
    <row r="13" spans="1:17" ht="14.4" customHeight="1" collapsed="1" thickBot="1" x14ac:dyDescent="0.35">
      <c r="A13" s="117" t="s">
        <v>3</v>
      </c>
      <c r="B13" s="115">
        <f>SUM(B5:B12)</f>
        <v>740.36800000000005</v>
      </c>
      <c r="C13" s="116">
        <f>SUM(C5:C12)</f>
        <v>730.85599999999999</v>
      </c>
      <c r="D13" s="116">
        <f>SUM(D5:D12)</f>
        <v>757.79800000000012</v>
      </c>
      <c r="E13" s="462">
        <f>IF(OR(D13=0,B13=0),0,D13/B13)</f>
        <v>1.0235423465087632</v>
      </c>
      <c r="F13" s="135">
        <f>IF(OR(D13=0,C13=0),0,D13/C13)</f>
        <v>1.0368636229298249</v>
      </c>
      <c r="G13" s="136">
        <f>SUM(G5:G12)</f>
        <v>683</v>
      </c>
      <c r="H13" s="116">
        <f>SUM(H5:H12)</f>
        <v>657</v>
      </c>
      <c r="I13" s="116">
        <f>SUM(I5:I12)</f>
        <v>670</v>
      </c>
      <c r="J13" s="462">
        <f>IF(OR(I13=0,G13=0),0,I13/G13)</f>
        <v>0.98096632503660319</v>
      </c>
      <c r="K13" s="137">
        <f>IF(OR(I13=0,H13=0),0,I13/H13)</f>
        <v>1.0197869101978692</v>
      </c>
      <c r="L13" s="121"/>
      <c r="M13" s="121"/>
      <c r="N13" s="127">
        <f t="shared" si="4"/>
        <v>26.942000000000121</v>
      </c>
      <c r="O13" s="138">
        <f t="shared" si="5"/>
        <v>13</v>
      </c>
      <c r="P13" s="127">
        <f t="shared" si="6"/>
        <v>17.430000000000064</v>
      </c>
      <c r="Q13" s="138">
        <f t="shared" si="7"/>
        <v>-13</v>
      </c>
    </row>
    <row r="14" spans="1:17" ht="14.4" customHeight="1" x14ac:dyDescent="0.3">
      <c r="A14" s="139"/>
      <c r="B14" s="623"/>
      <c r="C14" s="623"/>
      <c r="D14" s="623"/>
      <c r="E14" s="646"/>
      <c r="F14" s="623"/>
      <c r="G14" s="623"/>
      <c r="H14" s="623"/>
      <c r="I14" s="623"/>
      <c r="J14" s="646"/>
      <c r="K14" s="623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47" t="s">
        <v>299</v>
      </c>
      <c r="B16" s="649" t="s">
        <v>71</v>
      </c>
      <c r="C16" s="650"/>
      <c r="D16" s="650"/>
      <c r="E16" s="651"/>
      <c r="F16" s="652"/>
      <c r="G16" s="649" t="s">
        <v>252</v>
      </c>
      <c r="H16" s="650"/>
      <c r="I16" s="650"/>
      <c r="J16" s="651"/>
      <c r="K16" s="652"/>
      <c r="L16" s="640" t="s">
        <v>179</v>
      </c>
      <c r="M16" s="641"/>
      <c r="N16" s="155"/>
      <c r="O16" s="155"/>
      <c r="P16" s="155"/>
      <c r="Q16" s="155"/>
    </row>
    <row r="17" spans="1:17" ht="14.4" customHeight="1" thickBot="1" x14ac:dyDescent="0.35">
      <c r="A17" s="648"/>
      <c r="B17" s="140">
        <v>2015</v>
      </c>
      <c r="C17" s="141">
        <v>2016</v>
      </c>
      <c r="D17" s="141">
        <v>2017</v>
      </c>
      <c r="E17" s="141" t="s">
        <v>298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298</v>
      </c>
      <c r="K17" s="142" t="s">
        <v>2</v>
      </c>
      <c r="L17" s="642" t="s">
        <v>180</v>
      </c>
      <c r="M17" s="643"/>
      <c r="N17" s="143" t="s">
        <v>72</v>
      </c>
      <c r="O17" s="144" t="s">
        <v>73</v>
      </c>
      <c r="P17" s="143" t="s">
        <v>309</v>
      </c>
      <c r="Q17" s="144" t="s">
        <v>310</v>
      </c>
    </row>
    <row r="18" spans="1:17" ht="14.4" hidden="1" customHeight="1" outlineLevel="1" x14ac:dyDescent="0.3">
      <c r="A18" s="483" t="s">
        <v>168</v>
      </c>
      <c r="B18" s="119">
        <v>244.959</v>
      </c>
      <c r="C18" s="114">
        <v>292.84199999999998</v>
      </c>
      <c r="D18" s="114">
        <v>230.57599999999999</v>
      </c>
      <c r="E18" s="466">
        <f>IF(OR(D18=0,B18=0),"",D18/B18)</f>
        <v>0.94128405161680118</v>
      </c>
      <c r="F18" s="129">
        <f>IF(OR(D18=0,C18=0),"",D18/C18)</f>
        <v>0.78737339589266564</v>
      </c>
      <c r="G18" s="119">
        <v>237</v>
      </c>
      <c r="H18" s="114">
        <v>220</v>
      </c>
      <c r="I18" s="114">
        <v>196</v>
      </c>
      <c r="J18" s="466">
        <f>IF(OR(I18=0,G18=0),"",I18/G18)</f>
        <v>0.8270042194092827</v>
      </c>
      <c r="K18" s="131">
        <f>IF(OR(I18=0,H18=0),"",I18/H18)</f>
        <v>0.89090909090909087</v>
      </c>
      <c r="L18" s="638">
        <v>0.91871999999999998</v>
      </c>
      <c r="M18" s="639"/>
      <c r="N18" s="145">
        <f t="shared" ref="N18:N26" si="8">D18-C18</f>
        <v>-62.265999999999991</v>
      </c>
      <c r="O18" s="146">
        <f t="shared" ref="O18:O26" si="9">I18-H18</f>
        <v>-24</v>
      </c>
      <c r="P18" s="145">
        <f t="shared" ref="P18:P26" si="10">D18-B18</f>
        <v>-14.38300000000001</v>
      </c>
      <c r="Q18" s="146">
        <f t="shared" ref="Q18:Q26" si="11">I18-G18</f>
        <v>-41</v>
      </c>
    </row>
    <row r="19" spans="1:17" ht="14.4" hidden="1" customHeight="1" outlineLevel="1" x14ac:dyDescent="0.3">
      <c r="A19" s="484" t="s">
        <v>169</v>
      </c>
      <c r="B19" s="120">
        <v>112.28400000000001</v>
      </c>
      <c r="C19" s="113">
        <v>82.45</v>
      </c>
      <c r="D19" s="113">
        <v>114.19199999999999</v>
      </c>
      <c r="E19" s="467">
        <f t="shared" ref="E19:E25" si="12">IF(OR(D19=0,B19=0),"",D19/B19)</f>
        <v>1.0169926258416158</v>
      </c>
      <c r="F19" s="132">
        <f t="shared" ref="F19:F25" si="13">IF(OR(D19=0,C19=0),"",D19/C19)</f>
        <v>1.3849848392965431</v>
      </c>
      <c r="G19" s="120">
        <v>97</v>
      </c>
      <c r="H19" s="113">
        <v>76</v>
      </c>
      <c r="I19" s="113">
        <v>106</v>
      </c>
      <c r="J19" s="467">
        <f t="shared" ref="J19:J25" si="14">IF(OR(I19=0,G19=0),"",I19/G19)</f>
        <v>1.0927835051546391</v>
      </c>
      <c r="K19" s="134">
        <f t="shared" ref="K19:K25" si="15">IF(OR(I19=0,H19=0),"",I19/H19)</f>
        <v>1.3947368421052631</v>
      </c>
      <c r="L19" s="638">
        <v>0.99456</v>
      </c>
      <c r="M19" s="639"/>
      <c r="N19" s="147">
        <f t="shared" si="8"/>
        <v>31.74199999999999</v>
      </c>
      <c r="O19" s="148">
        <f t="shared" si="9"/>
        <v>30</v>
      </c>
      <c r="P19" s="147">
        <f t="shared" si="10"/>
        <v>1.907999999999987</v>
      </c>
      <c r="Q19" s="148">
        <f t="shared" si="11"/>
        <v>9</v>
      </c>
    </row>
    <row r="20" spans="1:17" ht="14.4" hidden="1" customHeight="1" outlineLevel="1" x14ac:dyDescent="0.3">
      <c r="A20" s="484" t="s">
        <v>170</v>
      </c>
      <c r="B20" s="120">
        <v>230.684</v>
      </c>
      <c r="C20" s="113">
        <v>174.39599999999999</v>
      </c>
      <c r="D20" s="113">
        <v>245.80500000000001</v>
      </c>
      <c r="E20" s="467">
        <f t="shared" si="12"/>
        <v>1.0655485425950653</v>
      </c>
      <c r="F20" s="132">
        <f t="shared" si="13"/>
        <v>1.4094646666207942</v>
      </c>
      <c r="G20" s="120">
        <v>210</v>
      </c>
      <c r="H20" s="113">
        <v>196</v>
      </c>
      <c r="I20" s="113">
        <v>198</v>
      </c>
      <c r="J20" s="467">
        <f t="shared" si="14"/>
        <v>0.94285714285714284</v>
      </c>
      <c r="K20" s="134">
        <f t="shared" si="15"/>
        <v>1.010204081632653</v>
      </c>
      <c r="L20" s="638">
        <v>0.96671999999999991</v>
      </c>
      <c r="M20" s="639"/>
      <c r="N20" s="147">
        <f t="shared" si="8"/>
        <v>71.40900000000002</v>
      </c>
      <c r="O20" s="148">
        <f t="shared" si="9"/>
        <v>2</v>
      </c>
      <c r="P20" s="147">
        <f t="shared" si="10"/>
        <v>15.121000000000009</v>
      </c>
      <c r="Q20" s="148">
        <f t="shared" si="11"/>
        <v>-12</v>
      </c>
    </row>
    <row r="21" spans="1:17" ht="14.4" hidden="1" customHeight="1" outlineLevel="1" x14ac:dyDescent="0.3">
      <c r="A21" s="484" t="s">
        <v>171</v>
      </c>
      <c r="B21" s="120">
        <v>18.773</v>
      </c>
      <c r="C21" s="113">
        <v>24.085000000000001</v>
      </c>
      <c r="D21" s="113">
        <v>32.529000000000003</v>
      </c>
      <c r="E21" s="467">
        <f t="shared" si="12"/>
        <v>1.7327544878282641</v>
      </c>
      <c r="F21" s="132">
        <f t="shared" si="13"/>
        <v>1.3505916545567782</v>
      </c>
      <c r="G21" s="120">
        <v>22</v>
      </c>
      <c r="H21" s="113">
        <v>26</v>
      </c>
      <c r="I21" s="113">
        <v>33</v>
      </c>
      <c r="J21" s="467">
        <f t="shared" si="14"/>
        <v>1.5</v>
      </c>
      <c r="K21" s="134">
        <f t="shared" si="15"/>
        <v>1.2692307692307692</v>
      </c>
      <c r="L21" s="638">
        <v>1.11744</v>
      </c>
      <c r="M21" s="639"/>
      <c r="N21" s="147">
        <f t="shared" si="8"/>
        <v>8.4440000000000026</v>
      </c>
      <c r="O21" s="148">
        <f t="shared" si="9"/>
        <v>7</v>
      </c>
      <c r="P21" s="147">
        <f t="shared" si="10"/>
        <v>13.756000000000004</v>
      </c>
      <c r="Q21" s="148">
        <f t="shared" si="11"/>
        <v>11</v>
      </c>
    </row>
    <row r="22" spans="1:17" ht="14.4" hidden="1" customHeight="1" outlineLevel="1" x14ac:dyDescent="0.3">
      <c r="A22" s="484" t="s">
        <v>172</v>
      </c>
      <c r="B22" s="120">
        <v>0</v>
      </c>
      <c r="C22" s="113">
        <v>0.89100000000000001</v>
      </c>
      <c r="D22" s="113">
        <v>0.224</v>
      </c>
      <c r="E22" s="467" t="str">
        <f t="shared" si="12"/>
        <v/>
      </c>
      <c r="F22" s="132">
        <f t="shared" si="13"/>
        <v>0.25140291806958476</v>
      </c>
      <c r="G22" s="120">
        <v>0</v>
      </c>
      <c r="H22" s="113">
        <v>1</v>
      </c>
      <c r="I22" s="113">
        <v>1</v>
      </c>
      <c r="J22" s="467" t="str">
        <f t="shared" si="14"/>
        <v/>
      </c>
      <c r="K22" s="134">
        <f t="shared" si="15"/>
        <v>1</v>
      </c>
      <c r="L22" s="638">
        <v>0.96</v>
      </c>
      <c r="M22" s="639"/>
      <c r="N22" s="147">
        <f t="shared" si="8"/>
        <v>-0.66700000000000004</v>
      </c>
      <c r="O22" s="148">
        <f t="shared" si="9"/>
        <v>0</v>
      </c>
      <c r="P22" s="147">
        <f t="shared" si="10"/>
        <v>0.224</v>
      </c>
      <c r="Q22" s="148">
        <f t="shared" si="11"/>
        <v>1</v>
      </c>
    </row>
    <row r="23" spans="1:17" ht="14.4" hidden="1" customHeight="1" outlineLevel="1" x14ac:dyDescent="0.3">
      <c r="A23" s="484" t="s">
        <v>173</v>
      </c>
      <c r="B23" s="120">
        <v>95.88</v>
      </c>
      <c r="C23" s="113">
        <v>113.575</v>
      </c>
      <c r="D23" s="113">
        <v>96.587000000000003</v>
      </c>
      <c r="E23" s="467">
        <f t="shared" si="12"/>
        <v>1.0073738005840636</v>
      </c>
      <c r="F23" s="132">
        <f t="shared" si="13"/>
        <v>0.85042482940788022</v>
      </c>
      <c r="G23" s="120">
        <v>88</v>
      </c>
      <c r="H23" s="113">
        <v>99</v>
      </c>
      <c r="I23" s="113">
        <v>97</v>
      </c>
      <c r="J23" s="467">
        <f t="shared" si="14"/>
        <v>1.1022727272727273</v>
      </c>
      <c r="K23" s="134">
        <f t="shared" si="15"/>
        <v>0.97979797979797978</v>
      </c>
      <c r="L23" s="638">
        <v>0.98495999999999995</v>
      </c>
      <c r="M23" s="639"/>
      <c r="N23" s="147">
        <f t="shared" si="8"/>
        <v>-16.988</v>
      </c>
      <c r="O23" s="148">
        <f t="shared" si="9"/>
        <v>-2</v>
      </c>
      <c r="P23" s="147">
        <f t="shared" si="10"/>
        <v>0.70700000000000784</v>
      </c>
      <c r="Q23" s="148">
        <f t="shared" si="11"/>
        <v>9</v>
      </c>
    </row>
    <row r="24" spans="1:17" ht="14.4" hidden="1" customHeight="1" outlineLevel="1" x14ac:dyDescent="0.3">
      <c r="A24" s="484" t="s">
        <v>174</v>
      </c>
      <c r="B24" s="120">
        <v>27.648</v>
      </c>
      <c r="C24" s="113">
        <v>33.24</v>
      </c>
      <c r="D24" s="113">
        <v>30.945</v>
      </c>
      <c r="E24" s="467">
        <f t="shared" si="12"/>
        <v>1.1192491319444444</v>
      </c>
      <c r="F24" s="132">
        <f t="shared" si="13"/>
        <v>0.93095667870036092</v>
      </c>
      <c r="G24" s="120">
        <v>24</v>
      </c>
      <c r="H24" s="113">
        <v>29</v>
      </c>
      <c r="I24" s="113">
        <v>30</v>
      </c>
      <c r="J24" s="467">
        <f t="shared" si="14"/>
        <v>1.25</v>
      </c>
      <c r="K24" s="134">
        <f t="shared" si="15"/>
        <v>1.0344827586206897</v>
      </c>
      <c r="L24" s="638">
        <v>1.0147199999999998</v>
      </c>
      <c r="M24" s="639"/>
      <c r="N24" s="147">
        <f t="shared" si="8"/>
        <v>-2.2950000000000017</v>
      </c>
      <c r="O24" s="148">
        <f t="shared" si="9"/>
        <v>1</v>
      </c>
      <c r="P24" s="147">
        <f t="shared" si="10"/>
        <v>3.2970000000000006</v>
      </c>
      <c r="Q24" s="148">
        <f t="shared" si="11"/>
        <v>6</v>
      </c>
    </row>
    <row r="25" spans="1:17" ht="14.4" hidden="1" customHeight="1" outlineLevel="1" thickBot="1" x14ac:dyDescent="0.35">
      <c r="A25" s="485" t="s">
        <v>209</v>
      </c>
      <c r="B25" s="238">
        <v>10.14</v>
      </c>
      <c r="C25" s="239">
        <v>9.3770000000000007</v>
      </c>
      <c r="D25" s="239">
        <v>6.94</v>
      </c>
      <c r="E25" s="468">
        <f t="shared" si="12"/>
        <v>0.68441814595660755</v>
      </c>
      <c r="F25" s="240">
        <f t="shared" si="13"/>
        <v>0.74010877679428388</v>
      </c>
      <c r="G25" s="238">
        <v>5</v>
      </c>
      <c r="H25" s="239">
        <v>10</v>
      </c>
      <c r="I25" s="239">
        <v>9</v>
      </c>
      <c r="J25" s="468">
        <f t="shared" si="14"/>
        <v>1.8</v>
      </c>
      <c r="K25" s="242">
        <f t="shared" si="15"/>
        <v>0.9</v>
      </c>
      <c r="L25" s="356"/>
      <c r="M25" s="357"/>
      <c r="N25" s="245">
        <f t="shared" si="8"/>
        <v>-2.4370000000000003</v>
      </c>
      <c r="O25" s="246">
        <f t="shared" si="9"/>
        <v>-1</v>
      </c>
      <c r="P25" s="245">
        <f t="shared" si="10"/>
        <v>-3.2</v>
      </c>
      <c r="Q25" s="246">
        <f t="shared" si="11"/>
        <v>4</v>
      </c>
    </row>
    <row r="26" spans="1:17" ht="14.4" customHeight="1" collapsed="1" thickBot="1" x14ac:dyDescent="0.35">
      <c r="A26" s="488" t="s">
        <v>3</v>
      </c>
      <c r="B26" s="149">
        <f>SUM(B18:B25)</f>
        <v>740.36800000000005</v>
      </c>
      <c r="C26" s="150">
        <f>SUM(C18:C25)</f>
        <v>730.85599999999999</v>
      </c>
      <c r="D26" s="150">
        <f>SUM(D18:D25)</f>
        <v>757.79800000000012</v>
      </c>
      <c r="E26" s="463">
        <f>IF(OR(D26=0,B26=0),0,D26/B26)</f>
        <v>1.0235423465087632</v>
      </c>
      <c r="F26" s="151">
        <f>IF(OR(D26=0,C26=0),0,D26/C26)</f>
        <v>1.0368636229298249</v>
      </c>
      <c r="G26" s="149">
        <f>SUM(G18:G25)</f>
        <v>683</v>
      </c>
      <c r="H26" s="150">
        <f>SUM(H18:H25)</f>
        <v>657</v>
      </c>
      <c r="I26" s="150">
        <f>SUM(I18:I25)</f>
        <v>670</v>
      </c>
      <c r="J26" s="463">
        <f>IF(OR(I26=0,G26=0),0,I26/G26)</f>
        <v>0.98096632503660319</v>
      </c>
      <c r="K26" s="152">
        <f>IF(OR(I26=0,H26=0),0,I26/H26)</f>
        <v>1.0197869101978692</v>
      </c>
      <c r="L26" s="121"/>
      <c r="M26" s="121"/>
      <c r="N26" s="143">
        <f t="shared" si="8"/>
        <v>26.942000000000121</v>
      </c>
      <c r="O26" s="153">
        <f t="shared" si="9"/>
        <v>13</v>
      </c>
      <c r="P26" s="143">
        <f t="shared" si="10"/>
        <v>17.430000000000064</v>
      </c>
      <c r="Q26" s="153">
        <f t="shared" si="11"/>
        <v>-13</v>
      </c>
    </row>
    <row r="27" spans="1:17" ht="14.4" customHeight="1" x14ac:dyDescent="0.3">
      <c r="A27" s="154"/>
      <c r="B27" s="623" t="s">
        <v>207</v>
      </c>
      <c r="C27" s="624"/>
      <c r="D27" s="624"/>
      <c r="E27" s="625"/>
      <c r="F27" s="624"/>
      <c r="G27" s="623" t="s">
        <v>208</v>
      </c>
      <c r="H27" s="624"/>
      <c r="I27" s="624"/>
      <c r="J27" s="625"/>
      <c r="K27" s="624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32" t="s">
        <v>300</v>
      </c>
      <c r="B29" s="634" t="s">
        <v>71</v>
      </c>
      <c r="C29" s="635"/>
      <c r="D29" s="635"/>
      <c r="E29" s="636"/>
      <c r="F29" s="637"/>
      <c r="G29" s="635" t="s">
        <v>252</v>
      </c>
      <c r="H29" s="635"/>
      <c r="I29" s="635"/>
      <c r="J29" s="636"/>
      <c r="K29" s="637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33"/>
      <c r="B30" s="157">
        <v>2015</v>
      </c>
      <c r="C30" s="158">
        <v>2016</v>
      </c>
      <c r="D30" s="158">
        <v>2017</v>
      </c>
      <c r="E30" s="158" t="s">
        <v>298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298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309</v>
      </c>
      <c r="Q30" s="161" t="s">
        <v>310</v>
      </c>
    </row>
    <row r="31" spans="1:17" ht="14.4" hidden="1" customHeight="1" outlineLevel="1" x14ac:dyDescent="0.3">
      <c r="A31" s="483" t="s">
        <v>168</v>
      </c>
      <c r="B31" s="119">
        <v>0</v>
      </c>
      <c r="C31" s="114">
        <v>0</v>
      </c>
      <c r="D31" s="114">
        <v>0</v>
      </c>
      <c r="E31" s="466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66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84" t="s">
        <v>169</v>
      </c>
      <c r="B32" s="120">
        <v>0</v>
      </c>
      <c r="C32" s="113">
        <v>0</v>
      </c>
      <c r="D32" s="113">
        <v>0</v>
      </c>
      <c r="E32" s="467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67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84" t="s">
        <v>170</v>
      </c>
      <c r="B33" s="120">
        <v>0</v>
      </c>
      <c r="C33" s="113">
        <v>0</v>
      </c>
      <c r="D33" s="113">
        <v>0</v>
      </c>
      <c r="E33" s="467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67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84" t="s">
        <v>171</v>
      </c>
      <c r="B34" s="120">
        <v>0</v>
      </c>
      <c r="C34" s="113">
        <v>0</v>
      </c>
      <c r="D34" s="113">
        <v>0</v>
      </c>
      <c r="E34" s="467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67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84" t="s">
        <v>172</v>
      </c>
      <c r="B35" s="120">
        <v>0</v>
      </c>
      <c r="C35" s="113">
        <v>0</v>
      </c>
      <c r="D35" s="113">
        <v>0</v>
      </c>
      <c r="E35" s="467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67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84" t="s">
        <v>173</v>
      </c>
      <c r="B36" s="120">
        <v>0</v>
      </c>
      <c r="C36" s="113">
        <v>0</v>
      </c>
      <c r="D36" s="113">
        <v>0</v>
      </c>
      <c r="E36" s="467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67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84" t="s">
        <v>174</v>
      </c>
      <c r="B37" s="120">
        <v>0</v>
      </c>
      <c r="C37" s="113">
        <v>0</v>
      </c>
      <c r="D37" s="113">
        <v>0</v>
      </c>
      <c r="E37" s="467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67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85" t="s">
        <v>209</v>
      </c>
      <c r="B38" s="238">
        <v>0</v>
      </c>
      <c r="C38" s="239">
        <v>0</v>
      </c>
      <c r="D38" s="239">
        <v>0</v>
      </c>
      <c r="E38" s="468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68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87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64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64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26" t="s">
        <v>301</v>
      </c>
      <c r="B42" s="628" t="s">
        <v>71</v>
      </c>
      <c r="C42" s="629"/>
      <c r="D42" s="629"/>
      <c r="E42" s="630"/>
      <c r="F42" s="631"/>
      <c r="G42" s="629" t="s">
        <v>252</v>
      </c>
      <c r="H42" s="629"/>
      <c r="I42" s="629"/>
      <c r="J42" s="630"/>
      <c r="K42" s="631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27"/>
      <c r="B43" s="449">
        <v>2015</v>
      </c>
      <c r="C43" s="450">
        <v>2016</v>
      </c>
      <c r="D43" s="450">
        <v>2017</v>
      </c>
      <c r="E43" s="450" t="s">
        <v>298</v>
      </c>
      <c r="F43" s="451" t="s">
        <v>2</v>
      </c>
      <c r="G43" s="450">
        <v>2015</v>
      </c>
      <c r="H43" s="450">
        <v>2016</v>
      </c>
      <c r="I43" s="450">
        <v>2017</v>
      </c>
      <c r="J43" s="450" t="s">
        <v>298</v>
      </c>
      <c r="K43" s="451" t="s">
        <v>2</v>
      </c>
      <c r="L43" s="155"/>
      <c r="M43" s="155"/>
      <c r="N43" s="457" t="s">
        <v>72</v>
      </c>
      <c r="O43" s="459" t="s">
        <v>73</v>
      </c>
      <c r="P43" s="457" t="s">
        <v>309</v>
      </c>
      <c r="Q43" s="459" t="s">
        <v>310</v>
      </c>
    </row>
    <row r="44" spans="1:17" ht="14.4" hidden="1" customHeight="1" outlineLevel="1" x14ac:dyDescent="0.3">
      <c r="A44" s="483" t="s">
        <v>168</v>
      </c>
      <c r="B44" s="119">
        <v>0</v>
      </c>
      <c r="C44" s="114">
        <v>0</v>
      </c>
      <c r="D44" s="114">
        <v>0</v>
      </c>
      <c r="E44" s="466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66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84" t="s">
        <v>169</v>
      </c>
      <c r="B45" s="120">
        <v>0</v>
      </c>
      <c r="C45" s="113">
        <v>0</v>
      </c>
      <c r="D45" s="113">
        <v>0</v>
      </c>
      <c r="E45" s="467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67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84" t="s">
        <v>170</v>
      </c>
      <c r="B46" s="120">
        <v>0</v>
      </c>
      <c r="C46" s="113">
        <v>0</v>
      </c>
      <c r="D46" s="113">
        <v>0</v>
      </c>
      <c r="E46" s="467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67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84" t="s">
        <v>171</v>
      </c>
      <c r="B47" s="120">
        <v>0</v>
      </c>
      <c r="C47" s="113">
        <v>0</v>
      </c>
      <c r="D47" s="113">
        <v>0</v>
      </c>
      <c r="E47" s="467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67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84" t="s">
        <v>172</v>
      </c>
      <c r="B48" s="120">
        <v>0</v>
      </c>
      <c r="C48" s="113">
        <v>0</v>
      </c>
      <c r="D48" s="113">
        <v>0</v>
      </c>
      <c r="E48" s="467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67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84" t="s">
        <v>173</v>
      </c>
      <c r="B49" s="120">
        <v>0</v>
      </c>
      <c r="C49" s="113">
        <v>0</v>
      </c>
      <c r="D49" s="113">
        <v>0</v>
      </c>
      <c r="E49" s="467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67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84" t="s">
        <v>174</v>
      </c>
      <c r="B50" s="120">
        <v>0</v>
      </c>
      <c r="C50" s="113">
        <v>0</v>
      </c>
      <c r="D50" s="113">
        <v>0</v>
      </c>
      <c r="E50" s="467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67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85" t="s">
        <v>209</v>
      </c>
      <c r="B51" s="238">
        <v>0</v>
      </c>
      <c r="C51" s="239">
        <v>0</v>
      </c>
      <c r="D51" s="239">
        <v>0</v>
      </c>
      <c r="E51" s="468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68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86" t="s">
        <v>3</v>
      </c>
      <c r="B52" s="452">
        <f>SUM(B44:B51)</f>
        <v>0</v>
      </c>
      <c r="C52" s="453">
        <f>SUM(C44:C51)</f>
        <v>0</v>
      </c>
      <c r="D52" s="453">
        <f>SUM(D44:D51)</f>
        <v>0</v>
      </c>
      <c r="E52" s="465">
        <f>IF(OR(D52=0,B52=0),0,D52/B52)</f>
        <v>0</v>
      </c>
      <c r="F52" s="454">
        <f>IF(OR(D52=0,C52=0),0,D52/C52)</f>
        <v>0</v>
      </c>
      <c r="G52" s="455">
        <f>SUM(G44:G51)</f>
        <v>0</v>
      </c>
      <c r="H52" s="453">
        <f>SUM(H44:H51)</f>
        <v>0</v>
      </c>
      <c r="I52" s="453">
        <f>SUM(I44:I51)</f>
        <v>0</v>
      </c>
      <c r="J52" s="465">
        <f>IF(OR(I52=0,G52=0),0,I52/G52)</f>
        <v>0</v>
      </c>
      <c r="K52" s="456">
        <f>IF(OR(I52=0,H52=0),0,I52/H52)</f>
        <v>0</v>
      </c>
      <c r="L52" s="155"/>
      <c r="M52" s="155"/>
      <c r="N52" s="457">
        <f t="shared" si="24"/>
        <v>0</v>
      </c>
      <c r="O52" s="458">
        <f t="shared" si="25"/>
        <v>0</v>
      </c>
      <c r="P52" s="457">
        <f t="shared" si="26"/>
        <v>0</v>
      </c>
      <c r="Q52" s="458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297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26" t="s">
        <v>293</v>
      </c>
    </row>
    <row r="56" spans="1:17" ht="14.4" customHeight="1" x14ac:dyDescent="0.25">
      <c r="A56" s="427" t="s">
        <v>294</v>
      </c>
    </row>
    <row r="57" spans="1:17" ht="14.4" customHeight="1" x14ac:dyDescent="0.25">
      <c r="A57" s="426" t="s">
        <v>295</v>
      </c>
    </row>
    <row r="58" spans="1:17" ht="14.4" customHeight="1" x14ac:dyDescent="0.25">
      <c r="A58" s="427" t="s">
        <v>304</v>
      </c>
    </row>
    <row r="59" spans="1:17" ht="14.4" customHeight="1" x14ac:dyDescent="0.25">
      <c r="A59" s="427" t="s">
        <v>305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57" t="s">
        <v>115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</row>
    <row r="2" spans="1:13" ht="14.4" customHeight="1" x14ac:dyDescent="0.3">
      <c r="A2" s="374" t="s">
        <v>320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53" t="s">
        <v>83</v>
      </c>
      <c r="C31" s="654"/>
      <c r="D31" s="654"/>
      <c r="E31" s="655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838</v>
      </c>
      <c r="C33" s="199">
        <v>586</v>
      </c>
      <c r="D33" s="84">
        <f>IF(C33="","",C33-B33)</f>
        <v>-252</v>
      </c>
      <c r="E33" s="85">
        <f>IF(C33="","",C33/B33)</f>
        <v>0.69928400954653935</v>
      </c>
      <c r="F33" s="86">
        <v>46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1761</v>
      </c>
      <c r="C34" s="200">
        <v>1319</v>
      </c>
      <c r="D34" s="87">
        <f t="shared" ref="D34:D45" si="0">IF(C34="","",C34-B34)</f>
        <v>-442</v>
      </c>
      <c r="E34" s="88">
        <f t="shared" ref="E34:E45" si="1">IF(C34="","",C34/B34)</f>
        <v>0.74900624645088021</v>
      </c>
      <c r="F34" s="89">
        <v>119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2730</v>
      </c>
      <c r="C35" s="200">
        <v>2078</v>
      </c>
      <c r="D35" s="87">
        <f t="shared" si="0"/>
        <v>-652</v>
      </c>
      <c r="E35" s="88">
        <f t="shared" si="1"/>
        <v>0.76117216117216113</v>
      </c>
      <c r="F35" s="89">
        <v>205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>
        <v>3640</v>
      </c>
      <c r="C36" s="200">
        <v>2822</v>
      </c>
      <c r="D36" s="87">
        <f t="shared" si="0"/>
        <v>-818</v>
      </c>
      <c r="E36" s="88">
        <f t="shared" si="1"/>
        <v>0.7752747252747253</v>
      </c>
      <c r="F36" s="89">
        <v>285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33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9" t="s">
        <v>5705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</row>
    <row r="2" spans="1:25" ht="14.4" customHeight="1" thickBot="1" x14ac:dyDescent="0.35">
      <c r="A2" s="374" t="s">
        <v>320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64" t="s">
        <v>75</v>
      </c>
      <c r="B3" s="666">
        <v>2015</v>
      </c>
      <c r="C3" s="667"/>
      <c r="D3" s="668"/>
      <c r="E3" s="666">
        <v>2016</v>
      </c>
      <c r="F3" s="667"/>
      <c r="G3" s="668"/>
      <c r="H3" s="666">
        <v>2017</v>
      </c>
      <c r="I3" s="667"/>
      <c r="J3" s="668"/>
      <c r="K3" s="669" t="s">
        <v>76</v>
      </c>
      <c r="L3" s="658" t="s">
        <v>77</v>
      </c>
      <c r="M3" s="658" t="s">
        <v>78</v>
      </c>
      <c r="N3" s="658" t="s">
        <v>79</v>
      </c>
      <c r="O3" s="263" t="s">
        <v>80</v>
      </c>
      <c r="P3" s="660" t="s">
        <v>81</v>
      </c>
      <c r="Q3" s="662" t="s">
        <v>318</v>
      </c>
      <c r="R3" s="663"/>
      <c r="S3" s="662" t="s">
        <v>82</v>
      </c>
      <c r="T3" s="663"/>
      <c r="U3" s="656" t="s">
        <v>83</v>
      </c>
      <c r="V3" s="657"/>
      <c r="W3" s="657"/>
      <c r="X3" s="657"/>
      <c r="Y3" s="214" t="s">
        <v>83</v>
      </c>
    </row>
    <row r="4" spans="1:25" s="95" customFormat="1" ht="14.4" customHeight="1" thickBot="1" x14ac:dyDescent="0.35">
      <c r="A4" s="665"/>
      <c r="B4" s="491" t="s">
        <v>84</v>
      </c>
      <c r="C4" s="489" t="s">
        <v>72</v>
      </c>
      <c r="D4" s="492" t="s">
        <v>85</v>
      </c>
      <c r="E4" s="491" t="s">
        <v>84</v>
      </c>
      <c r="F4" s="489" t="s">
        <v>72</v>
      </c>
      <c r="G4" s="492" t="s">
        <v>85</v>
      </c>
      <c r="H4" s="491" t="s">
        <v>84</v>
      </c>
      <c r="I4" s="489" t="s">
        <v>72</v>
      </c>
      <c r="J4" s="492" t="s">
        <v>85</v>
      </c>
      <c r="K4" s="670"/>
      <c r="L4" s="659"/>
      <c r="M4" s="659"/>
      <c r="N4" s="659"/>
      <c r="O4" s="493"/>
      <c r="P4" s="661"/>
      <c r="Q4" s="494" t="s">
        <v>73</v>
      </c>
      <c r="R4" s="495" t="s">
        <v>72</v>
      </c>
      <c r="S4" s="494" t="s">
        <v>73</v>
      </c>
      <c r="T4" s="495" t="s">
        <v>72</v>
      </c>
      <c r="U4" s="496" t="s">
        <v>86</v>
      </c>
      <c r="V4" s="490" t="s">
        <v>87</v>
      </c>
      <c r="W4" s="490" t="s">
        <v>88</v>
      </c>
      <c r="X4" s="497" t="s">
        <v>2</v>
      </c>
      <c r="Y4" s="498" t="s">
        <v>89</v>
      </c>
    </row>
    <row r="5" spans="1:25" s="499" customFormat="1" ht="14.4" customHeight="1" x14ac:dyDescent="0.3">
      <c r="A5" s="907" t="s">
        <v>5463</v>
      </c>
      <c r="B5" s="908"/>
      <c r="C5" s="909"/>
      <c r="D5" s="910"/>
      <c r="E5" s="911"/>
      <c r="F5" s="912"/>
      <c r="G5" s="913"/>
      <c r="H5" s="914">
        <v>2</v>
      </c>
      <c r="I5" s="915">
        <v>44.2</v>
      </c>
      <c r="J5" s="916">
        <v>35.5</v>
      </c>
      <c r="K5" s="917">
        <v>20.34</v>
      </c>
      <c r="L5" s="918">
        <v>11</v>
      </c>
      <c r="M5" s="918">
        <v>87</v>
      </c>
      <c r="N5" s="919">
        <v>29</v>
      </c>
      <c r="O5" s="918" t="s">
        <v>5464</v>
      </c>
      <c r="P5" s="920" t="s">
        <v>5465</v>
      </c>
      <c r="Q5" s="921">
        <f>H5-B5</f>
        <v>2</v>
      </c>
      <c r="R5" s="937">
        <f>I5-C5</f>
        <v>44.2</v>
      </c>
      <c r="S5" s="921">
        <f>H5-E5</f>
        <v>2</v>
      </c>
      <c r="T5" s="937">
        <f>I5-F5</f>
        <v>44.2</v>
      </c>
      <c r="U5" s="947">
        <v>58</v>
      </c>
      <c r="V5" s="908">
        <v>71</v>
      </c>
      <c r="W5" s="908">
        <v>13</v>
      </c>
      <c r="X5" s="948">
        <v>1.2241379310344827</v>
      </c>
      <c r="Y5" s="949">
        <v>13</v>
      </c>
    </row>
    <row r="6" spans="1:25" ht="14.4" customHeight="1" x14ac:dyDescent="0.3">
      <c r="A6" s="905" t="s">
        <v>5466</v>
      </c>
      <c r="B6" s="879">
        <v>1</v>
      </c>
      <c r="C6" s="880">
        <v>12.38</v>
      </c>
      <c r="D6" s="881">
        <v>23</v>
      </c>
      <c r="E6" s="890"/>
      <c r="F6" s="870"/>
      <c r="G6" s="871"/>
      <c r="H6" s="876"/>
      <c r="I6" s="870"/>
      <c r="J6" s="871"/>
      <c r="K6" s="875">
        <v>12.38</v>
      </c>
      <c r="L6" s="876">
        <v>5</v>
      </c>
      <c r="M6" s="876">
        <v>60</v>
      </c>
      <c r="N6" s="877">
        <v>20</v>
      </c>
      <c r="O6" s="876" t="s">
        <v>5464</v>
      </c>
      <c r="P6" s="891" t="s">
        <v>5467</v>
      </c>
      <c r="Q6" s="878">
        <f t="shared" ref="Q6:R69" si="0">H6-B6</f>
        <v>-1</v>
      </c>
      <c r="R6" s="938">
        <f t="shared" si="0"/>
        <v>-12.38</v>
      </c>
      <c r="S6" s="878">
        <f t="shared" ref="S6:S69" si="1">H6-E6</f>
        <v>0</v>
      </c>
      <c r="T6" s="938">
        <f t="shared" ref="T6:T69" si="2">I6-F6</f>
        <v>0</v>
      </c>
      <c r="U6" s="945" t="s">
        <v>563</v>
      </c>
      <c r="V6" s="887" t="s">
        <v>563</v>
      </c>
      <c r="W6" s="887" t="s">
        <v>563</v>
      </c>
      <c r="X6" s="943" t="s">
        <v>563</v>
      </c>
      <c r="Y6" s="941"/>
    </row>
    <row r="7" spans="1:25" ht="14.4" customHeight="1" x14ac:dyDescent="0.3">
      <c r="A7" s="905" t="s">
        <v>5468</v>
      </c>
      <c r="B7" s="887">
        <v>4</v>
      </c>
      <c r="C7" s="888">
        <v>1.79</v>
      </c>
      <c r="D7" s="889">
        <v>3.3</v>
      </c>
      <c r="E7" s="872">
        <v>3</v>
      </c>
      <c r="F7" s="873">
        <v>1.35</v>
      </c>
      <c r="G7" s="882">
        <v>2.7</v>
      </c>
      <c r="H7" s="876"/>
      <c r="I7" s="870"/>
      <c r="J7" s="871"/>
      <c r="K7" s="875">
        <v>0.45</v>
      </c>
      <c r="L7" s="876">
        <v>1</v>
      </c>
      <c r="M7" s="876">
        <v>9</v>
      </c>
      <c r="N7" s="877">
        <v>3</v>
      </c>
      <c r="O7" s="876" t="s">
        <v>5464</v>
      </c>
      <c r="P7" s="891" t="s">
        <v>5469</v>
      </c>
      <c r="Q7" s="878">
        <f t="shared" si="0"/>
        <v>-4</v>
      </c>
      <c r="R7" s="938">
        <f t="shared" si="0"/>
        <v>-1.79</v>
      </c>
      <c r="S7" s="878">
        <f t="shared" si="1"/>
        <v>-3</v>
      </c>
      <c r="T7" s="938">
        <f t="shared" si="2"/>
        <v>-1.35</v>
      </c>
      <c r="U7" s="945" t="s">
        <v>563</v>
      </c>
      <c r="V7" s="887" t="s">
        <v>563</v>
      </c>
      <c r="W7" s="887" t="s">
        <v>563</v>
      </c>
      <c r="X7" s="943" t="s">
        <v>563</v>
      </c>
      <c r="Y7" s="941"/>
    </row>
    <row r="8" spans="1:25" ht="14.4" customHeight="1" x14ac:dyDescent="0.3">
      <c r="A8" s="906" t="s">
        <v>5470</v>
      </c>
      <c r="B8" s="501"/>
      <c r="C8" s="893"/>
      <c r="D8" s="892"/>
      <c r="E8" s="894">
        <v>1</v>
      </c>
      <c r="F8" s="895">
        <v>0.61</v>
      </c>
      <c r="G8" s="883">
        <v>2</v>
      </c>
      <c r="H8" s="896"/>
      <c r="I8" s="897"/>
      <c r="J8" s="884"/>
      <c r="K8" s="898">
        <v>0.61</v>
      </c>
      <c r="L8" s="896">
        <v>1</v>
      </c>
      <c r="M8" s="896">
        <v>12</v>
      </c>
      <c r="N8" s="899">
        <v>4</v>
      </c>
      <c r="O8" s="896" t="s">
        <v>5464</v>
      </c>
      <c r="P8" s="900" t="s">
        <v>5471</v>
      </c>
      <c r="Q8" s="901">
        <f t="shared" si="0"/>
        <v>0</v>
      </c>
      <c r="R8" s="939">
        <f t="shared" si="0"/>
        <v>0</v>
      </c>
      <c r="S8" s="901">
        <f t="shared" si="1"/>
        <v>-1</v>
      </c>
      <c r="T8" s="939">
        <f t="shared" si="2"/>
        <v>-0.61</v>
      </c>
      <c r="U8" s="946" t="s">
        <v>563</v>
      </c>
      <c r="V8" s="501" t="s">
        <v>563</v>
      </c>
      <c r="W8" s="501" t="s">
        <v>563</v>
      </c>
      <c r="X8" s="944" t="s">
        <v>563</v>
      </c>
      <c r="Y8" s="942"/>
    </row>
    <row r="9" spans="1:25" ht="14.4" customHeight="1" x14ac:dyDescent="0.3">
      <c r="A9" s="905" t="s">
        <v>5472</v>
      </c>
      <c r="B9" s="879">
        <v>1</v>
      </c>
      <c r="C9" s="880">
        <v>0.24</v>
      </c>
      <c r="D9" s="881">
        <v>3</v>
      </c>
      <c r="E9" s="890"/>
      <c r="F9" s="870"/>
      <c r="G9" s="871"/>
      <c r="H9" s="876"/>
      <c r="I9" s="870"/>
      <c r="J9" s="871"/>
      <c r="K9" s="875">
        <v>0.24</v>
      </c>
      <c r="L9" s="876">
        <v>1</v>
      </c>
      <c r="M9" s="876">
        <v>6</v>
      </c>
      <c r="N9" s="877">
        <v>2</v>
      </c>
      <c r="O9" s="876" t="s">
        <v>5464</v>
      </c>
      <c r="P9" s="891" t="s">
        <v>5473</v>
      </c>
      <c r="Q9" s="878">
        <f t="shared" si="0"/>
        <v>-1</v>
      </c>
      <c r="R9" s="938">
        <f t="shared" si="0"/>
        <v>-0.24</v>
      </c>
      <c r="S9" s="878">
        <f t="shared" si="1"/>
        <v>0</v>
      </c>
      <c r="T9" s="938">
        <f t="shared" si="2"/>
        <v>0</v>
      </c>
      <c r="U9" s="945" t="s">
        <v>563</v>
      </c>
      <c r="V9" s="887" t="s">
        <v>563</v>
      </c>
      <c r="W9" s="887" t="s">
        <v>563</v>
      </c>
      <c r="X9" s="943" t="s">
        <v>563</v>
      </c>
      <c r="Y9" s="941"/>
    </row>
    <row r="10" spans="1:25" ht="14.4" customHeight="1" x14ac:dyDescent="0.3">
      <c r="A10" s="905" t="s">
        <v>5474</v>
      </c>
      <c r="B10" s="887"/>
      <c r="C10" s="888"/>
      <c r="D10" s="889"/>
      <c r="E10" s="890"/>
      <c r="F10" s="870"/>
      <c r="G10" s="871"/>
      <c r="H10" s="872">
        <v>1</v>
      </c>
      <c r="I10" s="873">
        <v>1.24</v>
      </c>
      <c r="J10" s="882">
        <v>3</v>
      </c>
      <c r="K10" s="875">
        <v>1.24</v>
      </c>
      <c r="L10" s="876">
        <v>2</v>
      </c>
      <c r="M10" s="876">
        <v>18</v>
      </c>
      <c r="N10" s="877">
        <v>6</v>
      </c>
      <c r="O10" s="876" t="s">
        <v>5464</v>
      </c>
      <c r="P10" s="891" t="s">
        <v>5475</v>
      </c>
      <c r="Q10" s="878">
        <f t="shared" si="0"/>
        <v>1</v>
      </c>
      <c r="R10" s="938">
        <f t="shared" si="0"/>
        <v>1.24</v>
      </c>
      <c r="S10" s="878">
        <f t="shared" si="1"/>
        <v>1</v>
      </c>
      <c r="T10" s="938">
        <f t="shared" si="2"/>
        <v>1.24</v>
      </c>
      <c r="U10" s="945">
        <v>6</v>
      </c>
      <c r="V10" s="887">
        <v>3</v>
      </c>
      <c r="W10" s="887">
        <v>-3</v>
      </c>
      <c r="X10" s="943">
        <v>0.5</v>
      </c>
      <c r="Y10" s="941"/>
    </row>
    <row r="11" spans="1:25" ht="14.4" customHeight="1" x14ac:dyDescent="0.3">
      <c r="A11" s="906" t="s">
        <v>5476</v>
      </c>
      <c r="B11" s="501">
        <v>1</v>
      </c>
      <c r="C11" s="893">
        <v>2.5</v>
      </c>
      <c r="D11" s="892">
        <v>5</v>
      </c>
      <c r="E11" s="902"/>
      <c r="F11" s="897"/>
      <c r="G11" s="884"/>
      <c r="H11" s="894"/>
      <c r="I11" s="895"/>
      <c r="J11" s="883"/>
      <c r="K11" s="898">
        <v>2.5</v>
      </c>
      <c r="L11" s="896">
        <v>4</v>
      </c>
      <c r="M11" s="896">
        <v>36</v>
      </c>
      <c r="N11" s="899">
        <v>12</v>
      </c>
      <c r="O11" s="896" t="s">
        <v>5464</v>
      </c>
      <c r="P11" s="900" t="s">
        <v>5477</v>
      </c>
      <c r="Q11" s="901">
        <f t="shared" si="0"/>
        <v>-1</v>
      </c>
      <c r="R11" s="939">
        <f t="shared" si="0"/>
        <v>-2.5</v>
      </c>
      <c r="S11" s="901">
        <f t="shared" si="1"/>
        <v>0</v>
      </c>
      <c r="T11" s="939">
        <f t="shared" si="2"/>
        <v>0</v>
      </c>
      <c r="U11" s="946" t="s">
        <v>563</v>
      </c>
      <c r="V11" s="501" t="s">
        <v>563</v>
      </c>
      <c r="W11" s="501" t="s">
        <v>563</v>
      </c>
      <c r="X11" s="944" t="s">
        <v>563</v>
      </c>
      <c r="Y11" s="942"/>
    </row>
    <row r="12" spans="1:25" ht="14.4" customHeight="1" x14ac:dyDescent="0.3">
      <c r="A12" s="905" t="s">
        <v>5478</v>
      </c>
      <c r="B12" s="879">
        <v>2</v>
      </c>
      <c r="C12" s="880">
        <v>1</v>
      </c>
      <c r="D12" s="881">
        <v>4</v>
      </c>
      <c r="E12" s="890"/>
      <c r="F12" s="870"/>
      <c r="G12" s="871"/>
      <c r="H12" s="876"/>
      <c r="I12" s="870"/>
      <c r="J12" s="871"/>
      <c r="K12" s="875">
        <v>0.5</v>
      </c>
      <c r="L12" s="876">
        <v>2</v>
      </c>
      <c r="M12" s="876">
        <v>18</v>
      </c>
      <c r="N12" s="877">
        <v>6</v>
      </c>
      <c r="O12" s="876" t="s">
        <v>5464</v>
      </c>
      <c r="P12" s="891" t="s">
        <v>5479</v>
      </c>
      <c r="Q12" s="878">
        <f t="shared" si="0"/>
        <v>-2</v>
      </c>
      <c r="R12" s="938">
        <f t="shared" si="0"/>
        <v>-1</v>
      </c>
      <c r="S12" s="878">
        <f t="shared" si="1"/>
        <v>0</v>
      </c>
      <c r="T12" s="938">
        <f t="shared" si="2"/>
        <v>0</v>
      </c>
      <c r="U12" s="945" t="s">
        <v>563</v>
      </c>
      <c r="V12" s="887" t="s">
        <v>563</v>
      </c>
      <c r="W12" s="887" t="s">
        <v>563</v>
      </c>
      <c r="X12" s="943" t="s">
        <v>563</v>
      </c>
      <c r="Y12" s="941"/>
    </row>
    <row r="13" spans="1:25" ht="14.4" customHeight="1" x14ac:dyDescent="0.3">
      <c r="A13" s="905" t="s">
        <v>5480</v>
      </c>
      <c r="B13" s="887"/>
      <c r="C13" s="888"/>
      <c r="D13" s="889"/>
      <c r="E13" s="872">
        <v>1</v>
      </c>
      <c r="F13" s="873">
        <v>0.41</v>
      </c>
      <c r="G13" s="882">
        <v>9</v>
      </c>
      <c r="H13" s="876"/>
      <c r="I13" s="870"/>
      <c r="J13" s="871"/>
      <c r="K13" s="875">
        <v>0.41</v>
      </c>
      <c r="L13" s="876">
        <v>1</v>
      </c>
      <c r="M13" s="876">
        <v>12</v>
      </c>
      <c r="N13" s="877">
        <v>4</v>
      </c>
      <c r="O13" s="876" t="s">
        <v>5464</v>
      </c>
      <c r="P13" s="891" t="s">
        <v>5481</v>
      </c>
      <c r="Q13" s="878">
        <f t="shared" si="0"/>
        <v>0</v>
      </c>
      <c r="R13" s="938">
        <f t="shared" si="0"/>
        <v>0</v>
      </c>
      <c r="S13" s="878">
        <f t="shared" si="1"/>
        <v>-1</v>
      </c>
      <c r="T13" s="938">
        <f t="shared" si="2"/>
        <v>-0.41</v>
      </c>
      <c r="U13" s="945" t="s">
        <v>563</v>
      </c>
      <c r="V13" s="887" t="s">
        <v>563</v>
      </c>
      <c r="W13" s="887" t="s">
        <v>563</v>
      </c>
      <c r="X13" s="943" t="s">
        <v>563</v>
      </c>
      <c r="Y13" s="941"/>
    </row>
    <row r="14" spans="1:25" ht="14.4" customHeight="1" x14ac:dyDescent="0.3">
      <c r="A14" s="905" t="s">
        <v>5482</v>
      </c>
      <c r="B14" s="879">
        <v>4</v>
      </c>
      <c r="C14" s="880">
        <v>2.7</v>
      </c>
      <c r="D14" s="881">
        <v>3.5</v>
      </c>
      <c r="E14" s="890">
        <v>1</v>
      </c>
      <c r="F14" s="870">
        <v>0.67</v>
      </c>
      <c r="G14" s="871">
        <v>3</v>
      </c>
      <c r="H14" s="876">
        <v>2</v>
      </c>
      <c r="I14" s="870">
        <v>1.35</v>
      </c>
      <c r="J14" s="871">
        <v>2.5</v>
      </c>
      <c r="K14" s="875">
        <v>0.67</v>
      </c>
      <c r="L14" s="876">
        <v>2</v>
      </c>
      <c r="M14" s="876">
        <v>18</v>
      </c>
      <c r="N14" s="877">
        <v>6</v>
      </c>
      <c r="O14" s="876" t="s">
        <v>5464</v>
      </c>
      <c r="P14" s="891" t="s">
        <v>5483</v>
      </c>
      <c r="Q14" s="878">
        <f t="shared" si="0"/>
        <v>-2</v>
      </c>
      <c r="R14" s="938">
        <f t="shared" si="0"/>
        <v>-1.35</v>
      </c>
      <c r="S14" s="878">
        <f t="shared" si="1"/>
        <v>1</v>
      </c>
      <c r="T14" s="938">
        <f t="shared" si="2"/>
        <v>0.68</v>
      </c>
      <c r="U14" s="945">
        <v>12</v>
      </c>
      <c r="V14" s="887">
        <v>5</v>
      </c>
      <c r="W14" s="887">
        <v>-7</v>
      </c>
      <c r="X14" s="943">
        <v>0.41666666666666669</v>
      </c>
      <c r="Y14" s="941"/>
    </row>
    <row r="15" spans="1:25" ht="14.4" customHeight="1" x14ac:dyDescent="0.3">
      <c r="A15" s="906" t="s">
        <v>5484</v>
      </c>
      <c r="B15" s="903"/>
      <c r="C15" s="904"/>
      <c r="D15" s="885"/>
      <c r="E15" s="902">
        <v>2</v>
      </c>
      <c r="F15" s="897">
        <v>2.23</v>
      </c>
      <c r="G15" s="884">
        <v>4</v>
      </c>
      <c r="H15" s="896"/>
      <c r="I15" s="897"/>
      <c r="J15" s="884"/>
      <c r="K15" s="898">
        <v>1.1200000000000001</v>
      </c>
      <c r="L15" s="896">
        <v>3</v>
      </c>
      <c r="M15" s="896">
        <v>27</v>
      </c>
      <c r="N15" s="899">
        <v>9</v>
      </c>
      <c r="O15" s="896" t="s">
        <v>5464</v>
      </c>
      <c r="P15" s="900" t="s">
        <v>5485</v>
      </c>
      <c r="Q15" s="901">
        <f t="shared" si="0"/>
        <v>0</v>
      </c>
      <c r="R15" s="939">
        <f t="shared" si="0"/>
        <v>0</v>
      </c>
      <c r="S15" s="901">
        <f t="shared" si="1"/>
        <v>-2</v>
      </c>
      <c r="T15" s="939">
        <f t="shared" si="2"/>
        <v>-2.23</v>
      </c>
      <c r="U15" s="946" t="s">
        <v>563</v>
      </c>
      <c r="V15" s="501" t="s">
        <v>563</v>
      </c>
      <c r="W15" s="501" t="s">
        <v>563</v>
      </c>
      <c r="X15" s="944" t="s">
        <v>563</v>
      </c>
      <c r="Y15" s="942"/>
    </row>
    <row r="16" spans="1:25" ht="14.4" customHeight="1" x14ac:dyDescent="0.3">
      <c r="A16" s="906" t="s">
        <v>5486</v>
      </c>
      <c r="B16" s="903"/>
      <c r="C16" s="904"/>
      <c r="D16" s="885"/>
      <c r="E16" s="902"/>
      <c r="F16" s="897"/>
      <c r="G16" s="884"/>
      <c r="H16" s="896">
        <v>1</v>
      </c>
      <c r="I16" s="897">
        <v>2.38</v>
      </c>
      <c r="J16" s="884">
        <v>4</v>
      </c>
      <c r="K16" s="898">
        <v>2.38</v>
      </c>
      <c r="L16" s="896">
        <v>3</v>
      </c>
      <c r="M16" s="896">
        <v>30</v>
      </c>
      <c r="N16" s="899">
        <v>10</v>
      </c>
      <c r="O16" s="896" t="s">
        <v>5464</v>
      </c>
      <c r="P16" s="900" t="s">
        <v>5487</v>
      </c>
      <c r="Q16" s="901">
        <f t="shared" si="0"/>
        <v>1</v>
      </c>
      <c r="R16" s="939">
        <f t="shared" si="0"/>
        <v>2.38</v>
      </c>
      <c r="S16" s="901">
        <f t="shared" si="1"/>
        <v>1</v>
      </c>
      <c r="T16" s="939">
        <f t="shared" si="2"/>
        <v>2.38</v>
      </c>
      <c r="U16" s="946">
        <v>10</v>
      </c>
      <c r="V16" s="501">
        <v>4</v>
      </c>
      <c r="W16" s="501">
        <v>-6</v>
      </c>
      <c r="X16" s="944">
        <v>0.4</v>
      </c>
      <c r="Y16" s="942"/>
    </row>
    <row r="17" spans="1:25" ht="14.4" customHeight="1" x14ac:dyDescent="0.3">
      <c r="A17" s="905" t="s">
        <v>5488</v>
      </c>
      <c r="B17" s="879">
        <v>47</v>
      </c>
      <c r="C17" s="880">
        <v>10.56</v>
      </c>
      <c r="D17" s="881">
        <v>2.2999999999999998</v>
      </c>
      <c r="E17" s="890">
        <v>37</v>
      </c>
      <c r="F17" s="870">
        <v>8.33</v>
      </c>
      <c r="G17" s="871">
        <v>2.7</v>
      </c>
      <c r="H17" s="876">
        <v>38</v>
      </c>
      <c r="I17" s="870">
        <v>8.58</v>
      </c>
      <c r="J17" s="871">
        <v>2.6</v>
      </c>
      <c r="K17" s="875">
        <v>0.22</v>
      </c>
      <c r="L17" s="876">
        <v>1</v>
      </c>
      <c r="M17" s="876">
        <v>9</v>
      </c>
      <c r="N17" s="877">
        <v>3</v>
      </c>
      <c r="O17" s="876" t="s">
        <v>5464</v>
      </c>
      <c r="P17" s="891" t="s">
        <v>5489</v>
      </c>
      <c r="Q17" s="878">
        <f t="shared" si="0"/>
        <v>-9</v>
      </c>
      <c r="R17" s="938">
        <f t="shared" si="0"/>
        <v>-1.9800000000000004</v>
      </c>
      <c r="S17" s="878">
        <f t="shared" si="1"/>
        <v>1</v>
      </c>
      <c r="T17" s="938">
        <f t="shared" si="2"/>
        <v>0.25</v>
      </c>
      <c r="U17" s="945">
        <v>114</v>
      </c>
      <c r="V17" s="887">
        <v>98.8</v>
      </c>
      <c r="W17" s="887">
        <v>-15.200000000000003</v>
      </c>
      <c r="X17" s="943">
        <v>0.8666666666666667</v>
      </c>
      <c r="Y17" s="941"/>
    </row>
    <row r="18" spans="1:25" ht="14.4" customHeight="1" x14ac:dyDescent="0.3">
      <c r="A18" s="906" t="s">
        <v>5490</v>
      </c>
      <c r="B18" s="903">
        <v>11</v>
      </c>
      <c r="C18" s="904">
        <v>2.83</v>
      </c>
      <c r="D18" s="885">
        <v>2.2999999999999998</v>
      </c>
      <c r="E18" s="902">
        <v>6</v>
      </c>
      <c r="F18" s="897">
        <v>1.54</v>
      </c>
      <c r="G18" s="884">
        <v>2.8</v>
      </c>
      <c r="H18" s="896">
        <v>3</v>
      </c>
      <c r="I18" s="897">
        <v>0.76</v>
      </c>
      <c r="J18" s="884">
        <v>2.2999999999999998</v>
      </c>
      <c r="K18" s="898">
        <v>0.25</v>
      </c>
      <c r="L18" s="896">
        <v>1</v>
      </c>
      <c r="M18" s="896">
        <v>9</v>
      </c>
      <c r="N18" s="899">
        <v>3</v>
      </c>
      <c r="O18" s="896" t="s">
        <v>5464</v>
      </c>
      <c r="P18" s="900" t="s">
        <v>5491</v>
      </c>
      <c r="Q18" s="901">
        <f t="shared" si="0"/>
        <v>-8</v>
      </c>
      <c r="R18" s="939">
        <f t="shared" si="0"/>
        <v>-2.0700000000000003</v>
      </c>
      <c r="S18" s="901">
        <f t="shared" si="1"/>
        <v>-3</v>
      </c>
      <c r="T18" s="939">
        <f t="shared" si="2"/>
        <v>-0.78</v>
      </c>
      <c r="U18" s="946">
        <v>9</v>
      </c>
      <c r="V18" s="501">
        <v>6.8999999999999995</v>
      </c>
      <c r="W18" s="501">
        <v>-2.1000000000000005</v>
      </c>
      <c r="X18" s="944">
        <v>0.76666666666666661</v>
      </c>
      <c r="Y18" s="942"/>
    </row>
    <row r="19" spans="1:25" ht="14.4" customHeight="1" x14ac:dyDescent="0.3">
      <c r="A19" s="906" t="s">
        <v>5492</v>
      </c>
      <c r="B19" s="903"/>
      <c r="C19" s="904"/>
      <c r="D19" s="885"/>
      <c r="E19" s="902">
        <v>1</v>
      </c>
      <c r="F19" s="897">
        <v>0.48</v>
      </c>
      <c r="G19" s="884">
        <v>6</v>
      </c>
      <c r="H19" s="896"/>
      <c r="I19" s="897"/>
      <c r="J19" s="884"/>
      <c r="K19" s="898">
        <v>0.48</v>
      </c>
      <c r="L19" s="896">
        <v>2</v>
      </c>
      <c r="M19" s="896">
        <v>15</v>
      </c>
      <c r="N19" s="899">
        <v>5</v>
      </c>
      <c r="O19" s="896" t="s">
        <v>5464</v>
      </c>
      <c r="P19" s="900" t="s">
        <v>5493</v>
      </c>
      <c r="Q19" s="901">
        <f t="shared" si="0"/>
        <v>0</v>
      </c>
      <c r="R19" s="939">
        <f t="shared" si="0"/>
        <v>0</v>
      </c>
      <c r="S19" s="901">
        <f t="shared" si="1"/>
        <v>-1</v>
      </c>
      <c r="T19" s="939">
        <f t="shared" si="2"/>
        <v>-0.48</v>
      </c>
      <c r="U19" s="946" t="s">
        <v>563</v>
      </c>
      <c r="V19" s="501" t="s">
        <v>563</v>
      </c>
      <c r="W19" s="501" t="s">
        <v>563</v>
      </c>
      <c r="X19" s="944" t="s">
        <v>563</v>
      </c>
      <c r="Y19" s="942"/>
    </row>
    <row r="20" spans="1:25" ht="14.4" customHeight="1" x14ac:dyDescent="0.3">
      <c r="A20" s="905" t="s">
        <v>5494</v>
      </c>
      <c r="B20" s="879">
        <v>1</v>
      </c>
      <c r="C20" s="880">
        <v>1.1399999999999999</v>
      </c>
      <c r="D20" s="881">
        <v>4</v>
      </c>
      <c r="E20" s="890"/>
      <c r="F20" s="870"/>
      <c r="G20" s="871"/>
      <c r="H20" s="876"/>
      <c r="I20" s="870"/>
      <c r="J20" s="871"/>
      <c r="K20" s="875">
        <v>1.1399999999999999</v>
      </c>
      <c r="L20" s="876">
        <v>2</v>
      </c>
      <c r="M20" s="876">
        <v>21</v>
      </c>
      <c r="N20" s="877">
        <v>7</v>
      </c>
      <c r="O20" s="876" t="s">
        <v>5464</v>
      </c>
      <c r="P20" s="891" t="s">
        <v>5495</v>
      </c>
      <c r="Q20" s="878">
        <f t="shared" si="0"/>
        <v>-1</v>
      </c>
      <c r="R20" s="938">
        <f t="shared" si="0"/>
        <v>-1.1399999999999999</v>
      </c>
      <c r="S20" s="878">
        <f t="shared" si="1"/>
        <v>0</v>
      </c>
      <c r="T20" s="938">
        <f t="shared" si="2"/>
        <v>0</v>
      </c>
      <c r="U20" s="945" t="s">
        <v>563</v>
      </c>
      <c r="V20" s="887" t="s">
        <v>563</v>
      </c>
      <c r="W20" s="887" t="s">
        <v>563</v>
      </c>
      <c r="X20" s="943" t="s">
        <v>563</v>
      </c>
      <c r="Y20" s="941"/>
    </row>
    <row r="21" spans="1:25" ht="14.4" customHeight="1" x14ac:dyDescent="0.3">
      <c r="A21" s="906" t="s">
        <v>5496</v>
      </c>
      <c r="B21" s="903">
        <v>1</v>
      </c>
      <c r="C21" s="904">
        <v>2.1800000000000002</v>
      </c>
      <c r="D21" s="885">
        <v>7</v>
      </c>
      <c r="E21" s="902"/>
      <c r="F21" s="897"/>
      <c r="G21" s="884"/>
      <c r="H21" s="896"/>
      <c r="I21" s="897"/>
      <c r="J21" s="884"/>
      <c r="K21" s="898">
        <v>2.1800000000000002</v>
      </c>
      <c r="L21" s="896">
        <v>3</v>
      </c>
      <c r="M21" s="896">
        <v>30</v>
      </c>
      <c r="N21" s="899">
        <v>10</v>
      </c>
      <c r="O21" s="896" t="s">
        <v>5464</v>
      </c>
      <c r="P21" s="900" t="s">
        <v>5497</v>
      </c>
      <c r="Q21" s="901">
        <f t="shared" si="0"/>
        <v>-1</v>
      </c>
      <c r="R21" s="939">
        <f t="shared" si="0"/>
        <v>-2.1800000000000002</v>
      </c>
      <c r="S21" s="901">
        <f t="shared" si="1"/>
        <v>0</v>
      </c>
      <c r="T21" s="939">
        <f t="shared" si="2"/>
        <v>0</v>
      </c>
      <c r="U21" s="946" t="s">
        <v>563</v>
      </c>
      <c r="V21" s="501" t="s">
        <v>563</v>
      </c>
      <c r="W21" s="501" t="s">
        <v>563</v>
      </c>
      <c r="X21" s="944" t="s">
        <v>563</v>
      </c>
      <c r="Y21" s="942"/>
    </row>
    <row r="22" spans="1:25" ht="14.4" customHeight="1" x14ac:dyDescent="0.3">
      <c r="A22" s="905" t="s">
        <v>5498</v>
      </c>
      <c r="B22" s="887"/>
      <c r="C22" s="888"/>
      <c r="D22" s="889"/>
      <c r="E22" s="890"/>
      <c r="F22" s="870"/>
      <c r="G22" s="871"/>
      <c r="H22" s="872">
        <v>1</v>
      </c>
      <c r="I22" s="873">
        <v>0.46</v>
      </c>
      <c r="J22" s="882">
        <v>3</v>
      </c>
      <c r="K22" s="875">
        <v>0.46</v>
      </c>
      <c r="L22" s="876">
        <v>1</v>
      </c>
      <c r="M22" s="876">
        <v>9</v>
      </c>
      <c r="N22" s="877">
        <v>3</v>
      </c>
      <c r="O22" s="876" t="s">
        <v>5464</v>
      </c>
      <c r="P22" s="891" t="s">
        <v>5499</v>
      </c>
      <c r="Q22" s="878">
        <f t="shared" si="0"/>
        <v>1</v>
      </c>
      <c r="R22" s="938">
        <f t="shared" si="0"/>
        <v>0.46</v>
      </c>
      <c r="S22" s="878">
        <f t="shared" si="1"/>
        <v>1</v>
      </c>
      <c r="T22" s="938">
        <f t="shared" si="2"/>
        <v>0.46</v>
      </c>
      <c r="U22" s="945">
        <v>3</v>
      </c>
      <c r="V22" s="887">
        <v>3</v>
      </c>
      <c r="W22" s="887">
        <v>0</v>
      </c>
      <c r="X22" s="943">
        <v>1</v>
      </c>
      <c r="Y22" s="941"/>
    </row>
    <row r="23" spans="1:25" ht="14.4" customHeight="1" x14ac:dyDescent="0.3">
      <c r="A23" s="905" t="s">
        <v>5500</v>
      </c>
      <c r="B23" s="887">
        <v>1</v>
      </c>
      <c r="C23" s="888">
        <v>0.34</v>
      </c>
      <c r="D23" s="889">
        <v>2</v>
      </c>
      <c r="E23" s="872">
        <v>1</v>
      </c>
      <c r="F23" s="873">
        <v>0.34</v>
      </c>
      <c r="G23" s="882">
        <v>1</v>
      </c>
      <c r="H23" s="876"/>
      <c r="I23" s="870"/>
      <c r="J23" s="871"/>
      <c r="K23" s="875">
        <v>0.34</v>
      </c>
      <c r="L23" s="876">
        <v>1</v>
      </c>
      <c r="M23" s="876">
        <v>12</v>
      </c>
      <c r="N23" s="877">
        <v>4</v>
      </c>
      <c r="O23" s="876" t="s">
        <v>5464</v>
      </c>
      <c r="P23" s="891" t="s">
        <v>5501</v>
      </c>
      <c r="Q23" s="878">
        <f t="shared" si="0"/>
        <v>-1</v>
      </c>
      <c r="R23" s="938">
        <f t="shared" si="0"/>
        <v>-0.34</v>
      </c>
      <c r="S23" s="878">
        <f t="shared" si="1"/>
        <v>-1</v>
      </c>
      <c r="T23" s="938">
        <f t="shared" si="2"/>
        <v>-0.34</v>
      </c>
      <c r="U23" s="945" t="s">
        <v>563</v>
      </c>
      <c r="V23" s="887" t="s">
        <v>563</v>
      </c>
      <c r="W23" s="887" t="s">
        <v>563</v>
      </c>
      <c r="X23" s="943" t="s">
        <v>563</v>
      </c>
      <c r="Y23" s="941"/>
    </row>
    <row r="24" spans="1:25" ht="14.4" customHeight="1" x14ac:dyDescent="0.3">
      <c r="A24" s="906" t="s">
        <v>5502</v>
      </c>
      <c r="B24" s="501">
        <v>1</v>
      </c>
      <c r="C24" s="893">
        <v>0.5</v>
      </c>
      <c r="D24" s="892">
        <v>13</v>
      </c>
      <c r="E24" s="894">
        <v>2</v>
      </c>
      <c r="F24" s="895">
        <v>0.82</v>
      </c>
      <c r="G24" s="883">
        <v>3.5</v>
      </c>
      <c r="H24" s="896">
        <v>1</v>
      </c>
      <c r="I24" s="897">
        <v>0.41</v>
      </c>
      <c r="J24" s="886">
        <v>5</v>
      </c>
      <c r="K24" s="898">
        <v>0.41</v>
      </c>
      <c r="L24" s="896">
        <v>1</v>
      </c>
      <c r="M24" s="896">
        <v>12</v>
      </c>
      <c r="N24" s="899">
        <v>4</v>
      </c>
      <c r="O24" s="896" t="s">
        <v>5464</v>
      </c>
      <c r="P24" s="900" t="s">
        <v>5503</v>
      </c>
      <c r="Q24" s="901">
        <f t="shared" si="0"/>
        <v>0</v>
      </c>
      <c r="R24" s="939">
        <f t="shared" si="0"/>
        <v>-9.0000000000000024E-2</v>
      </c>
      <c r="S24" s="901">
        <f t="shared" si="1"/>
        <v>-1</v>
      </c>
      <c r="T24" s="939">
        <f t="shared" si="2"/>
        <v>-0.41</v>
      </c>
      <c r="U24" s="946">
        <v>4</v>
      </c>
      <c r="V24" s="501">
        <v>5</v>
      </c>
      <c r="W24" s="501">
        <v>1</v>
      </c>
      <c r="X24" s="944">
        <v>1.25</v>
      </c>
      <c r="Y24" s="942">
        <v>1</v>
      </c>
    </row>
    <row r="25" spans="1:25" ht="14.4" customHeight="1" x14ac:dyDescent="0.3">
      <c r="A25" s="905" t="s">
        <v>5504</v>
      </c>
      <c r="B25" s="879">
        <v>2</v>
      </c>
      <c r="C25" s="880">
        <v>5.91</v>
      </c>
      <c r="D25" s="881">
        <v>3.5</v>
      </c>
      <c r="E25" s="890"/>
      <c r="F25" s="870"/>
      <c r="G25" s="871"/>
      <c r="H25" s="876"/>
      <c r="I25" s="870"/>
      <c r="J25" s="871"/>
      <c r="K25" s="875">
        <v>2.95</v>
      </c>
      <c r="L25" s="876">
        <v>2</v>
      </c>
      <c r="M25" s="876">
        <v>18</v>
      </c>
      <c r="N25" s="877">
        <v>6</v>
      </c>
      <c r="O25" s="876" t="s">
        <v>5464</v>
      </c>
      <c r="P25" s="891" t="s">
        <v>5505</v>
      </c>
      <c r="Q25" s="878">
        <f t="shared" si="0"/>
        <v>-2</v>
      </c>
      <c r="R25" s="938">
        <f t="shared" si="0"/>
        <v>-5.91</v>
      </c>
      <c r="S25" s="878">
        <f t="shared" si="1"/>
        <v>0</v>
      </c>
      <c r="T25" s="938">
        <f t="shared" si="2"/>
        <v>0</v>
      </c>
      <c r="U25" s="945" t="s">
        <v>563</v>
      </c>
      <c r="V25" s="887" t="s">
        <v>563</v>
      </c>
      <c r="W25" s="887" t="s">
        <v>563</v>
      </c>
      <c r="X25" s="943" t="s">
        <v>563</v>
      </c>
      <c r="Y25" s="941"/>
    </row>
    <row r="26" spans="1:25" ht="14.4" customHeight="1" x14ac:dyDescent="0.3">
      <c r="A26" s="906" t="s">
        <v>5506</v>
      </c>
      <c r="B26" s="903"/>
      <c r="C26" s="904"/>
      <c r="D26" s="885"/>
      <c r="E26" s="902">
        <v>1</v>
      </c>
      <c r="F26" s="897">
        <v>3.12</v>
      </c>
      <c r="G26" s="884">
        <v>6</v>
      </c>
      <c r="H26" s="896"/>
      <c r="I26" s="897"/>
      <c r="J26" s="884"/>
      <c r="K26" s="898">
        <v>3.1</v>
      </c>
      <c r="L26" s="896">
        <v>3</v>
      </c>
      <c r="M26" s="896">
        <v>24</v>
      </c>
      <c r="N26" s="899">
        <v>8</v>
      </c>
      <c r="O26" s="896" t="s">
        <v>5464</v>
      </c>
      <c r="P26" s="900" t="s">
        <v>5505</v>
      </c>
      <c r="Q26" s="901">
        <f t="shared" si="0"/>
        <v>0</v>
      </c>
      <c r="R26" s="939">
        <f t="shared" si="0"/>
        <v>0</v>
      </c>
      <c r="S26" s="901">
        <f t="shared" si="1"/>
        <v>-1</v>
      </c>
      <c r="T26" s="939">
        <f t="shared" si="2"/>
        <v>-3.12</v>
      </c>
      <c r="U26" s="946" t="s">
        <v>563</v>
      </c>
      <c r="V26" s="501" t="s">
        <v>563</v>
      </c>
      <c r="W26" s="501" t="s">
        <v>563</v>
      </c>
      <c r="X26" s="944" t="s">
        <v>563</v>
      </c>
      <c r="Y26" s="942"/>
    </row>
    <row r="27" spans="1:25" ht="14.4" customHeight="1" x14ac:dyDescent="0.3">
      <c r="A27" s="905" t="s">
        <v>5507</v>
      </c>
      <c r="B27" s="887"/>
      <c r="C27" s="888"/>
      <c r="D27" s="889"/>
      <c r="E27" s="890">
        <v>1</v>
      </c>
      <c r="F27" s="870">
        <v>1</v>
      </c>
      <c r="G27" s="871">
        <v>3</v>
      </c>
      <c r="H27" s="872">
        <v>2</v>
      </c>
      <c r="I27" s="873">
        <v>2.0099999999999998</v>
      </c>
      <c r="J27" s="882">
        <v>2.5</v>
      </c>
      <c r="K27" s="875">
        <v>1</v>
      </c>
      <c r="L27" s="876">
        <v>1</v>
      </c>
      <c r="M27" s="876">
        <v>12</v>
      </c>
      <c r="N27" s="877">
        <v>4</v>
      </c>
      <c r="O27" s="876" t="s">
        <v>5464</v>
      </c>
      <c r="P27" s="891" t="s">
        <v>5508</v>
      </c>
      <c r="Q27" s="878">
        <f t="shared" si="0"/>
        <v>2</v>
      </c>
      <c r="R27" s="938">
        <f t="shared" si="0"/>
        <v>2.0099999999999998</v>
      </c>
      <c r="S27" s="878">
        <f t="shared" si="1"/>
        <v>1</v>
      </c>
      <c r="T27" s="938">
        <f t="shared" si="2"/>
        <v>1.0099999999999998</v>
      </c>
      <c r="U27" s="945">
        <v>8</v>
      </c>
      <c r="V27" s="887">
        <v>5</v>
      </c>
      <c r="W27" s="887">
        <v>-3</v>
      </c>
      <c r="X27" s="943">
        <v>0.625</v>
      </c>
      <c r="Y27" s="941"/>
    </row>
    <row r="28" spans="1:25" ht="14.4" customHeight="1" x14ac:dyDescent="0.3">
      <c r="A28" s="905" t="s">
        <v>5509</v>
      </c>
      <c r="B28" s="879">
        <v>1</v>
      </c>
      <c r="C28" s="880">
        <v>0.37</v>
      </c>
      <c r="D28" s="881">
        <v>3</v>
      </c>
      <c r="E28" s="890"/>
      <c r="F28" s="870"/>
      <c r="G28" s="871"/>
      <c r="H28" s="876"/>
      <c r="I28" s="870"/>
      <c r="J28" s="871"/>
      <c r="K28" s="875">
        <v>0.35</v>
      </c>
      <c r="L28" s="876">
        <v>1</v>
      </c>
      <c r="M28" s="876">
        <v>12</v>
      </c>
      <c r="N28" s="877">
        <v>4</v>
      </c>
      <c r="O28" s="876" t="s">
        <v>5464</v>
      </c>
      <c r="P28" s="891" t="s">
        <v>5510</v>
      </c>
      <c r="Q28" s="878">
        <f t="shared" si="0"/>
        <v>-1</v>
      </c>
      <c r="R28" s="938">
        <f t="shared" si="0"/>
        <v>-0.37</v>
      </c>
      <c r="S28" s="878">
        <f t="shared" si="1"/>
        <v>0</v>
      </c>
      <c r="T28" s="938">
        <f t="shared" si="2"/>
        <v>0</v>
      </c>
      <c r="U28" s="945" t="s">
        <v>563</v>
      </c>
      <c r="V28" s="887" t="s">
        <v>563</v>
      </c>
      <c r="W28" s="887" t="s">
        <v>563</v>
      </c>
      <c r="X28" s="943" t="s">
        <v>563</v>
      </c>
      <c r="Y28" s="941"/>
    </row>
    <row r="29" spans="1:25" ht="14.4" customHeight="1" x14ac:dyDescent="0.3">
      <c r="A29" s="905" t="s">
        <v>5511</v>
      </c>
      <c r="B29" s="879">
        <v>1</v>
      </c>
      <c r="C29" s="880">
        <v>2.88</v>
      </c>
      <c r="D29" s="881">
        <v>6</v>
      </c>
      <c r="E29" s="890"/>
      <c r="F29" s="870"/>
      <c r="G29" s="871"/>
      <c r="H29" s="876"/>
      <c r="I29" s="870"/>
      <c r="J29" s="871"/>
      <c r="K29" s="875">
        <v>2.88</v>
      </c>
      <c r="L29" s="876">
        <v>3</v>
      </c>
      <c r="M29" s="876">
        <v>27</v>
      </c>
      <c r="N29" s="877">
        <v>9</v>
      </c>
      <c r="O29" s="876" t="s">
        <v>5464</v>
      </c>
      <c r="P29" s="891" t="s">
        <v>5512</v>
      </c>
      <c r="Q29" s="878">
        <f t="shared" si="0"/>
        <v>-1</v>
      </c>
      <c r="R29" s="938">
        <f t="shared" si="0"/>
        <v>-2.88</v>
      </c>
      <c r="S29" s="878">
        <f t="shared" si="1"/>
        <v>0</v>
      </c>
      <c r="T29" s="938">
        <f t="shared" si="2"/>
        <v>0</v>
      </c>
      <c r="U29" s="945" t="s">
        <v>563</v>
      </c>
      <c r="V29" s="887" t="s">
        <v>563</v>
      </c>
      <c r="W29" s="887" t="s">
        <v>563</v>
      </c>
      <c r="X29" s="943" t="s">
        <v>563</v>
      </c>
      <c r="Y29" s="941"/>
    </row>
    <row r="30" spans="1:25" ht="14.4" customHeight="1" x14ac:dyDescent="0.3">
      <c r="A30" s="905" t="s">
        <v>5513</v>
      </c>
      <c r="B30" s="879">
        <v>1</v>
      </c>
      <c r="C30" s="880">
        <v>1.67</v>
      </c>
      <c r="D30" s="881">
        <v>5</v>
      </c>
      <c r="E30" s="890"/>
      <c r="F30" s="870"/>
      <c r="G30" s="871"/>
      <c r="H30" s="876"/>
      <c r="I30" s="870"/>
      <c r="J30" s="871"/>
      <c r="K30" s="875">
        <v>1.67</v>
      </c>
      <c r="L30" s="876">
        <v>3</v>
      </c>
      <c r="M30" s="876">
        <v>27</v>
      </c>
      <c r="N30" s="877">
        <v>9</v>
      </c>
      <c r="O30" s="876" t="s">
        <v>5464</v>
      </c>
      <c r="P30" s="891" t="s">
        <v>5514</v>
      </c>
      <c r="Q30" s="878">
        <f t="shared" si="0"/>
        <v>-1</v>
      </c>
      <c r="R30" s="938">
        <f t="shared" si="0"/>
        <v>-1.67</v>
      </c>
      <c r="S30" s="878">
        <f t="shared" si="1"/>
        <v>0</v>
      </c>
      <c r="T30" s="938">
        <f t="shared" si="2"/>
        <v>0</v>
      </c>
      <c r="U30" s="945" t="s">
        <v>563</v>
      </c>
      <c r="V30" s="887" t="s">
        <v>563</v>
      </c>
      <c r="W30" s="887" t="s">
        <v>563</v>
      </c>
      <c r="X30" s="943" t="s">
        <v>563</v>
      </c>
      <c r="Y30" s="941"/>
    </row>
    <row r="31" spans="1:25" ht="14.4" customHeight="1" x14ac:dyDescent="0.3">
      <c r="A31" s="905" t="s">
        <v>5515</v>
      </c>
      <c r="B31" s="887">
        <v>3</v>
      </c>
      <c r="C31" s="888">
        <v>1.0900000000000001</v>
      </c>
      <c r="D31" s="889">
        <v>4</v>
      </c>
      <c r="E31" s="890">
        <v>1</v>
      </c>
      <c r="F31" s="870">
        <v>0.36</v>
      </c>
      <c r="G31" s="871">
        <v>3</v>
      </c>
      <c r="H31" s="872">
        <v>5</v>
      </c>
      <c r="I31" s="873">
        <v>1.86</v>
      </c>
      <c r="J31" s="882">
        <v>3</v>
      </c>
      <c r="K31" s="875">
        <v>0.36</v>
      </c>
      <c r="L31" s="876">
        <v>2</v>
      </c>
      <c r="M31" s="876">
        <v>15</v>
      </c>
      <c r="N31" s="877">
        <v>5</v>
      </c>
      <c r="O31" s="876" t="s">
        <v>5464</v>
      </c>
      <c r="P31" s="891" t="s">
        <v>5516</v>
      </c>
      <c r="Q31" s="878">
        <f t="shared" si="0"/>
        <v>2</v>
      </c>
      <c r="R31" s="938">
        <f t="shared" si="0"/>
        <v>0.77</v>
      </c>
      <c r="S31" s="878">
        <f t="shared" si="1"/>
        <v>4</v>
      </c>
      <c r="T31" s="938">
        <f t="shared" si="2"/>
        <v>1.5</v>
      </c>
      <c r="U31" s="945">
        <v>25</v>
      </c>
      <c r="V31" s="887">
        <v>15</v>
      </c>
      <c r="W31" s="887">
        <v>-10</v>
      </c>
      <c r="X31" s="943">
        <v>0.6</v>
      </c>
      <c r="Y31" s="941"/>
    </row>
    <row r="32" spans="1:25" ht="14.4" customHeight="1" x14ac:dyDescent="0.3">
      <c r="A32" s="906" t="s">
        <v>5517</v>
      </c>
      <c r="B32" s="501">
        <v>4</v>
      </c>
      <c r="C32" s="893">
        <v>2.46</v>
      </c>
      <c r="D32" s="892">
        <v>4.8</v>
      </c>
      <c r="E32" s="902">
        <v>4</v>
      </c>
      <c r="F32" s="897">
        <v>2.46</v>
      </c>
      <c r="G32" s="884">
        <v>4</v>
      </c>
      <c r="H32" s="894">
        <v>4</v>
      </c>
      <c r="I32" s="895">
        <v>2.48</v>
      </c>
      <c r="J32" s="883">
        <v>4.5</v>
      </c>
      <c r="K32" s="898">
        <v>0.61</v>
      </c>
      <c r="L32" s="896">
        <v>2</v>
      </c>
      <c r="M32" s="896">
        <v>21</v>
      </c>
      <c r="N32" s="899">
        <v>7</v>
      </c>
      <c r="O32" s="896" t="s">
        <v>5464</v>
      </c>
      <c r="P32" s="900" t="s">
        <v>5518</v>
      </c>
      <c r="Q32" s="901">
        <f t="shared" si="0"/>
        <v>0</v>
      </c>
      <c r="R32" s="939">
        <f t="shared" si="0"/>
        <v>2.0000000000000018E-2</v>
      </c>
      <c r="S32" s="901">
        <f t="shared" si="1"/>
        <v>0</v>
      </c>
      <c r="T32" s="939">
        <f t="shared" si="2"/>
        <v>2.0000000000000018E-2</v>
      </c>
      <c r="U32" s="946">
        <v>28</v>
      </c>
      <c r="V32" s="501">
        <v>18</v>
      </c>
      <c r="W32" s="501">
        <v>-10</v>
      </c>
      <c r="X32" s="944">
        <v>0.6428571428571429</v>
      </c>
      <c r="Y32" s="942">
        <v>4</v>
      </c>
    </row>
    <row r="33" spans="1:25" ht="14.4" customHeight="1" x14ac:dyDescent="0.3">
      <c r="A33" s="905" t="s">
        <v>5519</v>
      </c>
      <c r="B33" s="887">
        <v>1</v>
      </c>
      <c r="C33" s="888">
        <v>0.73</v>
      </c>
      <c r="D33" s="889">
        <v>4</v>
      </c>
      <c r="E33" s="872">
        <v>2</v>
      </c>
      <c r="F33" s="873">
        <v>1.47</v>
      </c>
      <c r="G33" s="882">
        <v>4.5</v>
      </c>
      <c r="H33" s="876">
        <v>3</v>
      </c>
      <c r="I33" s="870">
        <v>2.2000000000000002</v>
      </c>
      <c r="J33" s="871">
        <v>4.7</v>
      </c>
      <c r="K33" s="875">
        <v>0.73</v>
      </c>
      <c r="L33" s="876">
        <v>2</v>
      </c>
      <c r="M33" s="876">
        <v>21</v>
      </c>
      <c r="N33" s="877">
        <v>7</v>
      </c>
      <c r="O33" s="876" t="s">
        <v>5464</v>
      </c>
      <c r="P33" s="891" t="s">
        <v>5520</v>
      </c>
      <c r="Q33" s="878">
        <f t="shared" si="0"/>
        <v>2</v>
      </c>
      <c r="R33" s="938">
        <f t="shared" si="0"/>
        <v>1.4700000000000002</v>
      </c>
      <c r="S33" s="878">
        <f t="shared" si="1"/>
        <v>1</v>
      </c>
      <c r="T33" s="938">
        <f t="shared" si="2"/>
        <v>0.7300000000000002</v>
      </c>
      <c r="U33" s="945">
        <v>21</v>
      </c>
      <c r="V33" s="887">
        <v>14.100000000000001</v>
      </c>
      <c r="W33" s="887">
        <v>-6.8999999999999986</v>
      </c>
      <c r="X33" s="943">
        <v>0.67142857142857149</v>
      </c>
      <c r="Y33" s="941"/>
    </row>
    <row r="34" spans="1:25" ht="14.4" customHeight="1" x14ac:dyDescent="0.3">
      <c r="A34" s="906" t="s">
        <v>5521</v>
      </c>
      <c r="B34" s="501">
        <v>2</v>
      </c>
      <c r="C34" s="893">
        <v>1.46</v>
      </c>
      <c r="D34" s="892">
        <v>8.5</v>
      </c>
      <c r="E34" s="894">
        <v>3</v>
      </c>
      <c r="F34" s="895">
        <v>2.3199999999999998</v>
      </c>
      <c r="G34" s="883">
        <v>8</v>
      </c>
      <c r="H34" s="896"/>
      <c r="I34" s="897"/>
      <c r="J34" s="884"/>
      <c r="K34" s="898">
        <v>0.87</v>
      </c>
      <c r="L34" s="896">
        <v>3</v>
      </c>
      <c r="M34" s="896">
        <v>27</v>
      </c>
      <c r="N34" s="899">
        <v>9</v>
      </c>
      <c r="O34" s="896" t="s">
        <v>5464</v>
      </c>
      <c r="P34" s="900" t="s">
        <v>5522</v>
      </c>
      <c r="Q34" s="901">
        <f t="shared" si="0"/>
        <v>-2</v>
      </c>
      <c r="R34" s="939">
        <f t="shared" si="0"/>
        <v>-1.46</v>
      </c>
      <c r="S34" s="901">
        <f t="shared" si="1"/>
        <v>-3</v>
      </c>
      <c r="T34" s="939">
        <f t="shared" si="2"/>
        <v>-2.3199999999999998</v>
      </c>
      <c r="U34" s="946" t="s">
        <v>563</v>
      </c>
      <c r="V34" s="501" t="s">
        <v>563</v>
      </c>
      <c r="W34" s="501" t="s">
        <v>563</v>
      </c>
      <c r="X34" s="944" t="s">
        <v>563</v>
      </c>
      <c r="Y34" s="942"/>
    </row>
    <row r="35" spans="1:25" ht="14.4" customHeight="1" x14ac:dyDescent="0.3">
      <c r="A35" s="905" t="s">
        <v>5523</v>
      </c>
      <c r="B35" s="879">
        <v>2</v>
      </c>
      <c r="C35" s="880">
        <v>0.84</v>
      </c>
      <c r="D35" s="881">
        <v>2.5</v>
      </c>
      <c r="E35" s="890"/>
      <c r="F35" s="870"/>
      <c r="G35" s="871"/>
      <c r="H35" s="876">
        <v>2</v>
      </c>
      <c r="I35" s="870">
        <v>0.83</v>
      </c>
      <c r="J35" s="871">
        <v>3</v>
      </c>
      <c r="K35" s="875">
        <v>0.42</v>
      </c>
      <c r="L35" s="876">
        <v>2</v>
      </c>
      <c r="M35" s="876">
        <v>15</v>
      </c>
      <c r="N35" s="877">
        <v>5</v>
      </c>
      <c r="O35" s="876" t="s">
        <v>5464</v>
      </c>
      <c r="P35" s="891" t="s">
        <v>5524</v>
      </c>
      <c r="Q35" s="878">
        <f t="shared" si="0"/>
        <v>0</v>
      </c>
      <c r="R35" s="938">
        <f t="shared" si="0"/>
        <v>-1.0000000000000009E-2</v>
      </c>
      <c r="S35" s="878">
        <f t="shared" si="1"/>
        <v>2</v>
      </c>
      <c r="T35" s="938">
        <f t="shared" si="2"/>
        <v>0.83</v>
      </c>
      <c r="U35" s="945">
        <v>10</v>
      </c>
      <c r="V35" s="887">
        <v>6</v>
      </c>
      <c r="W35" s="887">
        <v>-4</v>
      </c>
      <c r="X35" s="943">
        <v>0.6</v>
      </c>
      <c r="Y35" s="941"/>
    </row>
    <row r="36" spans="1:25" ht="14.4" customHeight="1" x14ac:dyDescent="0.3">
      <c r="A36" s="906" t="s">
        <v>5525</v>
      </c>
      <c r="B36" s="903">
        <v>1</v>
      </c>
      <c r="C36" s="904">
        <v>0.56000000000000005</v>
      </c>
      <c r="D36" s="885">
        <v>2</v>
      </c>
      <c r="E36" s="902"/>
      <c r="F36" s="897"/>
      <c r="G36" s="884"/>
      <c r="H36" s="896"/>
      <c r="I36" s="897"/>
      <c r="J36" s="884"/>
      <c r="K36" s="898">
        <v>0.56000000000000005</v>
      </c>
      <c r="L36" s="896">
        <v>2</v>
      </c>
      <c r="M36" s="896">
        <v>21</v>
      </c>
      <c r="N36" s="899">
        <v>7</v>
      </c>
      <c r="O36" s="896" t="s">
        <v>5464</v>
      </c>
      <c r="P36" s="900" t="s">
        <v>5526</v>
      </c>
      <c r="Q36" s="901">
        <f t="shared" si="0"/>
        <v>-1</v>
      </c>
      <c r="R36" s="939">
        <f t="shared" si="0"/>
        <v>-0.56000000000000005</v>
      </c>
      <c r="S36" s="901">
        <f t="shared" si="1"/>
        <v>0</v>
      </c>
      <c r="T36" s="939">
        <f t="shared" si="2"/>
        <v>0</v>
      </c>
      <c r="U36" s="946" t="s">
        <v>563</v>
      </c>
      <c r="V36" s="501" t="s">
        <v>563</v>
      </c>
      <c r="W36" s="501" t="s">
        <v>563</v>
      </c>
      <c r="X36" s="944" t="s">
        <v>563</v>
      </c>
      <c r="Y36" s="942"/>
    </row>
    <row r="37" spans="1:25" ht="14.4" customHeight="1" x14ac:dyDescent="0.3">
      <c r="A37" s="905" t="s">
        <v>5527</v>
      </c>
      <c r="B37" s="879">
        <v>3</v>
      </c>
      <c r="C37" s="880">
        <v>5.26</v>
      </c>
      <c r="D37" s="881">
        <v>2.2999999999999998</v>
      </c>
      <c r="E37" s="890"/>
      <c r="F37" s="870"/>
      <c r="G37" s="871"/>
      <c r="H37" s="876"/>
      <c r="I37" s="870"/>
      <c r="J37" s="871"/>
      <c r="K37" s="875">
        <v>2.12</v>
      </c>
      <c r="L37" s="876">
        <v>3</v>
      </c>
      <c r="M37" s="876">
        <v>24</v>
      </c>
      <c r="N37" s="877">
        <v>8</v>
      </c>
      <c r="O37" s="876" t="s">
        <v>5464</v>
      </c>
      <c r="P37" s="891" t="s">
        <v>5528</v>
      </c>
      <c r="Q37" s="878">
        <f t="shared" si="0"/>
        <v>-3</v>
      </c>
      <c r="R37" s="938">
        <f t="shared" si="0"/>
        <v>-5.26</v>
      </c>
      <c r="S37" s="878">
        <f t="shared" si="1"/>
        <v>0</v>
      </c>
      <c r="T37" s="938">
        <f t="shared" si="2"/>
        <v>0</v>
      </c>
      <c r="U37" s="945" t="s">
        <v>563</v>
      </c>
      <c r="V37" s="887" t="s">
        <v>563</v>
      </c>
      <c r="W37" s="887" t="s">
        <v>563</v>
      </c>
      <c r="X37" s="943" t="s">
        <v>563</v>
      </c>
      <c r="Y37" s="941"/>
    </row>
    <row r="38" spans="1:25" ht="14.4" customHeight="1" x14ac:dyDescent="0.3">
      <c r="A38" s="905" t="s">
        <v>5529</v>
      </c>
      <c r="B38" s="887"/>
      <c r="C38" s="888"/>
      <c r="D38" s="889"/>
      <c r="E38" s="872">
        <v>1</v>
      </c>
      <c r="F38" s="873">
        <v>1</v>
      </c>
      <c r="G38" s="882">
        <v>4</v>
      </c>
      <c r="H38" s="876"/>
      <c r="I38" s="870"/>
      <c r="J38" s="871"/>
      <c r="K38" s="875">
        <v>1</v>
      </c>
      <c r="L38" s="876">
        <v>2</v>
      </c>
      <c r="M38" s="876">
        <v>18</v>
      </c>
      <c r="N38" s="877">
        <v>6</v>
      </c>
      <c r="O38" s="876" t="s">
        <v>5464</v>
      </c>
      <c r="P38" s="891" t="s">
        <v>5530</v>
      </c>
      <c r="Q38" s="878">
        <f t="shared" si="0"/>
        <v>0</v>
      </c>
      <c r="R38" s="938">
        <f t="shared" si="0"/>
        <v>0</v>
      </c>
      <c r="S38" s="878">
        <f t="shared" si="1"/>
        <v>-1</v>
      </c>
      <c r="T38" s="938">
        <f t="shared" si="2"/>
        <v>-1</v>
      </c>
      <c r="U38" s="945" t="s">
        <v>563</v>
      </c>
      <c r="V38" s="887" t="s">
        <v>563</v>
      </c>
      <c r="W38" s="887" t="s">
        <v>563</v>
      </c>
      <c r="X38" s="943" t="s">
        <v>563</v>
      </c>
      <c r="Y38" s="941"/>
    </row>
    <row r="39" spans="1:25" ht="14.4" customHeight="1" x14ac:dyDescent="0.3">
      <c r="A39" s="905" t="s">
        <v>5531</v>
      </c>
      <c r="B39" s="879">
        <v>1</v>
      </c>
      <c r="C39" s="880">
        <v>0.31</v>
      </c>
      <c r="D39" s="881">
        <v>3</v>
      </c>
      <c r="E39" s="890"/>
      <c r="F39" s="870"/>
      <c r="G39" s="871"/>
      <c r="H39" s="876"/>
      <c r="I39" s="870"/>
      <c r="J39" s="871"/>
      <c r="K39" s="875">
        <v>0.31</v>
      </c>
      <c r="L39" s="876">
        <v>1</v>
      </c>
      <c r="M39" s="876">
        <v>12</v>
      </c>
      <c r="N39" s="877">
        <v>4</v>
      </c>
      <c r="O39" s="876" t="s">
        <v>5464</v>
      </c>
      <c r="P39" s="891" t="s">
        <v>5532</v>
      </c>
      <c r="Q39" s="878">
        <f t="shared" si="0"/>
        <v>-1</v>
      </c>
      <c r="R39" s="938">
        <f t="shared" si="0"/>
        <v>-0.31</v>
      </c>
      <c r="S39" s="878">
        <f t="shared" si="1"/>
        <v>0</v>
      </c>
      <c r="T39" s="938">
        <f t="shared" si="2"/>
        <v>0</v>
      </c>
      <c r="U39" s="945" t="s">
        <v>563</v>
      </c>
      <c r="V39" s="887" t="s">
        <v>563</v>
      </c>
      <c r="W39" s="887" t="s">
        <v>563</v>
      </c>
      <c r="X39" s="943" t="s">
        <v>563</v>
      </c>
      <c r="Y39" s="941"/>
    </row>
    <row r="40" spans="1:25" ht="14.4" customHeight="1" x14ac:dyDescent="0.3">
      <c r="A40" s="906" t="s">
        <v>5533</v>
      </c>
      <c r="B40" s="903">
        <v>1</v>
      </c>
      <c r="C40" s="904">
        <v>0.46</v>
      </c>
      <c r="D40" s="885">
        <v>5</v>
      </c>
      <c r="E40" s="902"/>
      <c r="F40" s="897"/>
      <c r="G40" s="884"/>
      <c r="H40" s="896"/>
      <c r="I40" s="897"/>
      <c r="J40" s="884"/>
      <c r="K40" s="898">
        <v>0.46</v>
      </c>
      <c r="L40" s="896">
        <v>2</v>
      </c>
      <c r="M40" s="896">
        <v>15</v>
      </c>
      <c r="N40" s="899">
        <v>5</v>
      </c>
      <c r="O40" s="896" t="s">
        <v>5464</v>
      </c>
      <c r="P40" s="900" t="s">
        <v>5534</v>
      </c>
      <c r="Q40" s="901">
        <f t="shared" si="0"/>
        <v>-1</v>
      </c>
      <c r="R40" s="939">
        <f t="shared" si="0"/>
        <v>-0.46</v>
      </c>
      <c r="S40" s="901">
        <f t="shared" si="1"/>
        <v>0</v>
      </c>
      <c r="T40" s="939">
        <f t="shared" si="2"/>
        <v>0</v>
      </c>
      <c r="U40" s="946" t="s">
        <v>563</v>
      </c>
      <c r="V40" s="501" t="s">
        <v>563</v>
      </c>
      <c r="W40" s="501" t="s">
        <v>563</v>
      </c>
      <c r="X40" s="944" t="s">
        <v>563</v>
      </c>
      <c r="Y40" s="942"/>
    </row>
    <row r="41" spans="1:25" ht="14.4" customHeight="1" x14ac:dyDescent="0.3">
      <c r="A41" s="905" t="s">
        <v>5535</v>
      </c>
      <c r="B41" s="879">
        <v>1</v>
      </c>
      <c r="C41" s="880">
        <v>0.44</v>
      </c>
      <c r="D41" s="881">
        <v>8</v>
      </c>
      <c r="E41" s="890"/>
      <c r="F41" s="870"/>
      <c r="G41" s="871"/>
      <c r="H41" s="876"/>
      <c r="I41" s="870"/>
      <c r="J41" s="871"/>
      <c r="K41" s="875">
        <v>0.44</v>
      </c>
      <c r="L41" s="876">
        <v>2</v>
      </c>
      <c r="M41" s="876">
        <v>18</v>
      </c>
      <c r="N41" s="877">
        <v>6</v>
      </c>
      <c r="O41" s="876" t="s">
        <v>5464</v>
      </c>
      <c r="P41" s="891" t="s">
        <v>5536</v>
      </c>
      <c r="Q41" s="878">
        <f t="shared" si="0"/>
        <v>-1</v>
      </c>
      <c r="R41" s="938">
        <f t="shared" si="0"/>
        <v>-0.44</v>
      </c>
      <c r="S41" s="878">
        <f t="shared" si="1"/>
        <v>0</v>
      </c>
      <c r="T41" s="938">
        <f t="shared" si="2"/>
        <v>0</v>
      </c>
      <c r="U41" s="945" t="s">
        <v>563</v>
      </c>
      <c r="V41" s="887" t="s">
        <v>563</v>
      </c>
      <c r="W41" s="887" t="s">
        <v>563</v>
      </c>
      <c r="X41" s="943" t="s">
        <v>563</v>
      </c>
      <c r="Y41" s="941"/>
    </row>
    <row r="42" spans="1:25" ht="14.4" customHeight="1" x14ac:dyDescent="0.3">
      <c r="A42" s="905" t="s">
        <v>5537</v>
      </c>
      <c r="B42" s="887"/>
      <c r="C42" s="888"/>
      <c r="D42" s="889"/>
      <c r="E42" s="890">
        <v>1</v>
      </c>
      <c r="F42" s="870">
        <v>5.18</v>
      </c>
      <c r="G42" s="871">
        <v>12</v>
      </c>
      <c r="H42" s="872">
        <v>1</v>
      </c>
      <c r="I42" s="873">
        <v>5.18</v>
      </c>
      <c r="J42" s="882">
        <v>7</v>
      </c>
      <c r="K42" s="875">
        <v>5.18</v>
      </c>
      <c r="L42" s="876">
        <v>3</v>
      </c>
      <c r="M42" s="876">
        <v>27</v>
      </c>
      <c r="N42" s="877">
        <v>9</v>
      </c>
      <c r="O42" s="876" t="s">
        <v>5464</v>
      </c>
      <c r="P42" s="891" t="s">
        <v>5538</v>
      </c>
      <c r="Q42" s="878">
        <f t="shared" si="0"/>
        <v>1</v>
      </c>
      <c r="R42" s="938">
        <f t="shared" si="0"/>
        <v>5.18</v>
      </c>
      <c r="S42" s="878">
        <f t="shared" si="1"/>
        <v>0</v>
      </c>
      <c r="T42" s="938">
        <f t="shared" si="2"/>
        <v>0</v>
      </c>
      <c r="U42" s="945">
        <v>9</v>
      </c>
      <c r="V42" s="887">
        <v>7</v>
      </c>
      <c r="W42" s="887">
        <v>-2</v>
      </c>
      <c r="X42" s="943">
        <v>0.77777777777777779</v>
      </c>
      <c r="Y42" s="941"/>
    </row>
    <row r="43" spans="1:25" ht="14.4" customHeight="1" x14ac:dyDescent="0.3">
      <c r="A43" s="905" t="s">
        <v>5539</v>
      </c>
      <c r="B43" s="887">
        <v>2</v>
      </c>
      <c r="C43" s="888">
        <v>6.04</v>
      </c>
      <c r="D43" s="889">
        <v>4.5</v>
      </c>
      <c r="E43" s="890">
        <v>2</v>
      </c>
      <c r="F43" s="870">
        <v>6.04</v>
      </c>
      <c r="G43" s="871">
        <v>6.5</v>
      </c>
      <c r="H43" s="872">
        <v>1</v>
      </c>
      <c r="I43" s="873">
        <v>3.02</v>
      </c>
      <c r="J43" s="882">
        <v>6</v>
      </c>
      <c r="K43" s="875">
        <v>3.02</v>
      </c>
      <c r="L43" s="876">
        <v>4</v>
      </c>
      <c r="M43" s="876">
        <v>33</v>
      </c>
      <c r="N43" s="877">
        <v>11</v>
      </c>
      <c r="O43" s="876" t="s">
        <v>5464</v>
      </c>
      <c r="P43" s="891" t="s">
        <v>5540</v>
      </c>
      <c r="Q43" s="878">
        <f t="shared" si="0"/>
        <v>-1</v>
      </c>
      <c r="R43" s="938">
        <f t="shared" si="0"/>
        <v>-3.02</v>
      </c>
      <c r="S43" s="878">
        <f t="shared" si="1"/>
        <v>-1</v>
      </c>
      <c r="T43" s="938">
        <f t="shared" si="2"/>
        <v>-3.02</v>
      </c>
      <c r="U43" s="945">
        <v>11</v>
      </c>
      <c r="V43" s="887">
        <v>6</v>
      </c>
      <c r="W43" s="887">
        <v>-5</v>
      </c>
      <c r="X43" s="943">
        <v>0.54545454545454541</v>
      </c>
      <c r="Y43" s="941"/>
    </row>
    <row r="44" spans="1:25" ht="14.4" customHeight="1" x14ac:dyDescent="0.3">
      <c r="A44" s="906" t="s">
        <v>5541</v>
      </c>
      <c r="B44" s="501"/>
      <c r="C44" s="893"/>
      <c r="D44" s="892"/>
      <c r="E44" s="902"/>
      <c r="F44" s="897"/>
      <c r="G44" s="884"/>
      <c r="H44" s="894">
        <v>1</v>
      </c>
      <c r="I44" s="895">
        <v>3.11</v>
      </c>
      <c r="J44" s="883">
        <v>7</v>
      </c>
      <c r="K44" s="898">
        <v>3.11</v>
      </c>
      <c r="L44" s="896">
        <v>4</v>
      </c>
      <c r="M44" s="896">
        <v>39</v>
      </c>
      <c r="N44" s="899">
        <v>13</v>
      </c>
      <c r="O44" s="896" t="s">
        <v>5464</v>
      </c>
      <c r="P44" s="900" t="s">
        <v>5540</v>
      </c>
      <c r="Q44" s="901">
        <f t="shared" si="0"/>
        <v>1</v>
      </c>
      <c r="R44" s="939">
        <f t="shared" si="0"/>
        <v>3.11</v>
      </c>
      <c r="S44" s="901">
        <f t="shared" si="1"/>
        <v>1</v>
      </c>
      <c r="T44" s="939">
        <f t="shared" si="2"/>
        <v>3.11</v>
      </c>
      <c r="U44" s="946">
        <v>13</v>
      </c>
      <c r="V44" s="501">
        <v>7</v>
      </c>
      <c r="W44" s="501">
        <v>-6</v>
      </c>
      <c r="X44" s="944">
        <v>0.53846153846153844</v>
      </c>
      <c r="Y44" s="942"/>
    </row>
    <row r="45" spans="1:25" ht="14.4" customHeight="1" x14ac:dyDescent="0.3">
      <c r="A45" s="905" t="s">
        <v>5542</v>
      </c>
      <c r="B45" s="887"/>
      <c r="C45" s="888"/>
      <c r="D45" s="889"/>
      <c r="E45" s="872">
        <v>1</v>
      </c>
      <c r="F45" s="873">
        <v>1.59</v>
      </c>
      <c r="G45" s="882">
        <v>7</v>
      </c>
      <c r="H45" s="876">
        <v>1</v>
      </c>
      <c r="I45" s="870">
        <v>1.73</v>
      </c>
      <c r="J45" s="871">
        <v>9</v>
      </c>
      <c r="K45" s="875">
        <v>1.59</v>
      </c>
      <c r="L45" s="876">
        <v>4</v>
      </c>
      <c r="M45" s="876">
        <v>36</v>
      </c>
      <c r="N45" s="877">
        <v>12</v>
      </c>
      <c r="O45" s="876" t="s">
        <v>5464</v>
      </c>
      <c r="P45" s="891" t="s">
        <v>5543</v>
      </c>
      <c r="Q45" s="878">
        <f t="shared" si="0"/>
        <v>1</v>
      </c>
      <c r="R45" s="938">
        <f t="shared" si="0"/>
        <v>1.73</v>
      </c>
      <c r="S45" s="878">
        <f t="shared" si="1"/>
        <v>0</v>
      </c>
      <c r="T45" s="938">
        <f t="shared" si="2"/>
        <v>0.1399999999999999</v>
      </c>
      <c r="U45" s="945">
        <v>12</v>
      </c>
      <c r="V45" s="887">
        <v>9</v>
      </c>
      <c r="W45" s="887">
        <v>-3</v>
      </c>
      <c r="X45" s="943">
        <v>0.75</v>
      </c>
      <c r="Y45" s="941"/>
    </row>
    <row r="46" spans="1:25" ht="14.4" customHeight="1" x14ac:dyDescent="0.3">
      <c r="A46" s="906" t="s">
        <v>5544</v>
      </c>
      <c r="B46" s="501"/>
      <c r="C46" s="893"/>
      <c r="D46" s="892"/>
      <c r="E46" s="894">
        <v>2</v>
      </c>
      <c r="F46" s="895">
        <v>4.58</v>
      </c>
      <c r="G46" s="883">
        <v>20.5</v>
      </c>
      <c r="H46" s="896"/>
      <c r="I46" s="897"/>
      <c r="J46" s="884"/>
      <c r="K46" s="898">
        <v>2.16</v>
      </c>
      <c r="L46" s="896">
        <v>5</v>
      </c>
      <c r="M46" s="896">
        <v>48</v>
      </c>
      <c r="N46" s="899">
        <v>16</v>
      </c>
      <c r="O46" s="896" t="s">
        <v>5464</v>
      </c>
      <c r="P46" s="900" t="s">
        <v>5543</v>
      </c>
      <c r="Q46" s="901">
        <f t="shared" si="0"/>
        <v>0</v>
      </c>
      <c r="R46" s="939">
        <f t="shared" si="0"/>
        <v>0</v>
      </c>
      <c r="S46" s="901">
        <f t="shared" si="1"/>
        <v>-2</v>
      </c>
      <c r="T46" s="939">
        <f t="shared" si="2"/>
        <v>-4.58</v>
      </c>
      <c r="U46" s="946" t="s">
        <v>563</v>
      </c>
      <c r="V46" s="501" t="s">
        <v>563</v>
      </c>
      <c r="W46" s="501" t="s">
        <v>563</v>
      </c>
      <c r="X46" s="944" t="s">
        <v>563</v>
      </c>
      <c r="Y46" s="942"/>
    </row>
    <row r="47" spans="1:25" ht="14.4" customHeight="1" x14ac:dyDescent="0.3">
      <c r="A47" s="906" t="s">
        <v>5545</v>
      </c>
      <c r="B47" s="501"/>
      <c r="C47" s="893"/>
      <c r="D47" s="892"/>
      <c r="E47" s="894">
        <v>1</v>
      </c>
      <c r="F47" s="895">
        <v>4.1900000000000004</v>
      </c>
      <c r="G47" s="883">
        <v>16</v>
      </c>
      <c r="H47" s="896"/>
      <c r="I47" s="897"/>
      <c r="J47" s="884"/>
      <c r="K47" s="898">
        <v>4.1900000000000004</v>
      </c>
      <c r="L47" s="896">
        <v>9</v>
      </c>
      <c r="M47" s="896">
        <v>78</v>
      </c>
      <c r="N47" s="899">
        <v>26</v>
      </c>
      <c r="O47" s="896" t="s">
        <v>5464</v>
      </c>
      <c r="P47" s="900" t="s">
        <v>5543</v>
      </c>
      <c r="Q47" s="901">
        <f t="shared" si="0"/>
        <v>0</v>
      </c>
      <c r="R47" s="939">
        <f t="shared" si="0"/>
        <v>0</v>
      </c>
      <c r="S47" s="901">
        <f t="shared" si="1"/>
        <v>-1</v>
      </c>
      <c r="T47" s="939">
        <f t="shared" si="2"/>
        <v>-4.1900000000000004</v>
      </c>
      <c r="U47" s="946" t="s">
        <v>563</v>
      </c>
      <c r="V47" s="501" t="s">
        <v>563</v>
      </c>
      <c r="W47" s="501" t="s">
        <v>563</v>
      </c>
      <c r="X47" s="944" t="s">
        <v>563</v>
      </c>
      <c r="Y47" s="942"/>
    </row>
    <row r="48" spans="1:25" ht="14.4" customHeight="1" x14ac:dyDescent="0.3">
      <c r="A48" s="905" t="s">
        <v>5546</v>
      </c>
      <c r="B48" s="887">
        <v>14</v>
      </c>
      <c r="C48" s="888">
        <v>31.85</v>
      </c>
      <c r="D48" s="889">
        <v>7.7</v>
      </c>
      <c r="E48" s="890">
        <v>17</v>
      </c>
      <c r="F48" s="870">
        <v>38.590000000000003</v>
      </c>
      <c r="G48" s="871">
        <v>4.9000000000000004</v>
      </c>
      <c r="H48" s="872">
        <v>9</v>
      </c>
      <c r="I48" s="873">
        <v>21.41</v>
      </c>
      <c r="J48" s="882">
        <v>5.7</v>
      </c>
      <c r="K48" s="875">
        <v>2.38</v>
      </c>
      <c r="L48" s="876">
        <v>4</v>
      </c>
      <c r="M48" s="876">
        <v>33</v>
      </c>
      <c r="N48" s="877">
        <v>11</v>
      </c>
      <c r="O48" s="876" t="s">
        <v>5464</v>
      </c>
      <c r="P48" s="891" t="s">
        <v>5547</v>
      </c>
      <c r="Q48" s="878">
        <f t="shared" si="0"/>
        <v>-5</v>
      </c>
      <c r="R48" s="938">
        <f t="shared" si="0"/>
        <v>-10.440000000000001</v>
      </c>
      <c r="S48" s="878">
        <f t="shared" si="1"/>
        <v>-8</v>
      </c>
      <c r="T48" s="938">
        <f t="shared" si="2"/>
        <v>-17.180000000000003</v>
      </c>
      <c r="U48" s="945">
        <v>99</v>
      </c>
      <c r="V48" s="887">
        <v>51.300000000000004</v>
      </c>
      <c r="W48" s="887">
        <v>-47.699999999999996</v>
      </c>
      <c r="X48" s="943">
        <v>0.51818181818181819</v>
      </c>
      <c r="Y48" s="941"/>
    </row>
    <row r="49" spans="1:25" ht="14.4" customHeight="1" x14ac:dyDescent="0.3">
      <c r="A49" s="906" t="s">
        <v>5548</v>
      </c>
      <c r="B49" s="501">
        <v>9</v>
      </c>
      <c r="C49" s="893">
        <v>24.7</v>
      </c>
      <c r="D49" s="892">
        <v>7.9</v>
      </c>
      <c r="E49" s="902">
        <v>7</v>
      </c>
      <c r="F49" s="897">
        <v>20.079999999999998</v>
      </c>
      <c r="G49" s="884">
        <v>8.6</v>
      </c>
      <c r="H49" s="894">
        <v>14</v>
      </c>
      <c r="I49" s="895">
        <v>38.450000000000003</v>
      </c>
      <c r="J49" s="883">
        <v>10.1</v>
      </c>
      <c r="K49" s="898">
        <v>2.76</v>
      </c>
      <c r="L49" s="896">
        <v>4</v>
      </c>
      <c r="M49" s="896">
        <v>39</v>
      </c>
      <c r="N49" s="899">
        <v>13</v>
      </c>
      <c r="O49" s="896" t="s">
        <v>5464</v>
      </c>
      <c r="P49" s="900" t="s">
        <v>5547</v>
      </c>
      <c r="Q49" s="901">
        <f t="shared" si="0"/>
        <v>5</v>
      </c>
      <c r="R49" s="939">
        <f t="shared" si="0"/>
        <v>13.750000000000004</v>
      </c>
      <c r="S49" s="901">
        <f t="shared" si="1"/>
        <v>7</v>
      </c>
      <c r="T49" s="939">
        <f t="shared" si="2"/>
        <v>18.370000000000005</v>
      </c>
      <c r="U49" s="946">
        <v>182</v>
      </c>
      <c r="V49" s="501">
        <v>141.4</v>
      </c>
      <c r="W49" s="501">
        <v>-40.599999999999994</v>
      </c>
      <c r="X49" s="944">
        <v>0.77692307692307694</v>
      </c>
      <c r="Y49" s="942">
        <v>29</v>
      </c>
    </row>
    <row r="50" spans="1:25" ht="14.4" customHeight="1" x14ac:dyDescent="0.3">
      <c r="A50" s="906" t="s">
        <v>5549</v>
      </c>
      <c r="B50" s="501">
        <v>2</v>
      </c>
      <c r="C50" s="893">
        <v>7.41</v>
      </c>
      <c r="D50" s="892">
        <v>9.5</v>
      </c>
      <c r="E50" s="902">
        <v>3</v>
      </c>
      <c r="F50" s="897">
        <v>11.11</v>
      </c>
      <c r="G50" s="884">
        <v>12</v>
      </c>
      <c r="H50" s="894">
        <v>4</v>
      </c>
      <c r="I50" s="895">
        <v>14.6</v>
      </c>
      <c r="J50" s="883">
        <v>13</v>
      </c>
      <c r="K50" s="898">
        <v>3.7</v>
      </c>
      <c r="L50" s="896">
        <v>6</v>
      </c>
      <c r="M50" s="896">
        <v>51</v>
      </c>
      <c r="N50" s="899">
        <v>17</v>
      </c>
      <c r="O50" s="896" t="s">
        <v>5464</v>
      </c>
      <c r="P50" s="900" t="s">
        <v>5547</v>
      </c>
      <c r="Q50" s="901">
        <f t="shared" si="0"/>
        <v>2</v>
      </c>
      <c r="R50" s="939">
        <f t="shared" si="0"/>
        <v>7.1899999999999995</v>
      </c>
      <c r="S50" s="901">
        <f t="shared" si="1"/>
        <v>1</v>
      </c>
      <c r="T50" s="939">
        <f t="shared" si="2"/>
        <v>3.49</v>
      </c>
      <c r="U50" s="946">
        <v>68</v>
      </c>
      <c r="V50" s="501">
        <v>52</v>
      </c>
      <c r="W50" s="501">
        <v>-16</v>
      </c>
      <c r="X50" s="944">
        <v>0.76470588235294112</v>
      </c>
      <c r="Y50" s="942">
        <v>10</v>
      </c>
    </row>
    <row r="51" spans="1:25" ht="14.4" customHeight="1" x14ac:dyDescent="0.3">
      <c r="A51" s="905" t="s">
        <v>5550</v>
      </c>
      <c r="B51" s="887">
        <v>1</v>
      </c>
      <c r="C51" s="888">
        <v>0.89</v>
      </c>
      <c r="D51" s="889">
        <v>12</v>
      </c>
      <c r="E51" s="872">
        <v>3</v>
      </c>
      <c r="F51" s="873">
        <v>3.57</v>
      </c>
      <c r="G51" s="882">
        <v>11.3</v>
      </c>
      <c r="H51" s="876"/>
      <c r="I51" s="870"/>
      <c r="J51" s="871"/>
      <c r="K51" s="875">
        <v>0.79</v>
      </c>
      <c r="L51" s="876">
        <v>2</v>
      </c>
      <c r="M51" s="876">
        <v>15</v>
      </c>
      <c r="N51" s="877">
        <v>5</v>
      </c>
      <c r="O51" s="876" t="s">
        <v>5464</v>
      </c>
      <c r="P51" s="891" t="s">
        <v>5551</v>
      </c>
      <c r="Q51" s="878">
        <f t="shared" si="0"/>
        <v>-1</v>
      </c>
      <c r="R51" s="938">
        <f t="shared" si="0"/>
        <v>-0.89</v>
      </c>
      <c r="S51" s="878">
        <f t="shared" si="1"/>
        <v>-3</v>
      </c>
      <c r="T51" s="938">
        <f t="shared" si="2"/>
        <v>-3.57</v>
      </c>
      <c r="U51" s="945" t="s">
        <v>563</v>
      </c>
      <c r="V51" s="887" t="s">
        <v>563</v>
      </c>
      <c r="W51" s="887" t="s">
        <v>563</v>
      </c>
      <c r="X51" s="943" t="s">
        <v>563</v>
      </c>
      <c r="Y51" s="941"/>
    </row>
    <row r="52" spans="1:25" ht="14.4" customHeight="1" x14ac:dyDescent="0.3">
      <c r="A52" s="906" t="s">
        <v>5552</v>
      </c>
      <c r="B52" s="501">
        <v>1</v>
      </c>
      <c r="C52" s="893">
        <v>2.14</v>
      </c>
      <c r="D52" s="892">
        <v>11</v>
      </c>
      <c r="E52" s="894">
        <v>1</v>
      </c>
      <c r="F52" s="895">
        <v>1.84</v>
      </c>
      <c r="G52" s="883">
        <v>12</v>
      </c>
      <c r="H52" s="896">
        <v>2</v>
      </c>
      <c r="I52" s="897">
        <v>4.8</v>
      </c>
      <c r="J52" s="886">
        <v>16.5</v>
      </c>
      <c r="K52" s="898">
        <v>1.84</v>
      </c>
      <c r="L52" s="896">
        <v>5</v>
      </c>
      <c r="M52" s="896">
        <v>42</v>
      </c>
      <c r="N52" s="899">
        <v>14</v>
      </c>
      <c r="O52" s="896" t="s">
        <v>5464</v>
      </c>
      <c r="P52" s="900" t="s">
        <v>5551</v>
      </c>
      <c r="Q52" s="901">
        <f t="shared" si="0"/>
        <v>1</v>
      </c>
      <c r="R52" s="939">
        <f t="shared" si="0"/>
        <v>2.6599999999999997</v>
      </c>
      <c r="S52" s="901">
        <f t="shared" si="1"/>
        <v>1</v>
      </c>
      <c r="T52" s="939">
        <f t="shared" si="2"/>
        <v>2.96</v>
      </c>
      <c r="U52" s="946">
        <v>28</v>
      </c>
      <c r="V52" s="501">
        <v>33</v>
      </c>
      <c r="W52" s="501">
        <v>5</v>
      </c>
      <c r="X52" s="944">
        <v>1.1785714285714286</v>
      </c>
      <c r="Y52" s="942">
        <v>5</v>
      </c>
    </row>
    <row r="53" spans="1:25" ht="14.4" customHeight="1" x14ac:dyDescent="0.3">
      <c r="A53" s="905" t="s">
        <v>5553</v>
      </c>
      <c r="B53" s="887">
        <v>83</v>
      </c>
      <c r="C53" s="888">
        <v>101.97</v>
      </c>
      <c r="D53" s="889">
        <v>3.8</v>
      </c>
      <c r="E53" s="890">
        <v>83</v>
      </c>
      <c r="F53" s="870">
        <v>103.13</v>
      </c>
      <c r="G53" s="871">
        <v>3.9</v>
      </c>
      <c r="H53" s="872">
        <v>86</v>
      </c>
      <c r="I53" s="873">
        <v>106.45</v>
      </c>
      <c r="J53" s="882">
        <v>3.8</v>
      </c>
      <c r="K53" s="875">
        <v>1.22</v>
      </c>
      <c r="L53" s="876">
        <v>2</v>
      </c>
      <c r="M53" s="876">
        <v>18</v>
      </c>
      <c r="N53" s="877">
        <v>6</v>
      </c>
      <c r="O53" s="876" t="s">
        <v>5464</v>
      </c>
      <c r="P53" s="891" t="s">
        <v>5554</v>
      </c>
      <c r="Q53" s="878">
        <f t="shared" si="0"/>
        <v>3</v>
      </c>
      <c r="R53" s="938">
        <f t="shared" si="0"/>
        <v>4.480000000000004</v>
      </c>
      <c r="S53" s="878">
        <f t="shared" si="1"/>
        <v>3</v>
      </c>
      <c r="T53" s="938">
        <f t="shared" si="2"/>
        <v>3.3200000000000074</v>
      </c>
      <c r="U53" s="945">
        <v>516</v>
      </c>
      <c r="V53" s="887">
        <v>326.8</v>
      </c>
      <c r="W53" s="887">
        <v>-189.2</v>
      </c>
      <c r="X53" s="943">
        <v>0.6333333333333333</v>
      </c>
      <c r="Y53" s="941">
        <v>22</v>
      </c>
    </row>
    <row r="54" spans="1:25" ht="14.4" customHeight="1" x14ac:dyDescent="0.3">
      <c r="A54" s="906" t="s">
        <v>5555</v>
      </c>
      <c r="B54" s="501">
        <v>7</v>
      </c>
      <c r="C54" s="893">
        <v>12.71</v>
      </c>
      <c r="D54" s="892">
        <v>6</v>
      </c>
      <c r="E54" s="902">
        <v>10</v>
      </c>
      <c r="F54" s="897">
        <v>16.88</v>
      </c>
      <c r="G54" s="884">
        <v>5</v>
      </c>
      <c r="H54" s="894">
        <v>13</v>
      </c>
      <c r="I54" s="895">
        <v>21.19</v>
      </c>
      <c r="J54" s="883">
        <v>8</v>
      </c>
      <c r="K54" s="898">
        <v>1.58</v>
      </c>
      <c r="L54" s="896">
        <v>3</v>
      </c>
      <c r="M54" s="896">
        <v>24</v>
      </c>
      <c r="N54" s="899">
        <v>8</v>
      </c>
      <c r="O54" s="896" t="s">
        <v>5464</v>
      </c>
      <c r="P54" s="900" t="s">
        <v>5554</v>
      </c>
      <c r="Q54" s="901">
        <f t="shared" si="0"/>
        <v>6</v>
      </c>
      <c r="R54" s="939">
        <f t="shared" si="0"/>
        <v>8.48</v>
      </c>
      <c r="S54" s="901">
        <f t="shared" si="1"/>
        <v>3</v>
      </c>
      <c r="T54" s="939">
        <f t="shared" si="2"/>
        <v>4.3100000000000023</v>
      </c>
      <c r="U54" s="946">
        <v>104</v>
      </c>
      <c r="V54" s="501">
        <v>104</v>
      </c>
      <c r="W54" s="501">
        <v>0</v>
      </c>
      <c r="X54" s="944">
        <v>1</v>
      </c>
      <c r="Y54" s="942">
        <v>29</v>
      </c>
    </row>
    <row r="55" spans="1:25" ht="14.4" customHeight="1" x14ac:dyDescent="0.3">
      <c r="A55" s="906" t="s">
        <v>5556</v>
      </c>
      <c r="B55" s="501">
        <v>2</v>
      </c>
      <c r="C55" s="893">
        <v>6.89</v>
      </c>
      <c r="D55" s="892">
        <v>25.5</v>
      </c>
      <c r="E55" s="902">
        <v>1</v>
      </c>
      <c r="F55" s="897">
        <v>2.37</v>
      </c>
      <c r="G55" s="884">
        <v>7</v>
      </c>
      <c r="H55" s="894"/>
      <c r="I55" s="895"/>
      <c r="J55" s="883"/>
      <c r="K55" s="898">
        <v>2.37</v>
      </c>
      <c r="L55" s="896">
        <v>4</v>
      </c>
      <c r="M55" s="896">
        <v>39</v>
      </c>
      <c r="N55" s="899">
        <v>13</v>
      </c>
      <c r="O55" s="896" t="s">
        <v>5464</v>
      </c>
      <c r="P55" s="900" t="s">
        <v>5554</v>
      </c>
      <c r="Q55" s="901">
        <f t="shared" si="0"/>
        <v>-2</v>
      </c>
      <c r="R55" s="939">
        <f t="shared" si="0"/>
        <v>-6.89</v>
      </c>
      <c r="S55" s="901">
        <f t="shared" si="1"/>
        <v>-1</v>
      </c>
      <c r="T55" s="939">
        <f t="shared" si="2"/>
        <v>-2.37</v>
      </c>
      <c r="U55" s="946" t="s">
        <v>563</v>
      </c>
      <c r="V55" s="501" t="s">
        <v>563</v>
      </c>
      <c r="W55" s="501" t="s">
        <v>563</v>
      </c>
      <c r="X55" s="944" t="s">
        <v>563</v>
      </c>
      <c r="Y55" s="942"/>
    </row>
    <row r="56" spans="1:25" ht="14.4" customHeight="1" x14ac:dyDescent="0.3">
      <c r="A56" s="905" t="s">
        <v>5557</v>
      </c>
      <c r="B56" s="887">
        <v>55</v>
      </c>
      <c r="C56" s="888">
        <v>20.9</v>
      </c>
      <c r="D56" s="889">
        <v>2.6</v>
      </c>
      <c r="E56" s="890">
        <v>59</v>
      </c>
      <c r="F56" s="870">
        <v>22.46</v>
      </c>
      <c r="G56" s="871">
        <v>2.8</v>
      </c>
      <c r="H56" s="872">
        <v>68</v>
      </c>
      <c r="I56" s="873">
        <v>26.14</v>
      </c>
      <c r="J56" s="882">
        <v>2.8</v>
      </c>
      <c r="K56" s="875">
        <v>0.38</v>
      </c>
      <c r="L56" s="876">
        <v>1</v>
      </c>
      <c r="M56" s="876">
        <v>9</v>
      </c>
      <c r="N56" s="877">
        <v>3</v>
      </c>
      <c r="O56" s="876" t="s">
        <v>5464</v>
      </c>
      <c r="P56" s="891" t="s">
        <v>5558</v>
      </c>
      <c r="Q56" s="878">
        <f t="shared" si="0"/>
        <v>13</v>
      </c>
      <c r="R56" s="938">
        <f t="shared" si="0"/>
        <v>5.240000000000002</v>
      </c>
      <c r="S56" s="878">
        <f t="shared" si="1"/>
        <v>9</v>
      </c>
      <c r="T56" s="938">
        <f t="shared" si="2"/>
        <v>3.6799999999999997</v>
      </c>
      <c r="U56" s="945">
        <v>204</v>
      </c>
      <c r="V56" s="887">
        <v>190.39999999999998</v>
      </c>
      <c r="W56" s="887">
        <v>-13.600000000000023</v>
      </c>
      <c r="X56" s="943">
        <v>0.93333333333333324</v>
      </c>
      <c r="Y56" s="941">
        <v>11</v>
      </c>
    </row>
    <row r="57" spans="1:25" ht="14.4" customHeight="1" x14ac:dyDescent="0.3">
      <c r="A57" s="906" t="s">
        <v>5559</v>
      </c>
      <c r="B57" s="501">
        <v>1</v>
      </c>
      <c r="C57" s="893">
        <v>0.47</v>
      </c>
      <c r="D57" s="892">
        <v>4</v>
      </c>
      <c r="E57" s="902">
        <v>4</v>
      </c>
      <c r="F57" s="897">
        <v>1.92</v>
      </c>
      <c r="G57" s="884">
        <v>3</v>
      </c>
      <c r="H57" s="894">
        <v>6</v>
      </c>
      <c r="I57" s="895">
        <v>2.82</v>
      </c>
      <c r="J57" s="883">
        <v>3</v>
      </c>
      <c r="K57" s="898">
        <v>0.47</v>
      </c>
      <c r="L57" s="896">
        <v>1</v>
      </c>
      <c r="M57" s="896">
        <v>12</v>
      </c>
      <c r="N57" s="899">
        <v>4</v>
      </c>
      <c r="O57" s="896" t="s">
        <v>5464</v>
      </c>
      <c r="P57" s="900" t="s">
        <v>5560</v>
      </c>
      <c r="Q57" s="901">
        <f t="shared" si="0"/>
        <v>5</v>
      </c>
      <c r="R57" s="939">
        <f t="shared" si="0"/>
        <v>2.3499999999999996</v>
      </c>
      <c r="S57" s="901">
        <f t="shared" si="1"/>
        <v>2</v>
      </c>
      <c r="T57" s="939">
        <f t="shared" si="2"/>
        <v>0.89999999999999991</v>
      </c>
      <c r="U57" s="946">
        <v>24</v>
      </c>
      <c r="V57" s="501">
        <v>18</v>
      </c>
      <c r="W57" s="501">
        <v>-6</v>
      </c>
      <c r="X57" s="944">
        <v>0.75</v>
      </c>
      <c r="Y57" s="942"/>
    </row>
    <row r="58" spans="1:25" ht="14.4" customHeight="1" x14ac:dyDescent="0.3">
      <c r="A58" s="906" t="s">
        <v>5561</v>
      </c>
      <c r="B58" s="501">
        <v>1</v>
      </c>
      <c r="C58" s="893">
        <v>1.05</v>
      </c>
      <c r="D58" s="892">
        <v>3</v>
      </c>
      <c r="E58" s="902"/>
      <c r="F58" s="897"/>
      <c r="G58" s="884"/>
      <c r="H58" s="894">
        <v>1</v>
      </c>
      <c r="I58" s="895">
        <v>1.05</v>
      </c>
      <c r="J58" s="886">
        <v>16</v>
      </c>
      <c r="K58" s="898">
        <v>1.05</v>
      </c>
      <c r="L58" s="896">
        <v>3</v>
      </c>
      <c r="M58" s="896">
        <v>27</v>
      </c>
      <c r="N58" s="899">
        <v>9</v>
      </c>
      <c r="O58" s="896" t="s">
        <v>5464</v>
      </c>
      <c r="P58" s="900" t="s">
        <v>5562</v>
      </c>
      <c r="Q58" s="901">
        <f t="shared" si="0"/>
        <v>0</v>
      </c>
      <c r="R58" s="939">
        <f t="shared" si="0"/>
        <v>0</v>
      </c>
      <c r="S58" s="901">
        <f t="shared" si="1"/>
        <v>1</v>
      </c>
      <c r="T58" s="939">
        <f t="shared" si="2"/>
        <v>1.05</v>
      </c>
      <c r="U58" s="946">
        <v>9</v>
      </c>
      <c r="V58" s="501">
        <v>16</v>
      </c>
      <c r="W58" s="501">
        <v>7</v>
      </c>
      <c r="X58" s="944">
        <v>1.7777777777777777</v>
      </c>
      <c r="Y58" s="942">
        <v>7</v>
      </c>
    </row>
    <row r="59" spans="1:25" ht="14.4" customHeight="1" x14ac:dyDescent="0.3">
      <c r="A59" s="905" t="s">
        <v>5563</v>
      </c>
      <c r="B59" s="887"/>
      <c r="C59" s="888"/>
      <c r="D59" s="889"/>
      <c r="E59" s="890"/>
      <c r="F59" s="870"/>
      <c r="G59" s="871"/>
      <c r="H59" s="872">
        <v>1</v>
      </c>
      <c r="I59" s="873">
        <v>0.74</v>
      </c>
      <c r="J59" s="882">
        <v>2</v>
      </c>
      <c r="K59" s="875">
        <v>0.74</v>
      </c>
      <c r="L59" s="876">
        <v>1</v>
      </c>
      <c r="M59" s="876">
        <v>12</v>
      </c>
      <c r="N59" s="877">
        <v>4</v>
      </c>
      <c r="O59" s="876" t="s">
        <v>5464</v>
      </c>
      <c r="P59" s="891" t="s">
        <v>5564</v>
      </c>
      <c r="Q59" s="878">
        <f t="shared" si="0"/>
        <v>1</v>
      </c>
      <c r="R59" s="938">
        <f t="shared" si="0"/>
        <v>0.74</v>
      </c>
      <c r="S59" s="878">
        <f t="shared" si="1"/>
        <v>1</v>
      </c>
      <c r="T59" s="938">
        <f t="shared" si="2"/>
        <v>0.74</v>
      </c>
      <c r="U59" s="945">
        <v>4</v>
      </c>
      <c r="V59" s="887">
        <v>2</v>
      </c>
      <c r="W59" s="887">
        <v>-2</v>
      </c>
      <c r="X59" s="943">
        <v>0.5</v>
      </c>
      <c r="Y59" s="941"/>
    </row>
    <row r="60" spans="1:25" ht="14.4" customHeight="1" x14ac:dyDescent="0.3">
      <c r="A60" s="906" t="s">
        <v>5565</v>
      </c>
      <c r="B60" s="501">
        <v>1</v>
      </c>
      <c r="C60" s="893">
        <v>1.36</v>
      </c>
      <c r="D60" s="892">
        <v>4</v>
      </c>
      <c r="E60" s="902"/>
      <c r="F60" s="897"/>
      <c r="G60" s="884"/>
      <c r="H60" s="894"/>
      <c r="I60" s="895"/>
      <c r="J60" s="883"/>
      <c r="K60" s="898">
        <v>1.35</v>
      </c>
      <c r="L60" s="896">
        <v>3</v>
      </c>
      <c r="M60" s="896">
        <v>24</v>
      </c>
      <c r="N60" s="899">
        <v>8</v>
      </c>
      <c r="O60" s="896" t="s">
        <v>5464</v>
      </c>
      <c r="P60" s="900" t="s">
        <v>5566</v>
      </c>
      <c r="Q60" s="901">
        <f t="shared" si="0"/>
        <v>-1</v>
      </c>
      <c r="R60" s="939">
        <f t="shared" si="0"/>
        <v>-1.36</v>
      </c>
      <c r="S60" s="901">
        <f t="shared" si="1"/>
        <v>0</v>
      </c>
      <c r="T60" s="939">
        <f t="shared" si="2"/>
        <v>0</v>
      </c>
      <c r="U60" s="946" t="s">
        <v>563</v>
      </c>
      <c r="V60" s="501" t="s">
        <v>563</v>
      </c>
      <c r="W60" s="501" t="s">
        <v>563</v>
      </c>
      <c r="X60" s="944" t="s">
        <v>563</v>
      </c>
      <c r="Y60" s="942"/>
    </row>
    <row r="61" spans="1:25" ht="14.4" customHeight="1" x14ac:dyDescent="0.3">
      <c r="A61" s="905" t="s">
        <v>5567</v>
      </c>
      <c r="B61" s="887">
        <v>11</v>
      </c>
      <c r="C61" s="888">
        <v>8.8800000000000008</v>
      </c>
      <c r="D61" s="889">
        <v>4.0999999999999996</v>
      </c>
      <c r="E61" s="890">
        <v>9</v>
      </c>
      <c r="F61" s="870">
        <v>6.72</v>
      </c>
      <c r="G61" s="871">
        <v>3.3</v>
      </c>
      <c r="H61" s="872">
        <v>11</v>
      </c>
      <c r="I61" s="873">
        <v>8.26</v>
      </c>
      <c r="J61" s="882">
        <v>3.6</v>
      </c>
      <c r="K61" s="875">
        <v>0.62</v>
      </c>
      <c r="L61" s="876">
        <v>1</v>
      </c>
      <c r="M61" s="876">
        <v>12</v>
      </c>
      <c r="N61" s="877">
        <v>4</v>
      </c>
      <c r="O61" s="876" t="s">
        <v>5464</v>
      </c>
      <c r="P61" s="891" t="s">
        <v>5568</v>
      </c>
      <c r="Q61" s="878">
        <f t="shared" si="0"/>
        <v>0</v>
      </c>
      <c r="R61" s="938">
        <f t="shared" si="0"/>
        <v>-0.62000000000000099</v>
      </c>
      <c r="S61" s="878">
        <f t="shared" si="1"/>
        <v>2</v>
      </c>
      <c r="T61" s="938">
        <f t="shared" si="2"/>
        <v>1.54</v>
      </c>
      <c r="U61" s="945">
        <v>44</v>
      </c>
      <c r="V61" s="887">
        <v>39.6</v>
      </c>
      <c r="W61" s="887">
        <v>-4.3999999999999986</v>
      </c>
      <c r="X61" s="943">
        <v>0.9</v>
      </c>
      <c r="Y61" s="941">
        <v>5</v>
      </c>
    </row>
    <row r="62" spans="1:25" ht="14.4" customHeight="1" x14ac:dyDescent="0.3">
      <c r="A62" s="906" t="s">
        <v>5569</v>
      </c>
      <c r="B62" s="501">
        <v>1</v>
      </c>
      <c r="C62" s="893">
        <v>2.56</v>
      </c>
      <c r="D62" s="892">
        <v>36</v>
      </c>
      <c r="E62" s="902">
        <v>2</v>
      </c>
      <c r="F62" s="897">
        <v>2.59</v>
      </c>
      <c r="G62" s="884">
        <v>7</v>
      </c>
      <c r="H62" s="894">
        <v>3</v>
      </c>
      <c r="I62" s="895">
        <v>2.95</v>
      </c>
      <c r="J62" s="886">
        <v>6.3</v>
      </c>
      <c r="K62" s="898">
        <v>0.81</v>
      </c>
      <c r="L62" s="896">
        <v>2</v>
      </c>
      <c r="M62" s="896">
        <v>18</v>
      </c>
      <c r="N62" s="899">
        <v>6</v>
      </c>
      <c r="O62" s="896" t="s">
        <v>5464</v>
      </c>
      <c r="P62" s="900" t="s">
        <v>5570</v>
      </c>
      <c r="Q62" s="901">
        <f t="shared" si="0"/>
        <v>2</v>
      </c>
      <c r="R62" s="939">
        <f t="shared" si="0"/>
        <v>0.39000000000000012</v>
      </c>
      <c r="S62" s="901">
        <f t="shared" si="1"/>
        <v>1</v>
      </c>
      <c r="T62" s="939">
        <f t="shared" si="2"/>
        <v>0.36000000000000032</v>
      </c>
      <c r="U62" s="946">
        <v>18</v>
      </c>
      <c r="V62" s="501">
        <v>18.899999999999999</v>
      </c>
      <c r="W62" s="501">
        <v>0.89999999999999858</v>
      </c>
      <c r="X62" s="944">
        <v>1.0499999999999998</v>
      </c>
      <c r="Y62" s="942">
        <v>4</v>
      </c>
    </row>
    <row r="63" spans="1:25" ht="14.4" customHeight="1" x14ac:dyDescent="0.3">
      <c r="A63" s="905" t="s">
        <v>5571</v>
      </c>
      <c r="B63" s="887">
        <v>142</v>
      </c>
      <c r="C63" s="888">
        <v>130.72999999999999</v>
      </c>
      <c r="D63" s="889">
        <v>2.8</v>
      </c>
      <c r="E63" s="890">
        <v>147</v>
      </c>
      <c r="F63" s="870">
        <v>140.19999999999999</v>
      </c>
      <c r="G63" s="871">
        <v>2.9</v>
      </c>
      <c r="H63" s="872">
        <v>177</v>
      </c>
      <c r="I63" s="873">
        <v>165.57</v>
      </c>
      <c r="J63" s="882">
        <v>2.9</v>
      </c>
      <c r="K63" s="875">
        <v>0.89</v>
      </c>
      <c r="L63" s="876">
        <v>1</v>
      </c>
      <c r="M63" s="876">
        <v>12</v>
      </c>
      <c r="N63" s="877">
        <v>4</v>
      </c>
      <c r="O63" s="876" t="s">
        <v>5464</v>
      </c>
      <c r="P63" s="891" t="s">
        <v>5572</v>
      </c>
      <c r="Q63" s="878">
        <f t="shared" si="0"/>
        <v>35</v>
      </c>
      <c r="R63" s="938">
        <f t="shared" si="0"/>
        <v>34.840000000000003</v>
      </c>
      <c r="S63" s="878">
        <f t="shared" si="1"/>
        <v>30</v>
      </c>
      <c r="T63" s="938">
        <f t="shared" si="2"/>
        <v>25.370000000000005</v>
      </c>
      <c r="U63" s="945">
        <v>708</v>
      </c>
      <c r="V63" s="887">
        <v>513.29999999999995</v>
      </c>
      <c r="W63" s="887">
        <v>-194.70000000000005</v>
      </c>
      <c r="X63" s="943">
        <v>0.72499999999999998</v>
      </c>
      <c r="Y63" s="941">
        <v>27</v>
      </c>
    </row>
    <row r="64" spans="1:25" ht="14.4" customHeight="1" x14ac:dyDescent="0.3">
      <c r="A64" s="906" t="s">
        <v>5573</v>
      </c>
      <c r="B64" s="501">
        <v>16</v>
      </c>
      <c r="C64" s="893">
        <v>21.87</v>
      </c>
      <c r="D64" s="892">
        <v>3.1</v>
      </c>
      <c r="E64" s="902">
        <v>22</v>
      </c>
      <c r="F64" s="897">
        <v>31.48</v>
      </c>
      <c r="G64" s="884">
        <v>4.0999999999999996</v>
      </c>
      <c r="H64" s="894">
        <v>21</v>
      </c>
      <c r="I64" s="895">
        <v>29.56</v>
      </c>
      <c r="J64" s="883">
        <v>4.4000000000000004</v>
      </c>
      <c r="K64" s="898">
        <v>1.37</v>
      </c>
      <c r="L64" s="896">
        <v>2</v>
      </c>
      <c r="M64" s="896">
        <v>21</v>
      </c>
      <c r="N64" s="899">
        <v>7</v>
      </c>
      <c r="O64" s="896" t="s">
        <v>5464</v>
      </c>
      <c r="P64" s="900" t="s">
        <v>5574</v>
      </c>
      <c r="Q64" s="901">
        <f t="shared" si="0"/>
        <v>5</v>
      </c>
      <c r="R64" s="939">
        <f t="shared" si="0"/>
        <v>7.6899999999999977</v>
      </c>
      <c r="S64" s="901">
        <f t="shared" si="1"/>
        <v>-1</v>
      </c>
      <c r="T64" s="939">
        <f t="shared" si="2"/>
        <v>-1.9200000000000017</v>
      </c>
      <c r="U64" s="946">
        <v>147</v>
      </c>
      <c r="V64" s="501">
        <v>92.4</v>
      </c>
      <c r="W64" s="501">
        <v>-54.599999999999994</v>
      </c>
      <c r="X64" s="944">
        <v>0.62857142857142856</v>
      </c>
      <c r="Y64" s="942">
        <v>8</v>
      </c>
    </row>
    <row r="65" spans="1:25" ht="14.4" customHeight="1" x14ac:dyDescent="0.3">
      <c r="A65" s="906" t="s">
        <v>5575</v>
      </c>
      <c r="B65" s="501">
        <v>4</v>
      </c>
      <c r="C65" s="893">
        <v>7.32</v>
      </c>
      <c r="D65" s="892">
        <v>4.3</v>
      </c>
      <c r="E65" s="902">
        <v>1</v>
      </c>
      <c r="F65" s="897">
        <v>2.3199999999999998</v>
      </c>
      <c r="G65" s="884">
        <v>8</v>
      </c>
      <c r="H65" s="894">
        <v>2</v>
      </c>
      <c r="I65" s="895">
        <v>6.58</v>
      </c>
      <c r="J65" s="886">
        <v>14.5</v>
      </c>
      <c r="K65" s="898">
        <v>1.76</v>
      </c>
      <c r="L65" s="896">
        <v>3</v>
      </c>
      <c r="M65" s="896">
        <v>27</v>
      </c>
      <c r="N65" s="899">
        <v>9</v>
      </c>
      <c r="O65" s="896" t="s">
        <v>5464</v>
      </c>
      <c r="P65" s="900" t="s">
        <v>5576</v>
      </c>
      <c r="Q65" s="901">
        <f t="shared" si="0"/>
        <v>-2</v>
      </c>
      <c r="R65" s="939">
        <f t="shared" si="0"/>
        <v>-0.74000000000000021</v>
      </c>
      <c r="S65" s="901">
        <f t="shared" si="1"/>
        <v>1</v>
      </c>
      <c r="T65" s="939">
        <f t="shared" si="2"/>
        <v>4.26</v>
      </c>
      <c r="U65" s="946">
        <v>18</v>
      </c>
      <c r="V65" s="501">
        <v>29</v>
      </c>
      <c r="W65" s="501">
        <v>11</v>
      </c>
      <c r="X65" s="944">
        <v>1.6111111111111112</v>
      </c>
      <c r="Y65" s="942">
        <v>13</v>
      </c>
    </row>
    <row r="66" spans="1:25" ht="14.4" customHeight="1" x14ac:dyDescent="0.3">
      <c r="A66" s="905" t="s">
        <v>5577</v>
      </c>
      <c r="B66" s="879">
        <v>24</v>
      </c>
      <c r="C66" s="880">
        <v>13.08</v>
      </c>
      <c r="D66" s="881">
        <v>2.8</v>
      </c>
      <c r="E66" s="890">
        <v>16</v>
      </c>
      <c r="F66" s="870">
        <v>9.02</v>
      </c>
      <c r="G66" s="871">
        <v>2.8</v>
      </c>
      <c r="H66" s="876">
        <v>20</v>
      </c>
      <c r="I66" s="870">
        <v>11.94</v>
      </c>
      <c r="J66" s="871">
        <v>2.4</v>
      </c>
      <c r="K66" s="875">
        <v>0.54</v>
      </c>
      <c r="L66" s="876">
        <v>1</v>
      </c>
      <c r="M66" s="876">
        <v>12</v>
      </c>
      <c r="N66" s="877">
        <v>4</v>
      </c>
      <c r="O66" s="876" t="s">
        <v>5464</v>
      </c>
      <c r="P66" s="891" t="s">
        <v>5578</v>
      </c>
      <c r="Q66" s="878">
        <f t="shared" si="0"/>
        <v>-4</v>
      </c>
      <c r="R66" s="938">
        <f t="shared" si="0"/>
        <v>-1.1400000000000006</v>
      </c>
      <c r="S66" s="878">
        <f t="shared" si="1"/>
        <v>4</v>
      </c>
      <c r="T66" s="938">
        <f t="shared" si="2"/>
        <v>2.92</v>
      </c>
      <c r="U66" s="945">
        <v>80</v>
      </c>
      <c r="V66" s="887">
        <v>48</v>
      </c>
      <c r="W66" s="887">
        <v>-32</v>
      </c>
      <c r="X66" s="943">
        <v>0.6</v>
      </c>
      <c r="Y66" s="941"/>
    </row>
    <row r="67" spans="1:25" ht="14.4" customHeight="1" x14ac:dyDescent="0.3">
      <c r="A67" s="906" t="s">
        <v>5579</v>
      </c>
      <c r="B67" s="903"/>
      <c r="C67" s="904"/>
      <c r="D67" s="885"/>
      <c r="E67" s="902">
        <v>1</v>
      </c>
      <c r="F67" s="897">
        <v>0.8</v>
      </c>
      <c r="G67" s="884">
        <v>3</v>
      </c>
      <c r="H67" s="896"/>
      <c r="I67" s="897"/>
      <c r="J67" s="884"/>
      <c r="K67" s="898">
        <v>0.8</v>
      </c>
      <c r="L67" s="896">
        <v>2</v>
      </c>
      <c r="M67" s="896">
        <v>21</v>
      </c>
      <c r="N67" s="899">
        <v>7</v>
      </c>
      <c r="O67" s="896" t="s">
        <v>5464</v>
      </c>
      <c r="P67" s="900" t="s">
        <v>5580</v>
      </c>
      <c r="Q67" s="901">
        <f t="shared" si="0"/>
        <v>0</v>
      </c>
      <c r="R67" s="939">
        <f t="shared" si="0"/>
        <v>0</v>
      </c>
      <c r="S67" s="901">
        <f t="shared" si="1"/>
        <v>-1</v>
      </c>
      <c r="T67" s="939">
        <f t="shared" si="2"/>
        <v>-0.8</v>
      </c>
      <c r="U67" s="946" t="s">
        <v>563</v>
      </c>
      <c r="V67" s="501" t="s">
        <v>563</v>
      </c>
      <c r="W67" s="501" t="s">
        <v>563</v>
      </c>
      <c r="X67" s="944" t="s">
        <v>563</v>
      </c>
      <c r="Y67" s="942"/>
    </row>
    <row r="68" spans="1:25" ht="14.4" customHeight="1" x14ac:dyDescent="0.3">
      <c r="A68" s="905" t="s">
        <v>5581</v>
      </c>
      <c r="B68" s="879">
        <v>10</v>
      </c>
      <c r="C68" s="880">
        <v>6.4</v>
      </c>
      <c r="D68" s="881">
        <v>3.1</v>
      </c>
      <c r="E68" s="890">
        <v>3</v>
      </c>
      <c r="F68" s="870">
        <v>1.83</v>
      </c>
      <c r="G68" s="871">
        <v>2.2999999999999998</v>
      </c>
      <c r="H68" s="876">
        <v>5</v>
      </c>
      <c r="I68" s="870">
        <v>3.43</v>
      </c>
      <c r="J68" s="871">
        <v>3.6</v>
      </c>
      <c r="K68" s="875">
        <v>0.61</v>
      </c>
      <c r="L68" s="876">
        <v>1</v>
      </c>
      <c r="M68" s="876">
        <v>12</v>
      </c>
      <c r="N68" s="877">
        <v>4</v>
      </c>
      <c r="O68" s="876" t="s">
        <v>5464</v>
      </c>
      <c r="P68" s="891" t="s">
        <v>5582</v>
      </c>
      <c r="Q68" s="878">
        <f t="shared" si="0"/>
        <v>-5</v>
      </c>
      <c r="R68" s="938">
        <f t="shared" si="0"/>
        <v>-2.97</v>
      </c>
      <c r="S68" s="878">
        <f t="shared" si="1"/>
        <v>2</v>
      </c>
      <c r="T68" s="938">
        <f t="shared" si="2"/>
        <v>1.6</v>
      </c>
      <c r="U68" s="945">
        <v>20</v>
      </c>
      <c r="V68" s="887">
        <v>18</v>
      </c>
      <c r="W68" s="887">
        <v>-2</v>
      </c>
      <c r="X68" s="943">
        <v>0.9</v>
      </c>
      <c r="Y68" s="941">
        <v>1</v>
      </c>
    </row>
    <row r="69" spans="1:25" ht="14.4" customHeight="1" x14ac:dyDescent="0.3">
      <c r="A69" s="906" t="s">
        <v>5583</v>
      </c>
      <c r="B69" s="903">
        <v>1</v>
      </c>
      <c r="C69" s="904">
        <v>1.25</v>
      </c>
      <c r="D69" s="885">
        <v>3</v>
      </c>
      <c r="E69" s="902">
        <v>3</v>
      </c>
      <c r="F69" s="897">
        <v>4.97</v>
      </c>
      <c r="G69" s="884">
        <v>10.3</v>
      </c>
      <c r="H69" s="896"/>
      <c r="I69" s="897"/>
      <c r="J69" s="884"/>
      <c r="K69" s="898">
        <v>1.25</v>
      </c>
      <c r="L69" s="896">
        <v>3</v>
      </c>
      <c r="M69" s="896">
        <v>27</v>
      </c>
      <c r="N69" s="899">
        <v>9</v>
      </c>
      <c r="O69" s="896" t="s">
        <v>5464</v>
      </c>
      <c r="P69" s="900" t="s">
        <v>5582</v>
      </c>
      <c r="Q69" s="901">
        <f t="shared" si="0"/>
        <v>-1</v>
      </c>
      <c r="R69" s="939">
        <f t="shared" si="0"/>
        <v>-1.25</v>
      </c>
      <c r="S69" s="901">
        <f t="shared" si="1"/>
        <v>-3</v>
      </c>
      <c r="T69" s="939">
        <f t="shared" si="2"/>
        <v>-4.97</v>
      </c>
      <c r="U69" s="946" t="s">
        <v>563</v>
      </c>
      <c r="V69" s="501" t="s">
        <v>563</v>
      </c>
      <c r="W69" s="501" t="s">
        <v>563</v>
      </c>
      <c r="X69" s="944" t="s">
        <v>563</v>
      </c>
      <c r="Y69" s="942"/>
    </row>
    <row r="70" spans="1:25" ht="14.4" customHeight="1" x14ac:dyDescent="0.3">
      <c r="A70" s="905" t="s">
        <v>5584</v>
      </c>
      <c r="B70" s="879">
        <v>69</v>
      </c>
      <c r="C70" s="880">
        <v>42.17</v>
      </c>
      <c r="D70" s="881">
        <v>3</v>
      </c>
      <c r="E70" s="890">
        <v>68</v>
      </c>
      <c r="F70" s="870">
        <v>40.869999999999997</v>
      </c>
      <c r="G70" s="871">
        <v>3</v>
      </c>
      <c r="H70" s="876">
        <v>47</v>
      </c>
      <c r="I70" s="870">
        <v>29.51</v>
      </c>
      <c r="J70" s="871">
        <v>3</v>
      </c>
      <c r="K70" s="875">
        <v>0.6</v>
      </c>
      <c r="L70" s="876">
        <v>1</v>
      </c>
      <c r="M70" s="876">
        <v>9</v>
      </c>
      <c r="N70" s="877">
        <v>3</v>
      </c>
      <c r="O70" s="876" t="s">
        <v>5464</v>
      </c>
      <c r="P70" s="891" t="s">
        <v>5585</v>
      </c>
      <c r="Q70" s="878">
        <f t="shared" ref="Q70:R133" si="3">H70-B70</f>
        <v>-22</v>
      </c>
      <c r="R70" s="938">
        <f t="shared" si="3"/>
        <v>-12.66</v>
      </c>
      <c r="S70" s="878">
        <f t="shared" ref="S70:S133" si="4">H70-E70</f>
        <v>-21</v>
      </c>
      <c r="T70" s="938">
        <f t="shared" ref="T70:T133" si="5">I70-F70</f>
        <v>-11.359999999999996</v>
      </c>
      <c r="U70" s="945">
        <v>141</v>
      </c>
      <c r="V70" s="887">
        <v>141</v>
      </c>
      <c r="W70" s="887">
        <v>0</v>
      </c>
      <c r="X70" s="943">
        <v>1</v>
      </c>
      <c r="Y70" s="941">
        <v>6</v>
      </c>
    </row>
    <row r="71" spans="1:25" ht="14.4" customHeight="1" x14ac:dyDescent="0.3">
      <c r="A71" s="906" t="s">
        <v>5586</v>
      </c>
      <c r="B71" s="903">
        <v>1</v>
      </c>
      <c r="C71" s="904">
        <v>0.62</v>
      </c>
      <c r="D71" s="885">
        <v>12</v>
      </c>
      <c r="E71" s="902">
        <v>1</v>
      </c>
      <c r="F71" s="897">
        <v>0.62</v>
      </c>
      <c r="G71" s="884">
        <v>3</v>
      </c>
      <c r="H71" s="896">
        <v>3</v>
      </c>
      <c r="I71" s="897">
        <v>2.02</v>
      </c>
      <c r="J71" s="884">
        <v>3</v>
      </c>
      <c r="K71" s="898">
        <v>0.62</v>
      </c>
      <c r="L71" s="896">
        <v>1</v>
      </c>
      <c r="M71" s="896">
        <v>12</v>
      </c>
      <c r="N71" s="899">
        <v>4</v>
      </c>
      <c r="O71" s="896" t="s">
        <v>5464</v>
      </c>
      <c r="P71" s="900" t="s">
        <v>5587</v>
      </c>
      <c r="Q71" s="901">
        <f t="shared" si="3"/>
        <v>2</v>
      </c>
      <c r="R71" s="939">
        <f t="shared" si="3"/>
        <v>1.4</v>
      </c>
      <c r="S71" s="901">
        <f t="shared" si="4"/>
        <v>2</v>
      </c>
      <c r="T71" s="939">
        <f t="shared" si="5"/>
        <v>1.4</v>
      </c>
      <c r="U71" s="946">
        <v>12</v>
      </c>
      <c r="V71" s="501">
        <v>9</v>
      </c>
      <c r="W71" s="501">
        <v>-3</v>
      </c>
      <c r="X71" s="944">
        <v>0.75</v>
      </c>
      <c r="Y71" s="942"/>
    </row>
    <row r="72" spans="1:25" ht="14.4" customHeight="1" x14ac:dyDescent="0.3">
      <c r="A72" s="906" t="s">
        <v>5588</v>
      </c>
      <c r="B72" s="903">
        <v>1</v>
      </c>
      <c r="C72" s="904">
        <v>0.69</v>
      </c>
      <c r="D72" s="885">
        <v>3</v>
      </c>
      <c r="E72" s="902"/>
      <c r="F72" s="897"/>
      <c r="G72" s="884"/>
      <c r="H72" s="896"/>
      <c r="I72" s="897"/>
      <c r="J72" s="884"/>
      <c r="K72" s="898">
        <v>0.69</v>
      </c>
      <c r="L72" s="896">
        <v>1</v>
      </c>
      <c r="M72" s="896">
        <v>12</v>
      </c>
      <c r="N72" s="899">
        <v>4</v>
      </c>
      <c r="O72" s="896" t="s">
        <v>5464</v>
      </c>
      <c r="P72" s="900" t="s">
        <v>5589</v>
      </c>
      <c r="Q72" s="901">
        <f t="shared" si="3"/>
        <v>-1</v>
      </c>
      <c r="R72" s="939">
        <f t="shared" si="3"/>
        <v>-0.69</v>
      </c>
      <c r="S72" s="901">
        <f t="shared" si="4"/>
        <v>0</v>
      </c>
      <c r="T72" s="939">
        <f t="shared" si="5"/>
        <v>0</v>
      </c>
      <c r="U72" s="946" t="s">
        <v>563</v>
      </c>
      <c r="V72" s="501" t="s">
        <v>563</v>
      </c>
      <c r="W72" s="501" t="s">
        <v>563</v>
      </c>
      <c r="X72" s="944" t="s">
        <v>563</v>
      </c>
      <c r="Y72" s="942"/>
    </row>
    <row r="73" spans="1:25" ht="14.4" customHeight="1" x14ac:dyDescent="0.3">
      <c r="A73" s="905" t="s">
        <v>5590</v>
      </c>
      <c r="B73" s="887">
        <v>1</v>
      </c>
      <c r="C73" s="888">
        <v>0.49</v>
      </c>
      <c r="D73" s="889">
        <v>2</v>
      </c>
      <c r="E73" s="890"/>
      <c r="F73" s="870"/>
      <c r="G73" s="871"/>
      <c r="H73" s="872">
        <v>1</v>
      </c>
      <c r="I73" s="873">
        <v>0.49</v>
      </c>
      <c r="J73" s="874">
        <v>9</v>
      </c>
      <c r="K73" s="875">
        <v>0.49</v>
      </c>
      <c r="L73" s="876">
        <v>2</v>
      </c>
      <c r="M73" s="876">
        <v>21</v>
      </c>
      <c r="N73" s="877">
        <v>7</v>
      </c>
      <c r="O73" s="876" t="s">
        <v>5464</v>
      </c>
      <c r="P73" s="891" t="s">
        <v>5591</v>
      </c>
      <c r="Q73" s="878">
        <f t="shared" si="3"/>
        <v>0</v>
      </c>
      <c r="R73" s="938">
        <f t="shared" si="3"/>
        <v>0</v>
      </c>
      <c r="S73" s="878">
        <f t="shared" si="4"/>
        <v>1</v>
      </c>
      <c r="T73" s="938">
        <f t="shared" si="5"/>
        <v>0.49</v>
      </c>
      <c r="U73" s="945">
        <v>7</v>
      </c>
      <c r="V73" s="887">
        <v>9</v>
      </c>
      <c r="W73" s="887">
        <v>2</v>
      </c>
      <c r="X73" s="943">
        <v>1.2857142857142858</v>
      </c>
      <c r="Y73" s="941">
        <v>2</v>
      </c>
    </row>
    <row r="74" spans="1:25" ht="14.4" customHeight="1" x14ac:dyDescent="0.3">
      <c r="A74" s="905" t="s">
        <v>5592</v>
      </c>
      <c r="B74" s="887"/>
      <c r="C74" s="888"/>
      <c r="D74" s="889"/>
      <c r="E74" s="872">
        <v>3</v>
      </c>
      <c r="F74" s="873">
        <v>1.42</v>
      </c>
      <c r="G74" s="882">
        <v>5.3</v>
      </c>
      <c r="H74" s="876">
        <v>2</v>
      </c>
      <c r="I74" s="870">
        <v>0.95</v>
      </c>
      <c r="J74" s="871">
        <v>7</v>
      </c>
      <c r="K74" s="875">
        <v>0.47</v>
      </c>
      <c r="L74" s="876">
        <v>2</v>
      </c>
      <c r="M74" s="876">
        <v>21</v>
      </c>
      <c r="N74" s="877">
        <v>7</v>
      </c>
      <c r="O74" s="876" t="s">
        <v>5464</v>
      </c>
      <c r="P74" s="891" t="s">
        <v>5593</v>
      </c>
      <c r="Q74" s="878">
        <f t="shared" si="3"/>
        <v>2</v>
      </c>
      <c r="R74" s="938">
        <f t="shared" si="3"/>
        <v>0.95</v>
      </c>
      <c r="S74" s="878">
        <f t="shared" si="4"/>
        <v>-1</v>
      </c>
      <c r="T74" s="938">
        <f t="shared" si="5"/>
        <v>-0.47</v>
      </c>
      <c r="U74" s="945">
        <v>14</v>
      </c>
      <c r="V74" s="887">
        <v>14</v>
      </c>
      <c r="W74" s="887">
        <v>0</v>
      </c>
      <c r="X74" s="943">
        <v>1</v>
      </c>
      <c r="Y74" s="941">
        <v>4</v>
      </c>
    </row>
    <row r="75" spans="1:25" ht="14.4" customHeight="1" x14ac:dyDescent="0.3">
      <c r="A75" s="906" t="s">
        <v>5594</v>
      </c>
      <c r="B75" s="501">
        <v>2</v>
      </c>
      <c r="C75" s="893">
        <v>1.26</v>
      </c>
      <c r="D75" s="892">
        <v>6</v>
      </c>
      <c r="E75" s="894"/>
      <c r="F75" s="895"/>
      <c r="G75" s="883"/>
      <c r="H75" s="896"/>
      <c r="I75" s="897"/>
      <c r="J75" s="884"/>
      <c r="K75" s="898">
        <v>0.63</v>
      </c>
      <c r="L75" s="896">
        <v>3</v>
      </c>
      <c r="M75" s="896">
        <v>27</v>
      </c>
      <c r="N75" s="899">
        <v>9</v>
      </c>
      <c r="O75" s="896" t="s">
        <v>5464</v>
      </c>
      <c r="P75" s="900" t="s">
        <v>5595</v>
      </c>
      <c r="Q75" s="901">
        <f t="shared" si="3"/>
        <v>-2</v>
      </c>
      <c r="R75" s="939">
        <f t="shared" si="3"/>
        <v>-1.26</v>
      </c>
      <c r="S75" s="901">
        <f t="shared" si="4"/>
        <v>0</v>
      </c>
      <c r="T75" s="939">
        <f t="shared" si="5"/>
        <v>0</v>
      </c>
      <c r="U75" s="946" t="s">
        <v>563</v>
      </c>
      <c r="V75" s="501" t="s">
        <v>563</v>
      </c>
      <c r="W75" s="501" t="s">
        <v>563</v>
      </c>
      <c r="X75" s="944" t="s">
        <v>563</v>
      </c>
      <c r="Y75" s="942"/>
    </row>
    <row r="76" spans="1:25" ht="14.4" customHeight="1" x14ac:dyDescent="0.3">
      <c r="A76" s="905" t="s">
        <v>5596</v>
      </c>
      <c r="B76" s="887">
        <v>12</v>
      </c>
      <c r="C76" s="888">
        <v>3.87</v>
      </c>
      <c r="D76" s="889">
        <v>2.8</v>
      </c>
      <c r="E76" s="890">
        <v>10</v>
      </c>
      <c r="F76" s="870">
        <v>3.4</v>
      </c>
      <c r="G76" s="871">
        <v>3.1</v>
      </c>
      <c r="H76" s="872">
        <v>12</v>
      </c>
      <c r="I76" s="873">
        <v>3.88</v>
      </c>
      <c r="J76" s="882">
        <v>2.8</v>
      </c>
      <c r="K76" s="875">
        <v>0.32</v>
      </c>
      <c r="L76" s="876">
        <v>1</v>
      </c>
      <c r="M76" s="876">
        <v>9</v>
      </c>
      <c r="N76" s="877">
        <v>3</v>
      </c>
      <c r="O76" s="876" t="s">
        <v>5464</v>
      </c>
      <c r="P76" s="891" t="s">
        <v>5597</v>
      </c>
      <c r="Q76" s="878">
        <f t="shared" si="3"/>
        <v>0</v>
      </c>
      <c r="R76" s="938">
        <f t="shared" si="3"/>
        <v>9.9999999999997868E-3</v>
      </c>
      <c r="S76" s="878">
        <f t="shared" si="4"/>
        <v>2</v>
      </c>
      <c r="T76" s="938">
        <f t="shared" si="5"/>
        <v>0.48</v>
      </c>
      <c r="U76" s="945">
        <v>36</v>
      </c>
      <c r="V76" s="887">
        <v>33.599999999999994</v>
      </c>
      <c r="W76" s="887">
        <v>-2.4000000000000057</v>
      </c>
      <c r="X76" s="943">
        <v>0.93333333333333313</v>
      </c>
      <c r="Y76" s="941">
        <v>4</v>
      </c>
    </row>
    <row r="77" spans="1:25" ht="14.4" customHeight="1" x14ac:dyDescent="0.3">
      <c r="A77" s="906" t="s">
        <v>5598</v>
      </c>
      <c r="B77" s="501">
        <v>4</v>
      </c>
      <c r="C77" s="893">
        <v>1.7</v>
      </c>
      <c r="D77" s="892">
        <v>3.3</v>
      </c>
      <c r="E77" s="902">
        <v>7</v>
      </c>
      <c r="F77" s="897">
        <v>3.47</v>
      </c>
      <c r="G77" s="884">
        <v>7.4</v>
      </c>
      <c r="H77" s="894">
        <v>7</v>
      </c>
      <c r="I77" s="895">
        <v>3.31</v>
      </c>
      <c r="J77" s="883">
        <v>3.7</v>
      </c>
      <c r="K77" s="898">
        <v>0.42</v>
      </c>
      <c r="L77" s="896">
        <v>2</v>
      </c>
      <c r="M77" s="896">
        <v>15</v>
      </c>
      <c r="N77" s="899">
        <v>5</v>
      </c>
      <c r="O77" s="896" t="s">
        <v>5464</v>
      </c>
      <c r="P77" s="900" t="s">
        <v>5599</v>
      </c>
      <c r="Q77" s="901">
        <f t="shared" si="3"/>
        <v>3</v>
      </c>
      <c r="R77" s="939">
        <f t="shared" si="3"/>
        <v>1.61</v>
      </c>
      <c r="S77" s="901">
        <f t="shared" si="4"/>
        <v>0</v>
      </c>
      <c r="T77" s="939">
        <f t="shared" si="5"/>
        <v>-0.16000000000000014</v>
      </c>
      <c r="U77" s="946">
        <v>35</v>
      </c>
      <c r="V77" s="501">
        <v>25.900000000000002</v>
      </c>
      <c r="W77" s="501">
        <v>-9.0999999999999979</v>
      </c>
      <c r="X77" s="944">
        <v>0.7400000000000001</v>
      </c>
      <c r="Y77" s="942">
        <v>1</v>
      </c>
    </row>
    <row r="78" spans="1:25" ht="14.4" customHeight="1" x14ac:dyDescent="0.3">
      <c r="A78" s="905" t="s">
        <v>5600</v>
      </c>
      <c r="B78" s="879">
        <v>2</v>
      </c>
      <c r="C78" s="880">
        <v>1.1499999999999999</v>
      </c>
      <c r="D78" s="881">
        <v>2.5</v>
      </c>
      <c r="E78" s="890"/>
      <c r="F78" s="870"/>
      <c r="G78" s="871"/>
      <c r="H78" s="876"/>
      <c r="I78" s="870"/>
      <c r="J78" s="871"/>
      <c r="K78" s="875">
        <v>0.68</v>
      </c>
      <c r="L78" s="876">
        <v>3</v>
      </c>
      <c r="M78" s="876">
        <v>24</v>
      </c>
      <c r="N78" s="877">
        <v>8</v>
      </c>
      <c r="O78" s="876" t="s">
        <v>5464</v>
      </c>
      <c r="P78" s="891" t="s">
        <v>5601</v>
      </c>
      <c r="Q78" s="878">
        <f t="shared" si="3"/>
        <v>-2</v>
      </c>
      <c r="R78" s="938">
        <f t="shared" si="3"/>
        <v>-1.1499999999999999</v>
      </c>
      <c r="S78" s="878">
        <f t="shared" si="4"/>
        <v>0</v>
      </c>
      <c r="T78" s="938">
        <f t="shared" si="5"/>
        <v>0</v>
      </c>
      <c r="U78" s="945" t="s">
        <v>563</v>
      </c>
      <c r="V78" s="887" t="s">
        <v>563</v>
      </c>
      <c r="W78" s="887" t="s">
        <v>563</v>
      </c>
      <c r="X78" s="943" t="s">
        <v>563</v>
      </c>
      <c r="Y78" s="941"/>
    </row>
    <row r="79" spans="1:25" ht="14.4" customHeight="1" x14ac:dyDescent="0.3">
      <c r="A79" s="906" t="s">
        <v>5602</v>
      </c>
      <c r="B79" s="903">
        <v>4</v>
      </c>
      <c r="C79" s="904">
        <v>3.37</v>
      </c>
      <c r="D79" s="885">
        <v>10.8</v>
      </c>
      <c r="E79" s="902"/>
      <c r="F79" s="897"/>
      <c r="G79" s="884"/>
      <c r="H79" s="896"/>
      <c r="I79" s="897"/>
      <c r="J79" s="884"/>
      <c r="K79" s="898">
        <v>0.89</v>
      </c>
      <c r="L79" s="896">
        <v>4</v>
      </c>
      <c r="M79" s="896">
        <v>33</v>
      </c>
      <c r="N79" s="899">
        <v>11</v>
      </c>
      <c r="O79" s="896" t="s">
        <v>5464</v>
      </c>
      <c r="P79" s="900" t="s">
        <v>5603</v>
      </c>
      <c r="Q79" s="901">
        <f t="shared" si="3"/>
        <v>-4</v>
      </c>
      <c r="R79" s="939">
        <f t="shared" si="3"/>
        <v>-3.37</v>
      </c>
      <c r="S79" s="901">
        <f t="shared" si="4"/>
        <v>0</v>
      </c>
      <c r="T79" s="939">
        <f t="shared" si="5"/>
        <v>0</v>
      </c>
      <c r="U79" s="946" t="s">
        <v>563</v>
      </c>
      <c r="V79" s="501" t="s">
        <v>563</v>
      </c>
      <c r="W79" s="501" t="s">
        <v>563</v>
      </c>
      <c r="X79" s="944" t="s">
        <v>563</v>
      </c>
      <c r="Y79" s="942"/>
    </row>
    <row r="80" spans="1:25" ht="14.4" customHeight="1" x14ac:dyDescent="0.3">
      <c r="A80" s="905" t="s">
        <v>5604</v>
      </c>
      <c r="B80" s="887">
        <v>4</v>
      </c>
      <c r="C80" s="888">
        <v>1.73</v>
      </c>
      <c r="D80" s="889">
        <v>2.8</v>
      </c>
      <c r="E80" s="890">
        <v>4</v>
      </c>
      <c r="F80" s="870">
        <v>1.71</v>
      </c>
      <c r="G80" s="871">
        <v>3</v>
      </c>
      <c r="H80" s="872">
        <v>4</v>
      </c>
      <c r="I80" s="873">
        <v>1.52</v>
      </c>
      <c r="J80" s="882">
        <v>2.5</v>
      </c>
      <c r="K80" s="875">
        <v>0.43</v>
      </c>
      <c r="L80" s="876">
        <v>2</v>
      </c>
      <c r="M80" s="876">
        <v>18</v>
      </c>
      <c r="N80" s="877">
        <v>6</v>
      </c>
      <c r="O80" s="876" t="s">
        <v>5464</v>
      </c>
      <c r="P80" s="891" t="s">
        <v>5605</v>
      </c>
      <c r="Q80" s="878">
        <f t="shared" si="3"/>
        <v>0</v>
      </c>
      <c r="R80" s="938">
        <f t="shared" si="3"/>
        <v>-0.20999999999999996</v>
      </c>
      <c r="S80" s="878">
        <f t="shared" si="4"/>
        <v>0</v>
      </c>
      <c r="T80" s="938">
        <f t="shared" si="5"/>
        <v>-0.18999999999999995</v>
      </c>
      <c r="U80" s="945">
        <v>24</v>
      </c>
      <c r="V80" s="887">
        <v>10</v>
      </c>
      <c r="W80" s="887">
        <v>-14</v>
      </c>
      <c r="X80" s="943">
        <v>0.41666666666666669</v>
      </c>
      <c r="Y80" s="941"/>
    </row>
    <row r="81" spans="1:25" ht="14.4" customHeight="1" x14ac:dyDescent="0.3">
      <c r="A81" s="906" t="s">
        <v>5606</v>
      </c>
      <c r="B81" s="501">
        <v>2</v>
      </c>
      <c r="C81" s="893">
        <v>1.01</v>
      </c>
      <c r="D81" s="892">
        <v>2.5</v>
      </c>
      <c r="E81" s="902"/>
      <c r="F81" s="897"/>
      <c r="G81" s="884"/>
      <c r="H81" s="894">
        <v>2</v>
      </c>
      <c r="I81" s="895">
        <v>1.01</v>
      </c>
      <c r="J81" s="883">
        <v>5</v>
      </c>
      <c r="K81" s="898">
        <v>0.5</v>
      </c>
      <c r="L81" s="896">
        <v>2</v>
      </c>
      <c r="M81" s="896">
        <v>21</v>
      </c>
      <c r="N81" s="899">
        <v>7</v>
      </c>
      <c r="O81" s="896" t="s">
        <v>5464</v>
      </c>
      <c r="P81" s="900" t="s">
        <v>5607</v>
      </c>
      <c r="Q81" s="901">
        <f t="shared" si="3"/>
        <v>0</v>
      </c>
      <c r="R81" s="939">
        <f t="shared" si="3"/>
        <v>0</v>
      </c>
      <c r="S81" s="901">
        <f t="shared" si="4"/>
        <v>2</v>
      </c>
      <c r="T81" s="939">
        <f t="shared" si="5"/>
        <v>1.01</v>
      </c>
      <c r="U81" s="946">
        <v>14</v>
      </c>
      <c r="V81" s="501">
        <v>10</v>
      </c>
      <c r="W81" s="501">
        <v>-4</v>
      </c>
      <c r="X81" s="944">
        <v>0.7142857142857143</v>
      </c>
      <c r="Y81" s="942"/>
    </row>
    <row r="82" spans="1:25" ht="14.4" customHeight="1" x14ac:dyDescent="0.3">
      <c r="A82" s="905" t="s">
        <v>5608</v>
      </c>
      <c r="B82" s="887">
        <v>1</v>
      </c>
      <c r="C82" s="888">
        <v>0.42</v>
      </c>
      <c r="D82" s="889">
        <v>2</v>
      </c>
      <c r="E82" s="890"/>
      <c r="F82" s="870"/>
      <c r="G82" s="871"/>
      <c r="H82" s="872">
        <v>1</v>
      </c>
      <c r="I82" s="873">
        <v>0.44</v>
      </c>
      <c r="J82" s="874">
        <v>8</v>
      </c>
      <c r="K82" s="875">
        <v>0.42</v>
      </c>
      <c r="L82" s="876">
        <v>2</v>
      </c>
      <c r="M82" s="876">
        <v>18</v>
      </c>
      <c r="N82" s="877">
        <v>6</v>
      </c>
      <c r="O82" s="876" t="s">
        <v>5464</v>
      </c>
      <c r="P82" s="891" t="s">
        <v>5609</v>
      </c>
      <c r="Q82" s="878">
        <f t="shared" si="3"/>
        <v>0</v>
      </c>
      <c r="R82" s="938">
        <f t="shared" si="3"/>
        <v>2.0000000000000018E-2</v>
      </c>
      <c r="S82" s="878">
        <f t="shared" si="4"/>
        <v>1</v>
      </c>
      <c r="T82" s="938">
        <f t="shared" si="5"/>
        <v>0.44</v>
      </c>
      <c r="U82" s="945">
        <v>6</v>
      </c>
      <c r="V82" s="887">
        <v>8</v>
      </c>
      <c r="W82" s="887">
        <v>2</v>
      </c>
      <c r="X82" s="943">
        <v>1.3333333333333333</v>
      </c>
      <c r="Y82" s="941">
        <v>2</v>
      </c>
    </row>
    <row r="83" spans="1:25" ht="14.4" customHeight="1" x14ac:dyDescent="0.3">
      <c r="A83" s="905" t="s">
        <v>5610</v>
      </c>
      <c r="B83" s="887"/>
      <c r="C83" s="888"/>
      <c r="D83" s="889"/>
      <c r="E83" s="890">
        <v>1</v>
      </c>
      <c r="F83" s="870">
        <v>0.51</v>
      </c>
      <c r="G83" s="871">
        <v>2</v>
      </c>
      <c r="H83" s="872">
        <v>3</v>
      </c>
      <c r="I83" s="873">
        <v>1.52</v>
      </c>
      <c r="J83" s="882">
        <v>6</v>
      </c>
      <c r="K83" s="875">
        <v>0.51</v>
      </c>
      <c r="L83" s="876">
        <v>2</v>
      </c>
      <c r="M83" s="876">
        <v>21</v>
      </c>
      <c r="N83" s="877">
        <v>7</v>
      </c>
      <c r="O83" s="876" t="s">
        <v>5464</v>
      </c>
      <c r="P83" s="891" t="s">
        <v>5611</v>
      </c>
      <c r="Q83" s="878">
        <f t="shared" si="3"/>
        <v>3</v>
      </c>
      <c r="R83" s="938">
        <f t="shared" si="3"/>
        <v>1.52</v>
      </c>
      <c r="S83" s="878">
        <f t="shared" si="4"/>
        <v>2</v>
      </c>
      <c r="T83" s="938">
        <f t="shared" si="5"/>
        <v>1.01</v>
      </c>
      <c r="U83" s="945">
        <v>21</v>
      </c>
      <c r="V83" s="887">
        <v>18</v>
      </c>
      <c r="W83" s="887">
        <v>-3</v>
      </c>
      <c r="X83" s="943">
        <v>0.8571428571428571</v>
      </c>
      <c r="Y83" s="941">
        <v>3</v>
      </c>
    </row>
    <row r="84" spans="1:25" ht="14.4" customHeight="1" x14ac:dyDescent="0.3">
      <c r="A84" s="905" t="s">
        <v>5612</v>
      </c>
      <c r="B84" s="887">
        <v>1</v>
      </c>
      <c r="C84" s="888">
        <v>0.36</v>
      </c>
      <c r="D84" s="889">
        <v>5</v>
      </c>
      <c r="E84" s="890">
        <v>1</v>
      </c>
      <c r="F84" s="870">
        <v>0.35</v>
      </c>
      <c r="G84" s="871">
        <v>3</v>
      </c>
      <c r="H84" s="872">
        <v>5</v>
      </c>
      <c r="I84" s="873">
        <v>1.75</v>
      </c>
      <c r="J84" s="874">
        <v>5.4</v>
      </c>
      <c r="K84" s="875">
        <v>0.35</v>
      </c>
      <c r="L84" s="876">
        <v>1</v>
      </c>
      <c r="M84" s="876">
        <v>12</v>
      </c>
      <c r="N84" s="877">
        <v>4</v>
      </c>
      <c r="O84" s="876" t="s">
        <v>5464</v>
      </c>
      <c r="P84" s="891" t="s">
        <v>5613</v>
      </c>
      <c r="Q84" s="878">
        <f t="shared" si="3"/>
        <v>4</v>
      </c>
      <c r="R84" s="938">
        <f t="shared" si="3"/>
        <v>1.3900000000000001</v>
      </c>
      <c r="S84" s="878">
        <f t="shared" si="4"/>
        <v>4</v>
      </c>
      <c r="T84" s="938">
        <f t="shared" si="5"/>
        <v>1.4</v>
      </c>
      <c r="U84" s="945">
        <v>20</v>
      </c>
      <c r="V84" s="887">
        <v>27</v>
      </c>
      <c r="W84" s="887">
        <v>7</v>
      </c>
      <c r="X84" s="943">
        <v>1.35</v>
      </c>
      <c r="Y84" s="941">
        <v>8</v>
      </c>
    </row>
    <row r="85" spans="1:25" ht="14.4" customHeight="1" x14ac:dyDescent="0.3">
      <c r="A85" s="906" t="s">
        <v>5614</v>
      </c>
      <c r="B85" s="501"/>
      <c r="C85" s="893"/>
      <c r="D85" s="892"/>
      <c r="E85" s="902">
        <v>1</v>
      </c>
      <c r="F85" s="897">
        <v>0.49</v>
      </c>
      <c r="G85" s="884">
        <v>4</v>
      </c>
      <c r="H85" s="894"/>
      <c r="I85" s="895"/>
      <c r="J85" s="883"/>
      <c r="K85" s="898">
        <v>0.49</v>
      </c>
      <c r="L85" s="896">
        <v>2</v>
      </c>
      <c r="M85" s="896">
        <v>18</v>
      </c>
      <c r="N85" s="899">
        <v>6</v>
      </c>
      <c r="O85" s="896" t="s">
        <v>5464</v>
      </c>
      <c r="P85" s="900" t="s">
        <v>5613</v>
      </c>
      <c r="Q85" s="901">
        <f t="shared" si="3"/>
        <v>0</v>
      </c>
      <c r="R85" s="939">
        <f t="shared" si="3"/>
        <v>0</v>
      </c>
      <c r="S85" s="901">
        <f t="shared" si="4"/>
        <v>-1</v>
      </c>
      <c r="T85" s="939">
        <f t="shared" si="5"/>
        <v>-0.49</v>
      </c>
      <c r="U85" s="946" t="s">
        <v>563</v>
      </c>
      <c r="V85" s="501" t="s">
        <v>563</v>
      </c>
      <c r="W85" s="501" t="s">
        <v>563</v>
      </c>
      <c r="X85" s="944" t="s">
        <v>563</v>
      </c>
      <c r="Y85" s="942"/>
    </row>
    <row r="86" spans="1:25" ht="14.4" customHeight="1" x14ac:dyDescent="0.3">
      <c r="A86" s="905" t="s">
        <v>5615</v>
      </c>
      <c r="B86" s="887">
        <v>4</v>
      </c>
      <c r="C86" s="888">
        <v>1.23</v>
      </c>
      <c r="D86" s="889">
        <v>4</v>
      </c>
      <c r="E86" s="872">
        <v>9</v>
      </c>
      <c r="F86" s="873">
        <v>3.03</v>
      </c>
      <c r="G86" s="882">
        <v>3.3</v>
      </c>
      <c r="H86" s="876">
        <v>5</v>
      </c>
      <c r="I86" s="870">
        <v>1.52</v>
      </c>
      <c r="J86" s="871">
        <v>2</v>
      </c>
      <c r="K86" s="875">
        <v>0.3</v>
      </c>
      <c r="L86" s="876">
        <v>1</v>
      </c>
      <c r="M86" s="876">
        <v>12</v>
      </c>
      <c r="N86" s="877">
        <v>4</v>
      </c>
      <c r="O86" s="876" t="s">
        <v>5464</v>
      </c>
      <c r="P86" s="891" t="s">
        <v>5616</v>
      </c>
      <c r="Q86" s="878">
        <f t="shared" si="3"/>
        <v>1</v>
      </c>
      <c r="R86" s="938">
        <f t="shared" si="3"/>
        <v>0.29000000000000004</v>
      </c>
      <c r="S86" s="878">
        <f t="shared" si="4"/>
        <v>-4</v>
      </c>
      <c r="T86" s="938">
        <f t="shared" si="5"/>
        <v>-1.5099999999999998</v>
      </c>
      <c r="U86" s="945">
        <v>20</v>
      </c>
      <c r="V86" s="887">
        <v>10</v>
      </c>
      <c r="W86" s="887">
        <v>-10</v>
      </c>
      <c r="X86" s="943">
        <v>0.5</v>
      </c>
      <c r="Y86" s="941"/>
    </row>
    <row r="87" spans="1:25" ht="14.4" customHeight="1" x14ac:dyDescent="0.3">
      <c r="A87" s="906" t="s">
        <v>5617</v>
      </c>
      <c r="B87" s="501">
        <v>1</v>
      </c>
      <c r="C87" s="893">
        <v>0.46</v>
      </c>
      <c r="D87" s="892">
        <v>6</v>
      </c>
      <c r="E87" s="894">
        <v>2</v>
      </c>
      <c r="F87" s="895">
        <v>0.94</v>
      </c>
      <c r="G87" s="883">
        <v>5.5</v>
      </c>
      <c r="H87" s="896"/>
      <c r="I87" s="897"/>
      <c r="J87" s="884"/>
      <c r="K87" s="898">
        <v>0.46</v>
      </c>
      <c r="L87" s="896">
        <v>2</v>
      </c>
      <c r="M87" s="896">
        <v>18</v>
      </c>
      <c r="N87" s="899">
        <v>6</v>
      </c>
      <c r="O87" s="896" t="s">
        <v>5464</v>
      </c>
      <c r="P87" s="900" t="s">
        <v>5618</v>
      </c>
      <c r="Q87" s="901">
        <f t="shared" si="3"/>
        <v>-1</v>
      </c>
      <c r="R87" s="939">
        <f t="shared" si="3"/>
        <v>-0.46</v>
      </c>
      <c r="S87" s="901">
        <f t="shared" si="4"/>
        <v>-2</v>
      </c>
      <c r="T87" s="939">
        <f t="shared" si="5"/>
        <v>-0.94</v>
      </c>
      <c r="U87" s="946" t="s">
        <v>563</v>
      </c>
      <c r="V87" s="501" t="s">
        <v>563</v>
      </c>
      <c r="W87" s="501" t="s">
        <v>563</v>
      </c>
      <c r="X87" s="944" t="s">
        <v>563</v>
      </c>
      <c r="Y87" s="942"/>
    </row>
    <row r="88" spans="1:25" ht="14.4" customHeight="1" x14ac:dyDescent="0.3">
      <c r="A88" s="906" t="s">
        <v>5619</v>
      </c>
      <c r="B88" s="501">
        <v>1</v>
      </c>
      <c r="C88" s="893">
        <v>0.69</v>
      </c>
      <c r="D88" s="892">
        <v>8</v>
      </c>
      <c r="E88" s="894">
        <v>1</v>
      </c>
      <c r="F88" s="895">
        <v>0.81</v>
      </c>
      <c r="G88" s="883">
        <v>12</v>
      </c>
      <c r="H88" s="896"/>
      <c r="I88" s="897"/>
      <c r="J88" s="884"/>
      <c r="K88" s="898">
        <v>0.68</v>
      </c>
      <c r="L88" s="896">
        <v>3</v>
      </c>
      <c r="M88" s="896">
        <v>24</v>
      </c>
      <c r="N88" s="899">
        <v>8</v>
      </c>
      <c r="O88" s="896" t="s">
        <v>5464</v>
      </c>
      <c r="P88" s="900" t="s">
        <v>5620</v>
      </c>
      <c r="Q88" s="901">
        <f t="shared" si="3"/>
        <v>-1</v>
      </c>
      <c r="R88" s="939">
        <f t="shared" si="3"/>
        <v>-0.69</v>
      </c>
      <c r="S88" s="901">
        <f t="shared" si="4"/>
        <v>-1</v>
      </c>
      <c r="T88" s="939">
        <f t="shared" si="5"/>
        <v>-0.81</v>
      </c>
      <c r="U88" s="946" t="s">
        <v>563</v>
      </c>
      <c r="V88" s="501" t="s">
        <v>563</v>
      </c>
      <c r="W88" s="501" t="s">
        <v>563</v>
      </c>
      <c r="X88" s="944" t="s">
        <v>563</v>
      </c>
      <c r="Y88" s="942"/>
    </row>
    <row r="89" spans="1:25" ht="14.4" customHeight="1" x14ac:dyDescent="0.3">
      <c r="A89" s="905" t="s">
        <v>5621</v>
      </c>
      <c r="B89" s="887"/>
      <c r="C89" s="888"/>
      <c r="D89" s="889"/>
      <c r="E89" s="890"/>
      <c r="F89" s="870"/>
      <c r="G89" s="871"/>
      <c r="H89" s="872">
        <v>1</v>
      </c>
      <c r="I89" s="873">
        <v>0.8</v>
      </c>
      <c r="J89" s="874">
        <v>12</v>
      </c>
      <c r="K89" s="875">
        <v>0.74</v>
      </c>
      <c r="L89" s="876">
        <v>2</v>
      </c>
      <c r="M89" s="876">
        <v>15</v>
      </c>
      <c r="N89" s="877">
        <v>5</v>
      </c>
      <c r="O89" s="876" t="s">
        <v>5464</v>
      </c>
      <c r="P89" s="891" t="s">
        <v>5622</v>
      </c>
      <c r="Q89" s="878">
        <f t="shared" si="3"/>
        <v>1</v>
      </c>
      <c r="R89" s="938">
        <f t="shared" si="3"/>
        <v>0.8</v>
      </c>
      <c r="S89" s="878">
        <f t="shared" si="4"/>
        <v>1</v>
      </c>
      <c r="T89" s="938">
        <f t="shared" si="5"/>
        <v>0.8</v>
      </c>
      <c r="U89" s="945">
        <v>5</v>
      </c>
      <c r="V89" s="887">
        <v>12</v>
      </c>
      <c r="W89" s="887">
        <v>7</v>
      </c>
      <c r="X89" s="943">
        <v>2.4</v>
      </c>
      <c r="Y89" s="941">
        <v>7</v>
      </c>
    </row>
    <row r="90" spans="1:25" ht="14.4" customHeight="1" x14ac:dyDescent="0.3">
      <c r="A90" s="906" t="s">
        <v>5623</v>
      </c>
      <c r="B90" s="501">
        <v>1</v>
      </c>
      <c r="C90" s="893">
        <v>1.45</v>
      </c>
      <c r="D90" s="892">
        <v>19</v>
      </c>
      <c r="E90" s="902">
        <v>1</v>
      </c>
      <c r="F90" s="897">
        <v>1.24</v>
      </c>
      <c r="G90" s="884">
        <v>9</v>
      </c>
      <c r="H90" s="894">
        <v>2</v>
      </c>
      <c r="I90" s="895">
        <v>2.4700000000000002</v>
      </c>
      <c r="J90" s="883">
        <v>9</v>
      </c>
      <c r="K90" s="898">
        <v>1.24</v>
      </c>
      <c r="L90" s="896">
        <v>4</v>
      </c>
      <c r="M90" s="896">
        <v>33</v>
      </c>
      <c r="N90" s="899">
        <v>11</v>
      </c>
      <c r="O90" s="896" t="s">
        <v>5464</v>
      </c>
      <c r="P90" s="900" t="s">
        <v>5624</v>
      </c>
      <c r="Q90" s="901">
        <f t="shared" si="3"/>
        <v>1</v>
      </c>
      <c r="R90" s="939">
        <f t="shared" si="3"/>
        <v>1.0200000000000002</v>
      </c>
      <c r="S90" s="901">
        <f t="shared" si="4"/>
        <v>1</v>
      </c>
      <c r="T90" s="939">
        <f t="shared" si="5"/>
        <v>1.2300000000000002</v>
      </c>
      <c r="U90" s="946">
        <v>22</v>
      </c>
      <c r="V90" s="501">
        <v>18</v>
      </c>
      <c r="W90" s="501">
        <v>-4</v>
      </c>
      <c r="X90" s="944">
        <v>0.81818181818181823</v>
      </c>
      <c r="Y90" s="942"/>
    </row>
    <row r="91" spans="1:25" ht="14.4" customHeight="1" x14ac:dyDescent="0.3">
      <c r="A91" s="905" t="s">
        <v>5625</v>
      </c>
      <c r="B91" s="887">
        <v>2</v>
      </c>
      <c r="C91" s="888">
        <v>0.9</v>
      </c>
      <c r="D91" s="889">
        <v>4</v>
      </c>
      <c r="E91" s="890">
        <v>2</v>
      </c>
      <c r="F91" s="870">
        <v>0.91</v>
      </c>
      <c r="G91" s="871">
        <v>5</v>
      </c>
      <c r="H91" s="872">
        <v>2</v>
      </c>
      <c r="I91" s="873">
        <v>1.43</v>
      </c>
      <c r="J91" s="882">
        <v>2</v>
      </c>
      <c r="K91" s="875">
        <v>0.45</v>
      </c>
      <c r="L91" s="876">
        <v>1</v>
      </c>
      <c r="M91" s="876">
        <v>12</v>
      </c>
      <c r="N91" s="877">
        <v>4</v>
      </c>
      <c r="O91" s="876" t="s">
        <v>5464</v>
      </c>
      <c r="P91" s="891" t="s">
        <v>5626</v>
      </c>
      <c r="Q91" s="878">
        <f t="shared" si="3"/>
        <v>0</v>
      </c>
      <c r="R91" s="938">
        <f t="shared" si="3"/>
        <v>0.52999999999999992</v>
      </c>
      <c r="S91" s="878">
        <f t="shared" si="4"/>
        <v>0</v>
      </c>
      <c r="T91" s="938">
        <f t="shared" si="5"/>
        <v>0.51999999999999991</v>
      </c>
      <c r="U91" s="945">
        <v>8</v>
      </c>
      <c r="V91" s="887">
        <v>4</v>
      </c>
      <c r="W91" s="887">
        <v>-4</v>
      </c>
      <c r="X91" s="943">
        <v>0.5</v>
      </c>
      <c r="Y91" s="941"/>
    </row>
    <row r="92" spans="1:25" ht="14.4" customHeight="1" x14ac:dyDescent="0.3">
      <c r="A92" s="906" t="s">
        <v>5627</v>
      </c>
      <c r="B92" s="501">
        <v>1</v>
      </c>
      <c r="C92" s="893">
        <v>0.72</v>
      </c>
      <c r="D92" s="892">
        <v>5</v>
      </c>
      <c r="E92" s="902"/>
      <c r="F92" s="897"/>
      <c r="G92" s="884"/>
      <c r="H92" s="894">
        <v>1</v>
      </c>
      <c r="I92" s="895">
        <v>0.72</v>
      </c>
      <c r="J92" s="883">
        <v>5</v>
      </c>
      <c r="K92" s="898">
        <v>0.72</v>
      </c>
      <c r="L92" s="896">
        <v>3</v>
      </c>
      <c r="M92" s="896">
        <v>24</v>
      </c>
      <c r="N92" s="899">
        <v>8</v>
      </c>
      <c r="O92" s="896" t="s">
        <v>5464</v>
      </c>
      <c r="P92" s="900" t="s">
        <v>5626</v>
      </c>
      <c r="Q92" s="901">
        <f t="shared" si="3"/>
        <v>0</v>
      </c>
      <c r="R92" s="939">
        <f t="shared" si="3"/>
        <v>0</v>
      </c>
      <c r="S92" s="901">
        <f t="shared" si="4"/>
        <v>1</v>
      </c>
      <c r="T92" s="939">
        <f t="shared" si="5"/>
        <v>0.72</v>
      </c>
      <c r="U92" s="946">
        <v>8</v>
      </c>
      <c r="V92" s="501">
        <v>5</v>
      </c>
      <c r="W92" s="501">
        <v>-3</v>
      </c>
      <c r="X92" s="944">
        <v>0.625</v>
      </c>
      <c r="Y92" s="942"/>
    </row>
    <row r="93" spans="1:25" ht="14.4" customHeight="1" x14ac:dyDescent="0.3">
      <c r="A93" s="905" t="s">
        <v>5628</v>
      </c>
      <c r="B93" s="879">
        <v>3</v>
      </c>
      <c r="C93" s="880">
        <v>1.46</v>
      </c>
      <c r="D93" s="881">
        <v>3.7</v>
      </c>
      <c r="E93" s="890">
        <v>2</v>
      </c>
      <c r="F93" s="870">
        <v>0.98</v>
      </c>
      <c r="G93" s="871">
        <v>5.5</v>
      </c>
      <c r="H93" s="876"/>
      <c r="I93" s="870"/>
      <c r="J93" s="871"/>
      <c r="K93" s="875">
        <v>0.49</v>
      </c>
      <c r="L93" s="876">
        <v>2</v>
      </c>
      <c r="M93" s="876">
        <v>21</v>
      </c>
      <c r="N93" s="877">
        <v>7</v>
      </c>
      <c r="O93" s="876" t="s">
        <v>5464</v>
      </c>
      <c r="P93" s="891" t="s">
        <v>5629</v>
      </c>
      <c r="Q93" s="878">
        <f t="shared" si="3"/>
        <v>-3</v>
      </c>
      <c r="R93" s="938">
        <f t="shared" si="3"/>
        <v>-1.46</v>
      </c>
      <c r="S93" s="878">
        <f t="shared" si="4"/>
        <v>-2</v>
      </c>
      <c r="T93" s="938">
        <f t="shared" si="5"/>
        <v>-0.98</v>
      </c>
      <c r="U93" s="945" t="s">
        <v>563</v>
      </c>
      <c r="V93" s="887" t="s">
        <v>563</v>
      </c>
      <c r="W93" s="887" t="s">
        <v>563</v>
      </c>
      <c r="X93" s="943" t="s">
        <v>563</v>
      </c>
      <c r="Y93" s="941"/>
    </row>
    <row r="94" spans="1:25" ht="14.4" customHeight="1" x14ac:dyDescent="0.3">
      <c r="A94" s="906" t="s">
        <v>5630</v>
      </c>
      <c r="B94" s="903">
        <v>4</v>
      </c>
      <c r="C94" s="904">
        <v>1.77</v>
      </c>
      <c r="D94" s="885">
        <v>2</v>
      </c>
      <c r="E94" s="902">
        <v>1</v>
      </c>
      <c r="F94" s="897">
        <v>0.65</v>
      </c>
      <c r="G94" s="884">
        <v>10</v>
      </c>
      <c r="H94" s="896">
        <v>3</v>
      </c>
      <c r="I94" s="897">
        <v>1.94</v>
      </c>
      <c r="J94" s="884">
        <v>7.3</v>
      </c>
      <c r="K94" s="898">
        <v>0.65</v>
      </c>
      <c r="L94" s="896">
        <v>3</v>
      </c>
      <c r="M94" s="896">
        <v>30</v>
      </c>
      <c r="N94" s="899">
        <v>10</v>
      </c>
      <c r="O94" s="896" t="s">
        <v>5464</v>
      </c>
      <c r="P94" s="900" t="s">
        <v>5631</v>
      </c>
      <c r="Q94" s="901">
        <f t="shared" si="3"/>
        <v>-1</v>
      </c>
      <c r="R94" s="939">
        <f t="shared" si="3"/>
        <v>0.16999999999999993</v>
      </c>
      <c r="S94" s="901">
        <f t="shared" si="4"/>
        <v>2</v>
      </c>
      <c r="T94" s="939">
        <f t="shared" si="5"/>
        <v>1.29</v>
      </c>
      <c r="U94" s="946">
        <v>30</v>
      </c>
      <c r="V94" s="501">
        <v>21.9</v>
      </c>
      <c r="W94" s="501">
        <v>-8.1000000000000014</v>
      </c>
      <c r="X94" s="944">
        <v>0.73</v>
      </c>
      <c r="Y94" s="942"/>
    </row>
    <row r="95" spans="1:25" ht="14.4" customHeight="1" x14ac:dyDescent="0.3">
      <c r="A95" s="906" t="s">
        <v>5632</v>
      </c>
      <c r="B95" s="903">
        <v>1</v>
      </c>
      <c r="C95" s="904">
        <v>1.01</v>
      </c>
      <c r="D95" s="885">
        <v>18</v>
      </c>
      <c r="E95" s="902"/>
      <c r="F95" s="897"/>
      <c r="G95" s="884"/>
      <c r="H95" s="896"/>
      <c r="I95" s="897"/>
      <c r="J95" s="884"/>
      <c r="K95" s="898">
        <v>0.97</v>
      </c>
      <c r="L95" s="896">
        <v>4</v>
      </c>
      <c r="M95" s="896">
        <v>36</v>
      </c>
      <c r="N95" s="899">
        <v>12</v>
      </c>
      <c r="O95" s="896" t="s">
        <v>5464</v>
      </c>
      <c r="P95" s="900" t="s">
        <v>5633</v>
      </c>
      <c r="Q95" s="901">
        <f t="shared" si="3"/>
        <v>-1</v>
      </c>
      <c r="R95" s="939">
        <f t="shared" si="3"/>
        <v>-1.01</v>
      </c>
      <c r="S95" s="901">
        <f t="shared" si="4"/>
        <v>0</v>
      </c>
      <c r="T95" s="939">
        <f t="shared" si="5"/>
        <v>0</v>
      </c>
      <c r="U95" s="946" t="s">
        <v>563</v>
      </c>
      <c r="V95" s="501" t="s">
        <v>563</v>
      </c>
      <c r="W95" s="501" t="s">
        <v>563</v>
      </c>
      <c r="X95" s="944" t="s">
        <v>563</v>
      </c>
      <c r="Y95" s="942"/>
    </row>
    <row r="96" spans="1:25" ht="14.4" customHeight="1" x14ac:dyDescent="0.3">
      <c r="A96" s="905" t="s">
        <v>5634</v>
      </c>
      <c r="B96" s="887">
        <v>11</v>
      </c>
      <c r="C96" s="888">
        <v>2.76</v>
      </c>
      <c r="D96" s="889">
        <v>2.4</v>
      </c>
      <c r="E96" s="872">
        <v>19</v>
      </c>
      <c r="F96" s="873">
        <v>4.75</v>
      </c>
      <c r="G96" s="882">
        <v>2.6</v>
      </c>
      <c r="H96" s="876">
        <v>16</v>
      </c>
      <c r="I96" s="870">
        <v>4.13</v>
      </c>
      <c r="J96" s="871">
        <v>2.6</v>
      </c>
      <c r="K96" s="875">
        <v>0.25</v>
      </c>
      <c r="L96" s="876">
        <v>1</v>
      </c>
      <c r="M96" s="876">
        <v>9</v>
      </c>
      <c r="N96" s="877">
        <v>3</v>
      </c>
      <c r="O96" s="876" t="s">
        <v>5464</v>
      </c>
      <c r="P96" s="891" t="s">
        <v>5635</v>
      </c>
      <c r="Q96" s="878">
        <f t="shared" si="3"/>
        <v>5</v>
      </c>
      <c r="R96" s="938">
        <f t="shared" si="3"/>
        <v>1.37</v>
      </c>
      <c r="S96" s="878">
        <f t="shared" si="4"/>
        <v>-3</v>
      </c>
      <c r="T96" s="938">
        <f t="shared" si="5"/>
        <v>-0.62000000000000011</v>
      </c>
      <c r="U96" s="945">
        <v>48</v>
      </c>
      <c r="V96" s="887">
        <v>41.6</v>
      </c>
      <c r="W96" s="887">
        <v>-6.3999999999999986</v>
      </c>
      <c r="X96" s="943">
        <v>0.8666666666666667</v>
      </c>
      <c r="Y96" s="941">
        <v>3</v>
      </c>
    </row>
    <row r="97" spans="1:25" ht="14.4" customHeight="1" x14ac:dyDescent="0.3">
      <c r="A97" s="906" t="s">
        <v>5636</v>
      </c>
      <c r="B97" s="501">
        <v>6</v>
      </c>
      <c r="C97" s="893">
        <v>1.91</v>
      </c>
      <c r="D97" s="892">
        <v>4.3</v>
      </c>
      <c r="E97" s="894">
        <v>4</v>
      </c>
      <c r="F97" s="895">
        <v>1.25</v>
      </c>
      <c r="G97" s="883">
        <v>4.5</v>
      </c>
      <c r="H97" s="896">
        <v>3</v>
      </c>
      <c r="I97" s="897">
        <v>0.96</v>
      </c>
      <c r="J97" s="884">
        <v>4</v>
      </c>
      <c r="K97" s="898">
        <v>0.31</v>
      </c>
      <c r="L97" s="896">
        <v>1</v>
      </c>
      <c r="M97" s="896">
        <v>12</v>
      </c>
      <c r="N97" s="899">
        <v>4</v>
      </c>
      <c r="O97" s="896" t="s">
        <v>5464</v>
      </c>
      <c r="P97" s="900" t="s">
        <v>5637</v>
      </c>
      <c r="Q97" s="901">
        <f t="shared" si="3"/>
        <v>-3</v>
      </c>
      <c r="R97" s="939">
        <f t="shared" si="3"/>
        <v>-0.95</v>
      </c>
      <c r="S97" s="901">
        <f t="shared" si="4"/>
        <v>-1</v>
      </c>
      <c r="T97" s="939">
        <f t="shared" si="5"/>
        <v>-0.29000000000000004</v>
      </c>
      <c r="U97" s="946">
        <v>12</v>
      </c>
      <c r="V97" s="501">
        <v>12</v>
      </c>
      <c r="W97" s="501">
        <v>0</v>
      </c>
      <c r="X97" s="944">
        <v>1</v>
      </c>
      <c r="Y97" s="942">
        <v>1</v>
      </c>
    </row>
    <row r="98" spans="1:25" ht="14.4" customHeight="1" x14ac:dyDescent="0.3">
      <c r="A98" s="906" t="s">
        <v>5638</v>
      </c>
      <c r="B98" s="501"/>
      <c r="C98" s="893"/>
      <c r="D98" s="892"/>
      <c r="E98" s="894">
        <v>1</v>
      </c>
      <c r="F98" s="895">
        <v>0.62</v>
      </c>
      <c r="G98" s="883">
        <v>4</v>
      </c>
      <c r="H98" s="896"/>
      <c r="I98" s="897"/>
      <c r="J98" s="884"/>
      <c r="K98" s="898">
        <v>0.62</v>
      </c>
      <c r="L98" s="896">
        <v>2</v>
      </c>
      <c r="M98" s="896">
        <v>21</v>
      </c>
      <c r="N98" s="899">
        <v>7</v>
      </c>
      <c r="O98" s="896" t="s">
        <v>5464</v>
      </c>
      <c r="P98" s="900" t="s">
        <v>5639</v>
      </c>
      <c r="Q98" s="901">
        <f t="shared" si="3"/>
        <v>0</v>
      </c>
      <c r="R98" s="939">
        <f t="shared" si="3"/>
        <v>0</v>
      </c>
      <c r="S98" s="901">
        <f t="shared" si="4"/>
        <v>-1</v>
      </c>
      <c r="T98" s="939">
        <f t="shared" si="5"/>
        <v>-0.62</v>
      </c>
      <c r="U98" s="946" t="s">
        <v>563</v>
      </c>
      <c r="V98" s="501" t="s">
        <v>563</v>
      </c>
      <c r="W98" s="501" t="s">
        <v>563</v>
      </c>
      <c r="X98" s="944" t="s">
        <v>563</v>
      </c>
      <c r="Y98" s="942"/>
    </row>
    <row r="99" spans="1:25" ht="14.4" customHeight="1" x14ac:dyDescent="0.3">
      <c r="A99" s="905" t="s">
        <v>5640</v>
      </c>
      <c r="B99" s="887">
        <v>1</v>
      </c>
      <c r="C99" s="888">
        <v>1.07</v>
      </c>
      <c r="D99" s="889">
        <v>10</v>
      </c>
      <c r="E99" s="890"/>
      <c r="F99" s="870"/>
      <c r="G99" s="871"/>
      <c r="H99" s="872">
        <v>1</v>
      </c>
      <c r="I99" s="873">
        <v>1.07</v>
      </c>
      <c r="J99" s="874">
        <v>12</v>
      </c>
      <c r="K99" s="875">
        <v>1.07</v>
      </c>
      <c r="L99" s="876">
        <v>3</v>
      </c>
      <c r="M99" s="876">
        <v>24</v>
      </c>
      <c r="N99" s="877">
        <v>8</v>
      </c>
      <c r="O99" s="876" t="s">
        <v>5464</v>
      </c>
      <c r="P99" s="891" t="s">
        <v>5641</v>
      </c>
      <c r="Q99" s="878">
        <f t="shared" si="3"/>
        <v>0</v>
      </c>
      <c r="R99" s="938">
        <f t="shared" si="3"/>
        <v>0</v>
      </c>
      <c r="S99" s="878">
        <f t="shared" si="4"/>
        <v>1</v>
      </c>
      <c r="T99" s="938">
        <f t="shared" si="5"/>
        <v>1.07</v>
      </c>
      <c r="U99" s="945">
        <v>8</v>
      </c>
      <c r="V99" s="887">
        <v>12</v>
      </c>
      <c r="W99" s="887">
        <v>4</v>
      </c>
      <c r="X99" s="943">
        <v>1.5</v>
      </c>
      <c r="Y99" s="941">
        <v>4</v>
      </c>
    </row>
    <row r="100" spans="1:25" ht="14.4" customHeight="1" x14ac:dyDescent="0.3">
      <c r="A100" s="905" t="s">
        <v>5642</v>
      </c>
      <c r="B100" s="887"/>
      <c r="C100" s="888"/>
      <c r="D100" s="889"/>
      <c r="E100" s="872">
        <v>1</v>
      </c>
      <c r="F100" s="873">
        <v>6.71</v>
      </c>
      <c r="G100" s="882">
        <v>32</v>
      </c>
      <c r="H100" s="876"/>
      <c r="I100" s="870"/>
      <c r="J100" s="871"/>
      <c r="K100" s="875">
        <v>5.89</v>
      </c>
      <c r="L100" s="876">
        <v>7</v>
      </c>
      <c r="M100" s="876">
        <v>66</v>
      </c>
      <c r="N100" s="877">
        <v>22</v>
      </c>
      <c r="O100" s="876" t="s">
        <v>5464</v>
      </c>
      <c r="P100" s="891" t="s">
        <v>5643</v>
      </c>
      <c r="Q100" s="878">
        <f t="shared" si="3"/>
        <v>0</v>
      </c>
      <c r="R100" s="938">
        <f t="shared" si="3"/>
        <v>0</v>
      </c>
      <c r="S100" s="878">
        <f t="shared" si="4"/>
        <v>-1</v>
      </c>
      <c r="T100" s="938">
        <f t="shared" si="5"/>
        <v>-6.71</v>
      </c>
      <c r="U100" s="945" t="s">
        <v>563</v>
      </c>
      <c r="V100" s="887" t="s">
        <v>563</v>
      </c>
      <c r="W100" s="887" t="s">
        <v>563</v>
      </c>
      <c r="X100" s="943" t="s">
        <v>563</v>
      </c>
      <c r="Y100" s="941"/>
    </row>
    <row r="101" spans="1:25" ht="14.4" customHeight="1" x14ac:dyDescent="0.3">
      <c r="A101" s="905" t="s">
        <v>5644</v>
      </c>
      <c r="B101" s="887">
        <v>3</v>
      </c>
      <c r="C101" s="888">
        <v>9.1300000000000008</v>
      </c>
      <c r="D101" s="889">
        <v>28</v>
      </c>
      <c r="E101" s="872">
        <v>7</v>
      </c>
      <c r="F101" s="873">
        <v>11.51</v>
      </c>
      <c r="G101" s="882">
        <v>9.1</v>
      </c>
      <c r="H101" s="876">
        <v>2</v>
      </c>
      <c r="I101" s="870">
        <v>2.54</v>
      </c>
      <c r="J101" s="871">
        <v>4.5</v>
      </c>
      <c r="K101" s="875">
        <v>1.43</v>
      </c>
      <c r="L101" s="876">
        <v>4</v>
      </c>
      <c r="M101" s="876">
        <v>36</v>
      </c>
      <c r="N101" s="877">
        <v>12</v>
      </c>
      <c r="O101" s="876" t="s">
        <v>5464</v>
      </c>
      <c r="P101" s="891" t="s">
        <v>5645</v>
      </c>
      <c r="Q101" s="878">
        <f t="shared" si="3"/>
        <v>-1</v>
      </c>
      <c r="R101" s="938">
        <f t="shared" si="3"/>
        <v>-6.5900000000000007</v>
      </c>
      <c r="S101" s="878">
        <f t="shared" si="4"/>
        <v>-5</v>
      </c>
      <c r="T101" s="938">
        <f t="shared" si="5"/>
        <v>-8.9699999999999989</v>
      </c>
      <c r="U101" s="945">
        <v>24</v>
      </c>
      <c r="V101" s="887">
        <v>9</v>
      </c>
      <c r="W101" s="887">
        <v>-15</v>
      </c>
      <c r="X101" s="943">
        <v>0.375</v>
      </c>
      <c r="Y101" s="941"/>
    </row>
    <row r="102" spans="1:25" ht="14.4" customHeight="1" x14ac:dyDescent="0.3">
      <c r="A102" s="906" t="s">
        <v>5646</v>
      </c>
      <c r="B102" s="501">
        <v>5</v>
      </c>
      <c r="C102" s="893">
        <v>9.7100000000000009</v>
      </c>
      <c r="D102" s="892">
        <v>9.8000000000000007</v>
      </c>
      <c r="E102" s="894">
        <v>2</v>
      </c>
      <c r="F102" s="895">
        <v>2.67</v>
      </c>
      <c r="G102" s="883">
        <v>8</v>
      </c>
      <c r="H102" s="896">
        <v>2</v>
      </c>
      <c r="I102" s="897">
        <v>3.62</v>
      </c>
      <c r="J102" s="886">
        <v>18.5</v>
      </c>
      <c r="K102" s="898">
        <v>1.81</v>
      </c>
      <c r="L102" s="896">
        <v>5</v>
      </c>
      <c r="M102" s="896">
        <v>45</v>
      </c>
      <c r="N102" s="899">
        <v>15</v>
      </c>
      <c r="O102" s="896" t="s">
        <v>5464</v>
      </c>
      <c r="P102" s="900" t="s">
        <v>5647</v>
      </c>
      <c r="Q102" s="901">
        <f t="shared" si="3"/>
        <v>-3</v>
      </c>
      <c r="R102" s="939">
        <f t="shared" si="3"/>
        <v>-6.0900000000000007</v>
      </c>
      <c r="S102" s="901">
        <f t="shared" si="4"/>
        <v>0</v>
      </c>
      <c r="T102" s="939">
        <f t="shared" si="5"/>
        <v>0.95000000000000018</v>
      </c>
      <c r="U102" s="946">
        <v>30</v>
      </c>
      <c r="V102" s="501">
        <v>37</v>
      </c>
      <c r="W102" s="501">
        <v>7</v>
      </c>
      <c r="X102" s="944">
        <v>1.2333333333333334</v>
      </c>
      <c r="Y102" s="942">
        <v>7</v>
      </c>
    </row>
    <row r="103" spans="1:25" ht="14.4" customHeight="1" x14ac:dyDescent="0.3">
      <c r="A103" s="906" t="s">
        <v>5648</v>
      </c>
      <c r="B103" s="501"/>
      <c r="C103" s="893"/>
      <c r="D103" s="892"/>
      <c r="E103" s="894"/>
      <c r="F103" s="895"/>
      <c r="G103" s="883"/>
      <c r="H103" s="896">
        <v>1</v>
      </c>
      <c r="I103" s="897">
        <v>3.72</v>
      </c>
      <c r="J103" s="884">
        <v>12</v>
      </c>
      <c r="K103" s="898">
        <v>3.72</v>
      </c>
      <c r="L103" s="896">
        <v>8</v>
      </c>
      <c r="M103" s="896">
        <v>69</v>
      </c>
      <c r="N103" s="899">
        <v>23</v>
      </c>
      <c r="O103" s="896" t="s">
        <v>5464</v>
      </c>
      <c r="P103" s="900" t="s">
        <v>5649</v>
      </c>
      <c r="Q103" s="901">
        <f t="shared" si="3"/>
        <v>1</v>
      </c>
      <c r="R103" s="939">
        <f t="shared" si="3"/>
        <v>3.72</v>
      </c>
      <c r="S103" s="901">
        <f t="shared" si="4"/>
        <v>1</v>
      </c>
      <c r="T103" s="939">
        <f t="shared" si="5"/>
        <v>3.72</v>
      </c>
      <c r="U103" s="946">
        <v>23</v>
      </c>
      <c r="V103" s="501">
        <v>12</v>
      </c>
      <c r="W103" s="501">
        <v>-11</v>
      </c>
      <c r="X103" s="944">
        <v>0.52173913043478259</v>
      </c>
      <c r="Y103" s="942"/>
    </row>
    <row r="104" spans="1:25" ht="14.4" customHeight="1" x14ac:dyDescent="0.3">
      <c r="A104" s="905" t="s">
        <v>5650</v>
      </c>
      <c r="B104" s="879">
        <v>4</v>
      </c>
      <c r="C104" s="880">
        <v>2.17</v>
      </c>
      <c r="D104" s="881">
        <v>6.5</v>
      </c>
      <c r="E104" s="890">
        <v>1</v>
      </c>
      <c r="F104" s="870">
        <v>0.54</v>
      </c>
      <c r="G104" s="871">
        <v>5</v>
      </c>
      <c r="H104" s="876"/>
      <c r="I104" s="870"/>
      <c r="J104" s="871"/>
      <c r="K104" s="875">
        <v>0.54</v>
      </c>
      <c r="L104" s="876">
        <v>2</v>
      </c>
      <c r="M104" s="876">
        <v>21</v>
      </c>
      <c r="N104" s="877">
        <v>7</v>
      </c>
      <c r="O104" s="876" t="s">
        <v>5464</v>
      </c>
      <c r="P104" s="891" t="s">
        <v>5651</v>
      </c>
      <c r="Q104" s="878">
        <f t="shared" si="3"/>
        <v>-4</v>
      </c>
      <c r="R104" s="938">
        <f t="shared" si="3"/>
        <v>-2.17</v>
      </c>
      <c r="S104" s="878">
        <f t="shared" si="4"/>
        <v>-1</v>
      </c>
      <c r="T104" s="938">
        <f t="shared" si="5"/>
        <v>-0.54</v>
      </c>
      <c r="U104" s="945" t="s">
        <v>563</v>
      </c>
      <c r="V104" s="887" t="s">
        <v>563</v>
      </c>
      <c r="W104" s="887" t="s">
        <v>563</v>
      </c>
      <c r="X104" s="943" t="s">
        <v>563</v>
      </c>
      <c r="Y104" s="941"/>
    </row>
    <row r="105" spans="1:25" ht="14.4" customHeight="1" x14ac:dyDescent="0.3">
      <c r="A105" s="906" t="s">
        <v>5652</v>
      </c>
      <c r="B105" s="903">
        <v>8</v>
      </c>
      <c r="C105" s="904">
        <v>6.49</v>
      </c>
      <c r="D105" s="885">
        <v>10.6</v>
      </c>
      <c r="E105" s="902">
        <v>1</v>
      </c>
      <c r="F105" s="897">
        <v>0.56999999999999995</v>
      </c>
      <c r="G105" s="884">
        <v>2</v>
      </c>
      <c r="H105" s="896">
        <v>1</v>
      </c>
      <c r="I105" s="897">
        <v>0.82</v>
      </c>
      <c r="J105" s="886">
        <v>11</v>
      </c>
      <c r="K105" s="898">
        <v>0.82</v>
      </c>
      <c r="L105" s="896">
        <v>3</v>
      </c>
      <c r="M105" s="896">
        <v>30</v>
      </c>
      <c r="N105" s="899">
        <v>10</v>
      </c>
      <c r="O105" s="896" t="s">
        <v>5464</v>
      </c>
      <c r="P105" s="900" t="s">
        <v>5653</v>
      </c>
      <c r="Q105" s="901">
        <f t="shared" si="3"/>
        <v>-7</v>
      </c>
      <c r="R105" s="939">
        <f t="shared" si="3"/>
        <v>-5.67</v>
      </c>
      <c r="S105" s="901">
        <f t="shared" si="4"/>
        <v>0</v>
      </c>
      <c r="T105" s="939">
        <f t="shared" si="5"/>
        <v>0.25</v>
      </c>
      <c r="U105" s="946">
        <v>10</v>
      </c>
      <c r="V105" s="501">
        <v>11</v>
      </c>
      <c r="W105" s="501">
        <v>1</v>
      </c>
      <c r="X105" s="944">
        <v>1.1000000000000001</v>
      </c>
      <c r="Y105" s="942">
        <v>1</v>
      </c>
    </row>
    <row r="106" spans="1:25" ht="14.4" customHeight="1" x14ac:dyDescent="0.3">
      <c r="A106" s="906" t="s">
        <v>5654</v>
      </c>
      <c r="B106" s="903"/>
      <c r="C106" s="904"/>
      <c r="D106" s="885"/>
      <c r="E106" s="902">
        <v>1</v>
      </c>
      <c r="F106" s="897">
        <v>1.31</v>
      </c>
      <c r="G106" s="884">
        <v>6</v>
      </c>
      <c r="H106" s="896"/>
      <c r="I106" s="897"/>
      <c r="J106" s="884"/>
      <c r="K106" s="898">
        <v>1.31</v>
      </c>
      <c r="L106" s="896">
        <v>4</v>
      </c>
      <c r="M106" s="896">
        <v>39</v>
      </c>
      <c r="N106" s="899">
        <v>13</v>
      </c>
      <c r="O106" s="896" t="s">
        <v>5464</v>
      </c>
      <c r="P106" s="900" t="s">
        <v>5655</v>
      </c>
      <c r="Q106" s="901">
        <f t="shared" si="3"/>
        <v>0</v>
      </c>
      <c r="R106" s="939">
        <f t="shared" si="3"/>
        <v>0</v>
      </c>
      <c r="S106" s="901">
        <f t="shared" si="4"/>
        <v>-1</v>
      </c>
      <c r="T106" s="939">
        <f t="shared" si="5"/>
        <v>-1.31</v>
      </c>
      <c r="U106" s="946" t="s">
        <v>563</v>
      </c>
      <c r="V106" s="501" t="s">
        <v>563</v>
      </c>
      <c r="W106" s="501" t="s">
        <v>563</v>
      </c>
      <c r="X106" s="944" t="s">
        <v>563</v>
      </c>
      <c r="Y106" s="942"/>
    </row>
    <row r="107" spans="1:25" ht="14.4" customHeight="1" x14ac:dyDescent="0.3">
      <c r="A107" s="905" t="s">
        <v>5656</v>
      </c>
      <c r="B107" s="887"/>
      <c r="C107" s="888"/>
      <c r="D107" s="889"/>
      <c r="E107" s="872">
        <v>1</v>
      </c>
      <c r="F107" s="873">
        <v>1.28</v>
      </c>
      <c r="G107" s="882">
        <v>15</v>
      </c>
      <c r="H107" s="876"/>
      <c r="I107" s="870"/>
      <c r="J107" s="871"/>
      <c r="K107" s="875">
        <v>1.27</v>
      </c>
      <c r="L107" s="876">
        <v>5</v>
      </c>
      <c r="M107" s="876">
        <v>42</v>
      </c>
      <c r="N107" s="877">
        <v>14</v>
      </c>
      <c r="O107" s="876" t="s">
        <v>5464</v>
      </c>
      <c r="P107" s="891" t="s">
        <v>5657</v>
      </c>
      <c r="Q107" s="878">
        <f t="shared" si="3"/>
        <v>0</v>
      </c>
      <c r="R107" s="938">
        <f t="shared" si="3"/>
        <v>0</v>
      </c>
      <c r="S107" s="878">
        <f t="shared" si="4"/>
        <v>-1</v>
      </c>
      <c r="T107" s="938">
        <f t="shared" si="5"/>
        <v>-1.28</v>
      </c>
      <c r="U107" s="945" t="s">
        <v>563</v>
      </c>
      <c r="V107" s="887" t="s">
        <v>563</v>
      </c>
      <c r="W107" s="887" t="s">
        <v>563</v>
      </c>
      <c r="X107" s="943" t="s">
        <v>563</v>
      </c>
      <c r="Y107" s="941"/>
    </row>
    <row r="108" spans="1:25" ht="14.4" customHeight="1" x14ac:dyDescent="0.3">
      <c r="A108" s="905" t="s">
        <v>5658</v>
      </c>
      <c r="B108" s="879">
        <v>1</v>
      </c>
      <c r="C108" s="880">
        <v>1.22</v>
      </c>
      <c r="D108" s="881">
        <v>3</v>
      </c>
      <c r="E108" s="890"/>
      <c r="F108" s="870"/>
      <c r="G108" s="871"/>
      <c r="H108" s="876"/>
      <c r="I108" s="870"/>
      <c r="J108" s="871"/>
      <c r="K108" s="875">
        <v>1.6</v>
      </c>
      <c r="L108" s="876">
        <v>4</v>
      </c>
      <c r="M108" s="876">
        <v>39</v>
      </c>
      <c r="N108" s="877">
        <v>13</v>
      </c>
      <c r="O108" s="876" t="s">
        <v>5464</v>
      </c>
      <c r="P108" s="891" t="s">
        <v>5659</v>
      </c>
      <c r="Q108" s="878">
        <f t="shared" si="3"/>
        <v>-1</v>
      </c>
      <c r="R108" s="938">
        <f t="shared" si="3"/>
        <v>-1.22</v>
      </c>
      <c r="S108" s="878">
        <f t="shared" si="4"/>
        <v>0</v>
      </c>
      <c r="T108" s="938">
        <f t="shared" si="5"/>
        <v>0</v>
      </c>
      <c r="U108" s="945" t="s">
        <v>563</v>
      </c>
      <c r="V108" s="887" t="s">
        <v>563</v>
      </c>
      <c r="W108" s="887" t="s">
        <v>563</v>
      </c>
      <c r="X108" s="943" t="s">
        <v>563</v>
      </c>
      <c r="Y108" s="941"/>
    </row>
    <row r="109" spans="1:25" ht="14.4" customHeight="1" x14ac:dyDescent="0.3">
      <c r="A109" s="906" t="s">
        <v>5660</v>
      </c>
      <c r="B109" s="903">
        <v>1</v>
      </c>
      <c r="C109" s="904">
        <v>1.68</v>
      </c>
      <c r="D109" s="885">
        <v>5</v>
      </c>
      <c r="E109" s="902"/>
      <c r="F109" s="897"/>
      <c r="G109" s="884"/>
      <c r="H109" s="896"/>
      <c r="I109" s="897"/>
      <c r="J109" s="884"/>
      <c r="K109" s="898">
        <v>1.99</v>
      </c>
      <c r="L109" s="896">
        <v>6</v>
      </c>
      <c r="M109" s="896">
        <v>51</v>
      </c>
      <c r="N109" s="899">
        <v>17</v>
      </c>
      <c r="O109" s="896" t="s">
        <v>5464</v>
      </c>
      <c r="P109" s="900" t="s">
        <v>5661</v>
      </c>
      <c r="Q109" s="901">
        <f t="shared" si="3"/>
        <v>-1</v>
      </c>
      <c r="R109" s="939">
        <f t="shared" si="3"/>
        <v>-1.68</v>
      </c>
      <c r="S109" s="901">
        <f t="shared" si="4"/>
        <v>0</v>
      </c>
      <c r="T109" s="939">
        <f t="shared" si="5"/>
        <v>0</v>
      </c>
      <c r="U109" s="946" t="s">
        <v>563</v>
      </c>
      <c r="V109" s="501" t="s">
        <v>563</v>
      </c>
      <c r="W109" s="501" t="s">
        <v>563</v>
      </c>
      <c r="X109" s="944" t="s">
        <v>563</v>
      </c>
      <c r="Y109" s="942"/>
    </row>
    <row r="110" spans="1:25" ht="14.4" customHeight="1" x14ac:dyDescent="0.3">
      <c r="A110" s="905" t="s">
        <v>5662</v>
      </c>
      <c r="B110" s="887"/>
      <c r="C110" s="888"/>
      <c r="D110" s="889"/>
      <c r="E110" s="890"/>
      <c r="F110" s="870"/>
      <c r="G110" s="871"/>
      <c r="H110" s="872">
        <v>2</v>
      </c>
      <c r="I110" s="873">
        <v>2.56</v>
      </c>
      <c r="J110" s="874">
        <v>11.5</v>
      </c>
      <c r="K110" s="875">
        <v>1.28</v>
      </c>
      <c r="L110" s="876">
        <v>3</v>
      </c>
      <c r="M110" s="876">
        <v>24</v>
      </c>
      <c r="N110" s="877">
        <v>8</v>
      </c>
      <c r="O110" s="876" t="s">
        <v>5464</v>
      </c>
      <c r="P110" s="891" t="s">
        <v>5663</v>
      </c>
      <c r="Q110" s="878">
        <f t="shared" si="3"/>
        <v>2</v>
      </c>
      <c r="R110" s="938">
        <f t="shared" si="3"/>
        <v>2.56</v>
      </c>
      <c r="S110" s="878">
        <f t="shared" si="4"/>
        <v>2</v>
      </c>
      <c r="T110" s="938">
        <f t="shared" si="5"/>
        <v>2.56</v>
      </c>
      <c r="U110" s="945">
        <v>16</v>
      </c>
      <c r="V110" s="887">
        <v>23</v>
      </c>
      <c r="W110" s="887">
        <v>7</v>
      </c>
      <c r="X110" s="943">
        <v>1.4375</v>
      </c>
      <c r="Y110" s="941">
        <v>11</v>
      </c>
    </row>
    <row r="111" spans="1:25" ht="14.4" customHeight="1" x14ac:dyDescent="0.3">
      <c r="A111" s="906" t="s">
        <v>5664</v>
      </c>
      <c r="B111" s="501">
        <v>3</v>
      </c>
      <c r="C111" s="893">
        <v>7.08</v>
      </c>
      <c r="D111" s="892">
        <v>11.7</v>
      </c>
      <c r="E111" s="902">
        <v>1</v>
      </c>
      <c r="F111" s="897">
        <v>2.36</v>
      </c>
      <c r="G111" s="884">
        <v>8</v>
      </c>
      <c r="H111" s="894">
        <v>5</v>
      </c>
      <c r="I111" s="895">
        <v>11.99</v>
      </c>
      <c r="J111" s="886">
        <v>14</v>
      </c>
      <c r="K111" s="898">
        <v>2.36</v>
      </c>
      <c r="L111" s="896">
        <v>4</v>
      </c>
      <c r="M111" s="896">
        <v>39</v>
      </c>
      <c r="N111" s="899">
        <v>13</v>
      </c>
      <c r="O111" s="896" t="s">
        <v>5464</v>
      </c>
      <c r="P111" s="900" t="s">
        <v>5665</v>
      </c>
      <c r="Q111" s="901">
        <f t="shared" si="3"/>
        <v>2</v>
      </c>
      <c r="R111" s="939">
        <f t="shared" si="3"/>
        <v>4.91</v>
      </c>
      <c r="S111" s="901">
        <f t="shared" si="4"/>
        <v>4</v>
      </c>
      <c r="T111" s="939">
        <f t="shared" si="5"/>
        <v>9.6300000000000008</v>
      </c>
      <c r="U111" s="946">
        <v>65</v>
      </c>
      <c r="V111" s="501">
        <v>70</v>
      </c>
      <c r="W111" s="501">
        <v>5</v>
      </c>
      <c r="X111" s="944">
        <v>1.0769230769230769</v>
      </c>
      <c r="Y111" s="942">
        <v>23</v>
      </c>
    </row>
    <row r="112" spans="1:25" ht="14.4" customHeight="1" x14ac:dyDescent="0.3">
      <c r="A112" s="906" t="s">
        <v>5666</v>
      </c>
      <c r="B112" s="501">
        <v>1</v>
      </c>
      <c r="C112" s="893">
        <v>4.8499999999999996</v>
      </c>
      <c r="D112" s="892">
        <v>21</v>
      </c>
      <c r="E112" s="902"/>
      <c r="F112" s="897"/>
      <c r="G112" s="884"/>
      <c r="H112" s="894">
        <v>1</v>
      </c>
      <c r="I112" s="895">
        <v>4.8499999999999996</v>
      </c>
      <c r="J112" s="883">
        <v>15</v>
      </c>
      <c r="K112" s="898">
        <v>4.8499999999999996</v>
      </c>
      <c r="L112" s="896">
        <v>5</v>
      </c>
      <c r="M112" s="896">
        <v>48</v>
      </c>
      <c r="N112" s="899">
        <v>16</v>
      </c>
      <c r="O112" s="896" t="s">
        <v>5464</v>
      </c>
      <c r="P112" s="900" t="s">
        <v>5667</v>
      </c>
      <c r="Q112" s="901">
        <f t="shared" si="3"/>
        <v>0</v>
      </c>
      <c r="R112" s="939">
        <f t="shared" si="3"/>
        <v>0</v>
      </c>
      <c r="S112" s="901">
        <f t="shared" si="4"/>
        <v>1</v>
      </c>
      <c r="T112" s="939">
        <f t="shared" si="5"/>
        <v>4.8499999999999996</v>
      </c>
      <c r="U112" s="946">
        <v>16</v>
      </c>
      <c r="V112" s="501">
        <v>15</v>
      </c>
      <c r="W112" s="501">
        <v>-1</v>
      </c>
      <c r="X112" s="944">
        <v>0.9375</v>
      </c>
      <c r="Y112" s="942"/>
    </row>
    <row r="113" spans="1:25" ht="14.4" customHeight="1" x14ac:dyDescent="0.3">
      <c r="A113" s="905" t="s">
        <v>5668</v>
      </c>
      <c r="B113" s="887">
        <v>1</v>
      </c>
      <c r="C113" s="888">
        <v>0.7</v>
      </c>
      <c r="D113" s="889">
        <v>2</v>
      </c>
      <c r="E113" s="872">
        <v>1</v>
      </c>
      <c r="F113" s="873">
        <v>0.7</v>
      </c>
      <c r="G113" s="882">
        <v>3</v>
      </c>
      <c r="H113" s="876"/>
      <c r="I113" s="870"/>
      <c r="J113" s="871"/>
      <c r="K113" s="875">
        <v>0.7</v>
      </c>
      <c r="L113" s="876">
        <v>2</v>
      </c>
      <c r="M113" s="876">
        <v>15</v>
      </c>
      <c r="N113" s="877">
        <v>5</v>
      </c>
      <c r="O113" s="876" t="s">
        <v>5464</v>
      </c>
      <c r="P113" s="891" t="s">
        <v>5669</v>
      </c>
      <c r="Q113" s="878">
        <f t="shared" si="3"/>
        <v>-1</v>
      </c>
      <c r="R113" s="938">
        <f t="shared" si="3"/>
        <v>-0.7</v>
      </c>
      <c r="S113" s="878">
        <f t="shared" si="4"/>
        <v>-1</v>
      </c>
      <c r="T113" s="938">
        <f t="shared" si="5"/>
        <v>-0.7</v>
      </c>
      <c r="U113" s="945" t="s">
        <v>563</v>
      </c>
      <c r="V113" s="887" t="s">
        <v>563</v>
      </c>
      <c r="W113" s="887" t="s">
        <v>563</v>
      </c>
      <c r="X113" s="943" t="s">
        <v>563</v>
      </c>
      <c r="Y113" s="941"/>
    </row>
    <row r="114" spans="1:25" ht="14.4" customHeight="1" x14ac:dyDescent="0.3">
      <c r="A114" s="905" t="s">
        <v>5670</v>
      </c>
      <c r="B114" s="887"/>
      <c r="C114" s="888"/>
      <c r="D114" s="889"/>
      <c r="E114" s="872">
        <v>1</v>
      </c>
      <c r="F114" s="873">
        <v>0.4</v>
      </c>
      <c r="G114" s="882">
        <v>9</v>
      </c>
      <c r="H114" s="876"/>
      <c r="I114" s="870"/>
      <c r="J114" s="871"/>
      <c r="K114" s="875">
        <v>0.39</v>
      </c>
      <c r="L114" s="876">
        <v>2</v>
      </c>
      <c r="M114" s="876">
        <v>15</v>
      </c>
      <c r="N114" s="877">
        <v>5</v>
      </c>
      <c r="O114" s="876" t="s">
        <v>5464</v>
      </c>
      <c r="P114" s="891" t="s">
        <v>5671</v>
      </c>
      <c r="Q114" s="878">
        <f t="shared" si="3"/>
        <v>0</v>
      </c>
      <c r="R114" s="938">
        <f t="shared" si="3"/>
        <v>0</v>
      </c>
      <c r="S114" s="878">
        <f t="shared" si="4"/>
        <v>-1</v>
      </c>
      <c r="T114" s="938">
        <f t="shared" si="5"/>
        <v>-0.4</v>
      </c>
      <c r="U114" s="945" t="s">
        <v>563</v>
      </c>
      <c r="V114" s="887" t="s">
        <v>563</v>
      </c>
      <c r="W114" s="887" t="s">
        <v>563</v>
      </c>
      <c r="X114" s="943" t="s">
        <v>563</v>
      </c>
      <c r="Y114" s="941"/>
    </row>
    <row r="115" spans="1:25" ht="14.4" customHeight="1" x14ac:dyDescent="0.3">
      <c r="A115" s="906" t="s">
        <v>5672</v>
      </c>
      <c r="B115" s="501">
        <v>1</v>
      </c>
      <c r="C115" s="893">
        <v>0.64</v>
      </c>
      <c r="D115" s="892">
        <v>2</v>
      </c>
      <c r="E115" s="894"/>
      <c r="F115" s="895"/>
      <c r="G115" s="883"/>
      <c r="H115" s="896"/>
      <c r="I115" s="897"/>
      <c r="J115" s="884"/>
      <c r="K115" s="898">
        <v>0.64</v>
      </c>
      <c r="L115" s="896">
        <v>2</v>
      </c>
      <c r="M115" s="896">
        <v>21</v>
      </c>
      <c r="N115" s="899">
        <v>7</v>
      </c>
      <c r="O115" s="896" t="s">
        <v>5464</v>
      </c>
      <c r="P115" s="900" t="s">
        <v>5673</v>
      </c>
      <c r="Q115" s="901">
        <f t="shared" si="3"/>
        <v>-1</v>
      </c>
      <c r="R115" s="939">
        <f t="shared" si="3"/>
        <v>-0.64</v>
      </c>
      <c r="S115" s="901">
        <f t="shared" si="4"/>
        <v>0</v>
      </c>
      <c r="T115" s="939">
        <f t="shared" si="5"/>
        <v>0</v>
      </c>
      <c r="U115" s="946" t="s">
        <v>563</v>
      </c>
      <c r="V115" s="501" t="s">
        <v>563</v>
      </c>
      <c r="W115" s="501" t="s">
        <v>563</v>
      </c>
      <c r="X115" s="944" t="s">
        <v>563</v>
      </c>
      <c r="Y115" s="942"/>
    </row>
    <row r="116" spans="1:25" ht="14.4" customHeight="1" x14ac:dyDescent="0.3">
      <c r="A116" s="905" t="s">
        <v>5674</v>
      </c>
      <c r="B116" s="887"/>
      <c r="C116" s="888"/>
      <c r="D116" s="889"/>
      <c r="E116" s="872">
        <v>1</v>
      </c>
      <c r="F116" s="873">
        <v>0.27</v>
      </c>
      <c r="G116" s="882">
        <v>3</v>
      </c>
      <c r="H116" s="876"/>
      <c r="I116" s="870"/>
      <c r="J116" s="871"/>
      <c r="K116" s="875">
        <v>1.26</v>
      </c>
      <c r="L116" s="876">
        <v>14</v>
      </c>
      <c r="M116" s="876">
        <v>20</v>
      </c>
      <c r="N116" s="877">
        <v>17</v>
      </c>
      <c r="O116" s="876" t="s">
        <v>5464</v>
      </c>
      <c r="P116" s="891" t="s">
        <v>5675</v>
      </c>
      <c r="Q116" s="878">
        <f t="shared" si="3"/>
        <v>0</v>
      </c>
      <c r="R116" s="938">
        <f t="shared" si="3"/>
        <v>0</v>
      </c>
      <c r="S116" s="878">
        <f t="shared" si="4"/>
        <v>-1</v>
      </c>
      <c r="T116" s="938">
        <f t="shared" si="5"/>
        <v>-0.27</v>
      </c>
      <c r="U116" s="945" t="s">
        <v>563</v>
      </c>
      <c r="V116" s="887" t="s">
        <v>563</v>
      </c>
      <c r="W116" s="887" t="s">
        <v>563</v>
      </c>
      <c r="X116" s="943" t="s">
        <v>563</v>
      </c>
      <c r="Y116" s="941"/>
    </row>
    <row r="117" spans="1:25" ht="14.4" customHeight="1" x14ac:dyDescent="0.3">
      <c r="A117" s="905" t="s">
        <v>5676</v>
      </c>
      <c r="B117" s="879"/>
      <c r="C117" s="880"/>
      <c r="D117" s="881"/>
      <c r="E117" s="890">
        <v>1</v>
      </c>
      <c r="F117" s="870">
        <v>4.79</v>
      </c>
      <c r="G117" s="871">
        <v>10</v>
      </c>
      <c r="H117" s="876"/>
      <c r="I117" s="870"/>
      <c r="J117" s="871"/>
      <c r="K117" s="875">
        <v>4.79</v>
      </c>
      <c r="L117" s="876">
        <v>5</v>
      </c>
      <c r="M117" s="876">
        <v>42</v>
      </c>
      <c r="N117" s="877">
        <v>14</v>
      </c>
      <c r="O117" s="876" t="s">
        <v>5464</v>
      </c>
      <c r="P117" s="891" t="s">
        <v>5677</v>
      </c>
      <c r="Q117" s="878">
        <f t="shared" si="3"/>
        <v>0</v>
      </c>
      <c r="R117" s="938">
        <f t="shared" si="3"/>
        <v>0</v>
      </c>
      <c r="S117" s="878">
        <f t="shared" si="4"/>
        <v>-1</v>
      </c>
      <c r="T117" s="938">
        <f t="shared" si="5"/>
        <v>-4.79</v>
      </c>
      <c r="U117" s="945" t="s">
        <v>563</v>
      </c>
      <c r="V117" s="887" t="s">
        <v>563</v>
      </c>
      <c r="W117" s="887" t="s">
        <v>563</v>
      </c>
      <c r="X117" s="943" t="s">
        <v>563</v>
      </c>
      <c r="Y117" s="941"/>
    </row>
    <row r="118" spans="1:25" ht="14.4" customHeight="1" x14ac:dyDescent="0.3">
      <c r="A118" s="906" t="s">
        <v>5678</v>
      </c>
      <c r="B118" s="903">
        <v>6</v>
      </c>
      <c r="C118" s="904">
        <v>28.72</v>
      </c>
      <c r="D118" s="885">
        <v>6.8</v>
      </c>
      <c r="E118" s="902">
        <v>2</v>
      </c>
      <c r="F118" s="897">
        <v>9.94</v>
      </c>
      <c r="G118" s="884">
        <v>7.5</v>
      </c>
      <c r="H118" s="896"/>
      <c r="I118" s="897"/>
      <c r="J118" s="884"/>
      <c r="K118" s="898">
        <v>4.79</v>
      </c>
      <c r="L118" s="896">
        <v>5</v>
      </c>
      <c r="M118" s="896">
        <v>42</v>
      </c>
      <c r="N118" s="899">
        <v>14</v>
      </c>
      <c r="O118" s="896" t="s">
        <v>5464</v>
      </c>
      <c r="P118" s="900" t="s">
        <v>5677</v>
      </c>
      <c r="Q118" s="901">
        <f t="shared" si="3"/>
        <v>-6</v>
      </c>
      <c r="R118" s="939">
        <f t="shared" si="3"/>
        <v>-28.72</v>
      </c>
      <c r="S118" s="901">
        <f t="shared" si="4"/>
        <v>-2</v>
      </c>
      <c r="T118" s="939">
        <f t="shared" si="5"/>
        <v>-9.94</v>
      </c>
      <c r="U118" s="946" t="s">
        <v>563</v>
      </c>
      <c r="V118" s="501" t="s">
        <v>563</v>
      </c>
      <c r="W118" s="501" t="s">
        <v>563</v>
      </c>
      <c r="X118" s="944" t="s">
        <v>563</v>
      </c>
      <c r="Y118" s="942"/>
    </row>
    <row r="119" spans="1:25" ht="14.4" customHeight="1" x14ac:dyDescent="0.3">
      <c r="A119" s="906" t="s">
        <v>5679</v>
      </c>
      <c r="B119" s="903">
        <v>4</v>
      </c>
      <c r="C119" s="904">
        <v>35.78</v>
      </c>
      <c r="D119" s="885">
        <v>26.3</v>
      </c>
      <c r="E119" s="902">
        <v>6</v>
      </c>
      <c r="F119" s="897">
        <v>55.12</v>
      </c>
      <c r="G119" s="884">
        <v>13.7</v>
      </c>
      <c r="H119" s="896">
        <v>4</v>
      </c>
      <c r="I119" s="897">
        <v>36.56</v>
      </c>
      <c r="J119" s="884">
        <v>14</v>
      </c>
      <c r="K119" s="898">
        <v>9.14</v>
      </c>
      <c r="L119" s="896">
        <v>7</v>
      </c>
      <c r="M119" s="896">
        <v>66</v>
      </c>
      <c r="N119" s="899">
        <v>22</v>
      </c>
      <c r="O119" s="896" t="s">
        <v>5464</v>
      </c>
      <c r="P119" s="900" t="s">
        <v>5677</v>
      </c>
      <c r="Q119" s="901">
        <f t="shared" si="3"/>
        <v>0</v>
      </c>
      <c r="R119" s="939">
        <f t="shared" si="3"/>
        <v>0.78000000000000114</v>
      </c>
      <c r="S119" s="901">
        <f t="shared" si="4"/>
        <v>-2</v>
      </c>
      <c r="T119" s="939">
        <f t="shared" si="5"/>
        <v>-18.559999999999995</v>
      </c>
      <c r="U119" s="946">
        <v>88</v>
      </c>
      <c r="V119" s="501">
        <v>56</v>
      </c>
      <c r="W119" s="501">
        <v>-32</v>
      </c>
      <c r="X119" s="944">
        <v>0.63636363636363635</v>
      </c>
      <c r="Y119" s="942">
        <v>4</v>
      </c>
    </row>
    <row r="120" spans="1:25" ht="14.4" customHeight="1" x14ac:dyDescent="0.3">
      <c r="A120" s="905" t="s">
        <v>5680</v>
      </c>
      <c r="B120" s="887">
        <v>2</v>
      </c>
      <c r="C120" s="888">
        <v>8.98</v>
      </c>
      <c r="D120" s="889">
        <v>17</v>
      </c>
      <c r="E120" s="872">
        <v>1</v>
      </c>
      <c r="F120" s="873">
        <v>4.07</v>
      </c>
      <c r="G120" s="882">
        <v>8</v>
      </c>
      <c r="H120" s="876"/>
      <c r="I120" s="870"/>
      <c r="J120" s="871"/>
      <c r="K120" s="875">
        <v>4.07</v>
      </c>
      <c r="L120" s="876">
        <v>5</v>
      </c>
      <c r="M120" s="876">
        <v>45</v>
      </c>
      <c r="N120" s="877">
        <v>15</v>
      </c>
      <c r="O120" s="876" t="s">
        <v>5464</v>
      </c>
      <c r="P120" s="891" t="s">
        <v>5681</v>
      </c>
      <c r="Q120" s="878">
        <f t="shared" si="3"/>
        <v>-2</v>
      </c>
      <c r="R120" s="938">
        <f t="shared" si="3"/>
        <v>-8.98</v>
      </c>
      <c r="S120" s="878">
        <f t="shared" si="4"/>
        <v>-1</v>
      </c>
      <c r="T120" s="938">
        <f t="shared" si="5"/>
        <v>-4.07</v>
      </c>
      <c r="U120" s="945" t="s">
        <v>563</v>
      </c>
      <c r="V120" s="887" t="s">
        <v>563</v>
      </c>
      <c r="W120" s="887" t="s">
        <v>563</v>
      </c>
      <c r="X120" s="943" t="s">
        <v>563</v>
      </c>
      <c r="Y120" s="941"/>
    </row>
    <row r="121" spans="1:25" ht="14.4" customHeight="1" x14ac:dyDescent="0.3">
      <c r="A121" s="906" t="s">
        <v>5682</v>
      </c>
      <c r="B121" s="501">
        <v>2</v>
      </c>
      <c r="C121" s="893">
        <v>7.63</v>
      </c>
      <c r="D121" s="892">
        <v>8.5</v>
      </c>
      <c r="E121" s="894">
        <v>5</v>
      </c>
      <c r="F121" s="895">
        <v>21.52</v>
      </c>
      <c r="G121" s="883">
        <v>9.8000000000000007</v>
      </c>
      <c r="H121" s="896">
        <v>3</v>
      </c>
      <c r="I121" s="897">
        <v>12.87</v>
      </c>
      <c r="J121" s="884">
        <v>10.3</v>
      </c>
      <c r="K121" s="898">
        <v>4.07</v>
      </c>
      <c r="L121" s="896">
        <v>5</v>
      </c>
      <c r="M121" s="896">
        <v>45</v>
      </c>
      <c r="N121" s="899">
        <v>15</v>
      </c>
      <c r="O121" s="896" t="s">
        <v>5464</v>
      </c>
      <c r="P121" s="900" t="s">
        <v>5683</v>
      </c>
      <c r="Q121" s="901">
        <f t="shared" si="3"/>
        <v>1</v>
      </c>
      <c r="R121" s="939">
        <f t="shared" si="3"/>
        <v>5.2399999999999993</v>
      </c>
      <c r="S121" s="901">
        <f t="shared" si="4"/>
        <v>-2</v>
      </c>
      <c r="T121" s="939">
        <f t="shared" si="5"/>
        <v>-8.65</v>
      </c>
      <c r="U121" s="946">
        <v>45</v>
      </c>
      <c r="V121" s="501">
        <v>30.900000000000002</v>
      </c>
      <c r="W121" s="501">
        <v>-14.099999999999998</v>
      </c>
      <c r="X121" s="944">
        <v>0.68666666666666676</v>
      </c>
      <c r="Y121" s="942"/>
    </row>
    <row r="122" spans="1:25" ht="14.4" customHeight="1" x14ac:dyDescent="0.3">
      <c r="A122" s="906" t="s">
        <v>5684</v>
      </c>
      <c r="B122" s="501">
        <v>3</v>
      </c>
      <c r="C122" s="893">
        <v>19.809999999999999</v>
      </c>
      <c r="D122" s="892">
        <v>8.6999999999999993</v>
      </c>
      <c r="E122" s="894">
        <v>2</v>
      </c>
      <c r="F122" s="895">
        <v>14.88</v>
      </c>
      <c r="G122" s="883">
        <v>33.5</v>
      </c>
      <c r="H122" s="896">
        <v>2</v>
      </c>
      <c r="I122" s="897">
        <v>16.84</v>
      </c>
      <c r="J122" s="884">
        <v>9</v>
      </c>
      <c r="K122" s="898">
        <v>6.6</v>
      </c>
      <c r="L122" s="896">
        <v>6</v>
      </c>
      <c r="M122" s="896">
        <v>51</v>
      </c>
      <c r="N122" s="899">
        <v>17</v>
      </c>
      <c r="O122" s="896" t="s">
        <v>5464</v>
      </c>
      <c r="P122" s="900" t="s">
        <v>5685</v>
      </c>
      <c r="Q122" s="901">
        <f t="shared" si="3"/>
        <v>-1</v>
      </c>
      <c r="R122" s="939">
        <f t="shared" si="3"/>
        <v>-2.9699999999999989</v>
      </c>
      <c r="S122" s="901">
        <f t="shared" si="4"/>
        <v>0</v>
      </c>
      <c r="T122" s="939">
        <f t="shared" si="5"/>
        <v>1.9599999999999991</v>
      </c>
      <c r="U122" s="946">
        <v>34</v>
      </c>
      <c r="V122" s="501">
        <v>18</v>
      </c>
      <c r="W122" s="501">
        <v>-16</v>
      </c>
      <c r="X122" s="944">
        <v>0.52941176470588236</v>
      </c>
      <c r="Y122" s="942"/>
    </row>
    <row r="123" spans="1:25" ht="14.4" customHeight="1" x14ac:dyDescent="0.3">
      <c r="A123" s="905" t="s">
        <v>5686</v>
      </c>
      <c r="B123" s="887"/>
      <c r="C123" s="888"/>
      <c r="D123" s="889"/>
      <c r="E123" s="890"/>
      <c r="F123" s="870"/>
      <c r="G123" s="871"/>
      <c r="H123" s="872">
        <v>1</v>
      </c>
      <c r="I123" s="873">
        <v>17.34</v>
      </c>
      <c r="J123" s="882">
        <v>10</v>
      </c>
      <c r="K123" s="875">
        <v>17.34</v>
      </c>
      <c r="L123" s="876">
        <v>7</v>
      </c>
      <c r="M123" s="876">
        <v>60</v>
      </c>
      <c r="N123" s="877">
        <v>20</v>
      </c>
      <c r="O123" s="876" t="s">
        <v>5464</v>
      </c>
      <c r="P123" s="891" t="s">
        <v>5687</v>
      </c>
      <c r="Q123" s="878">
        <f t="shared" si="3"/>
        <v>1</v>
      </c>
      <c r="R123" s="938">
        <f t="shared" si="3"/>
        <v>17.34</v>
      </c>
      <c r="S123" s="878">
        <f t="shared" si="4"/>
        <v>1</v>
      </c>
      <c r="T123" s="938">
        <f t="shared" si="5"/>
        <v>17.34</v>
      </c>
      <c r="U123" s="945">
        <v>20</v>
      </c>
      <c r="V123" s="887">
        <v>10</v>
      </c>
      <c r="W123" s="887">
        <v>-10</v>
      </c>
      <c r="X123" s="943">
        <v>0.5</v>
      </c>
      <c r="Y123" s="941"/>
    </row>
    <row r="124" spans="1:25" ht="14.4" customHeight="1" x14ac:dyDescent="0.3">
      <c r="A124" s="905" t="s">
        <v>5688</v>
      </c>
      <c r="B124" s="887">
        <v>1</v>
      </c>
      <c r="C124" s="888">
        <v>20.11</v>
      </c>
      <c r="D124" s="889">
        <v>35</v>
      </c>
      <c r="E124" s="872">
        <v>1</v>
      </c>
      <c r="F124" s="873">
        <v>16.940000000000001</v>
      </c>
      <c r="G124" s="882">
        <v>20</v>
      </c>
      <c r="H124" s="876"/>
      <c r="I124" s="870"/>
      <c r="J124" s="871"/>
      <c r="K124" s="875">
        <v>16.940000000000001</v>
      </c>
      <c r="L124" s="876">
        <v>5</v>
      </c>
      <c r="M124" s="876">
        <v>72</v>
      </c>
      <c r="N124" s="877">
        <v>24</v>
      </c>
      <c r="O124" s="876" t="s">
        <v>5464</v>
      </c>
      <c r="P124" s="891" t="s">
        <v>5689</v>
      </c>
      <c r="Q124" s="878">
        <f t="shared" si="3"/>
        <v>-1</v>
      </c>
      <c r="R124" s="938">
        <f t="shared" si="3"/>
        <v>-20.11</v>
      </c>
      <c r="S124" s="878">
        <f t="shared" si="4"/>
        <v>-1</v>
      </c>
      <c r="T124" s="938">
        <f t="shared" si="5"/>
        <v>-16.940000000000001</v>
      </c>
      <c r="U124" s="945" t="s">
        <v>563</v>
      </c>
      <c r="V124" s="887" t="s">
        <v>563</v>
      </c>
      <c r="W124" s="887" t="s">
        <v>563</v>
      </c>
      <c r="X124" s="943" t="s">
        <v>563</v>
      </c>
      <c r="Y124" s="941"/>
    </row>
    <row r="125" spans="1:25" ht="14.4" customHeight="1" x14ac:dyDescent="0.3">
      <c r="A125" s="906" t="s">
        <v>5690</v>
      </c>
      <c r="B125" s="501">
        <v>1</v>
      </c>
      <c r="C125" s="893">
        <v>16.940000000000001</v>
      </c>
      <c r="D125" s="892">
        <v>34</v>
      </c>
      <c r="E125" s="894">
        <v>1</v>
      </c>
      <c r="F125" s="895">
        <v>16.940000000000001</v>
      </c>
      <c r="G125" s="883">
        <v>22</v>
      </c>
      <c r="H125" s="896">
        <v>1</v>
      </c>
      <c r="I125" s="897">
        <v>16.940000000000001</v>
      </c>
      <c r="J125" s="884">
        <v>24</v>
      </c>
      <c r="K125" s="898">
        <v>16.940000000000001</v>
      </c>
      <c r="L125" s="896">
        <v>5</v>
      </c>
      <c r="M125" s="896">
        <v>72</v>
      </c>
      <c r="N125" s="899">
        <v>24</v>
      </c>
      <c r="O125" s="896" t="s">
        <v>5464</v>
      </c>
      <c r="P125" s="900" t="s">
        <v>5689</v>
      </c>
      <c r="Q125" s="901">
        <f t="shared" si="3"/>
        <v>0</v>
      </c>
      <c r="R125" s="939">
        <f t="shared" si="3"/>
        <v>0</v>
      </c>
      <c r="S125" s="901">
        <f t="shared" si="4"/>
        <v>0</v>
      </c>
      <c r="T125" s="939">
        <f t="shared" si="5"/>
        <v>0</v>
      </c>
      <c r="U125" s="946">
        <v>24</v>
      </c>
      <c r="V125" s="501">
        <v>24</v>
      </c>
      <c r="W125" s="501">
        <v>0</v>
      </c>
      <c r="X125" s="944">
        <v>1</v>
      </c>
      <c r="Y125" s="942"/>
    </row>
    <row r="126" spans="1:25" ht="14.4" customHeight="1" x14ac:dyDescent="0.3">
      <c r="A126" s="905" t="s">
        <v>5691</v>
      </c>
      <c r="B126" s="887"/>
      <c r="C126" s="888"/>
      <c r="D126" s="889"/>
      <c r="E126" s="872">
        <v>1</v>
      </c>
      <c r="F126" s="873">
        <v>0.97</v>
      </c>
      <c r="G126" s="882">
        <v>12</v>
      </c>
      <c r="H126" s="876">
        <v>1</v>
      </c>
      <c r="I126" s="870">
        <v>0.89</v>
      </c>
      <c r="J126" s="871">
        <v>4</v>
      </c>
      <c r="K126" s="875">
        <v>0.89</v>
      </c>
      <c r="L126" s="876">
        <v>3</v>
      </c>
      <c r="M126" s="876">
        <v>24</v>
      </c>
      <c r="N126" s="877">
        <v>8</v>
      </c>
      <c r="O126" s="876" t="s">
        <v>5464</v>
      </c>
      <c r="P126" s="891" t="s">
        <v>5692</v>
      </c>
      <c r="Q126" s="878">
        <f t="shared" si="3"/>
        <v>1</v>
      </c>
      <c r="R126" s="938">
        <f t="shared" si="3"/>
        <v>0.89</v>
      </c>
      <c r="S126" s="878">
        <f t="shared" si="4"/>
        <v>0</v>
      </c>
      <c r="T126" s="938">
        <f t="shared" si="5"/>
        <v>-7.999999999999996E-2</v>
      </c>
      <c r="U126" s="945">
        <v>8</v>
      </c>
      <c r="V126" s="887">
        <v>4</v>
      </c>
      <c r="W126" s="887">
        <v>-4</v>
      </c>
      <c r="X126" s="943">
        <v>0.5</v>
      </c>
      <c r="Y126" s="941"/>
    </row>
    <row r="127" spans="1:25" ht="14.4" customHeight="1" x14ac:dyDescent="0.3">
      <c r="A127" s="906" t="s">
        <v>5693</v>
      </c>
      <c r="B127" s="501">
        <v>4</v>
      </c>
      <c r="C127" s="893">
        <v>3.83</v>
      </c>
      <c r="D127" s="892">
        <v>9.3000000000000007</v>
      </c>
      <c r="E127" s="894">
        <v>11</v>
      </c>
      <c r="F127" s="895">
        <v>9.6300000000000008</v>
      </c>
      <c r="G127" s="883">
        <v>4.5</v>
      </c>
      <c r="H127" s="896">
        <v>3</v>
      </c>
      <c r="I127" s="897">
        <v>2.68</v>
      </c>
      <c r="J127" s="884">
        <v>7.3</v>
      </c>
      <c r="K127" s="898">
        <v>0.89</v>
      </c>
      <c r="L127" s="896">
        <v>3</v>
      </c>
      <c r="M127" s="896">
        <v>24</v>
      </c>
      <c r="N127" s="899">
        <v>8</v>
      </c>
      <c r="O127" s="896" t="s">
        <v>5464</v>
      </c>
      <c r="P127" s="900" t="s">
        <v>5692</v>
      </c>
      <c r="Q127" s="901">
        <f t="shared" si="3"/>
        <v>-1</v>
      </c>
      <c r="R127" s="939">
        <f t="shared" si="3"/>
        <v>-1.1499999999999999</v>
      </c>
      <c r="S127" s="901">
        <f t="shared" si="4"/>
        <v>-8</v>
      </c>
      <c r="T127" s="939">
        <f t="shared" si="5"/>
        <v>-6.9500000000000011</v>
      </c>
      <c r="U127" s="946">
        <v>24</v>
      </c>
      <c r="V127" s="501">
        <v>21.9</v>
      </c>
      <c r="W127" s="501">
        <v>-2.1000000000000014</v>
      </c>
      <c r="X127" s="944">
        <v>0.91249999999999998</v>
      </c>
      <c r="Y127" s="942">
        <v>1</v>
      </c>
    </row>
    <row r="128" spans="1:25" ht="14.4" customHeight="1" x14ac:dyDescent="0.3">
      <c r="A128" s="906" t="s">
        <v>5694</v>
      </c>
      <c r="B128" s="501"/>
      <c r="C128" s="893"/>
      <c r="D128" s="892"/>
      <c r="E128" s="894">
        <v>1</v>
      </c>
      <c r="F128" s="895">
        <v>1.62</v>
      </c>
      <c r="G128" s="883">
        <v>10</v>
      </c>
      <c r="H128" s="896">
        <v>4</v>
      </c>
      <c r="I128" s="897">
        <v>6.91</v>
      </c>
      <c r="J128" s="884">
        <v>9.8000000000000007</v>
      </c>
      <c r="K128" s="898">
        <v>1.62</v>
      </c>
      <c r="L128" s="896">
        <v>4</v>
      </c>
      <c r="M128" s="896">
        <v>36</v>
      </c>
      <c r="N128" s="899">
        <v>12</v>
      </c>
      <c r="O128" s="896" t="s">
        <v>5464</v>
      </c>
      <c r="P128" s="900" t="s">
        <v>5692</v>
      </c>
      <c r="Q128" s="901">
        <f t="shared" si="3"/>
        <v>4</v>
      </c>
      <c r="R128" s="939">
        <f t="shared" si="3"/>
        <v>6.91</v>
      </c>
      <c r="S128" s="901">
        <f t="shared" si="4"/>
        <v>3</v>
      </c>
      <c r="T128" s="939">
        <f t="shared" si="5"/>
        <v>5.29</v>
      </c>
      <c r="U128" s="946">
        <v>48</v>
      </c>
      <c r="V128" s="501">
        <v>39.200000000000003</v>
      </c>
      <c r="W128" s="501">
        <v>-8.7999999999999972</v>
      </c>
      <c r="X128" s="944">
        <v>0.81666666666666676</v>
      </c>
      <c r="Y128" s="942">
        <v>4</v>
      </c>
    </row>
    <row r="129" spans="1:25" ht="14.4" customHeight="1" x14ac:dyDescent="0.3">
      <c r="A129" s="905" t="s">
        <v>5695</v>
      </c>
      <c r="B129" s="887">
        <v>1</v>
      </c>
      <c r="C129" s="888">
        <v>1.32</v>
      </c>
      <c r="D129" s="889">
        <v>6</v>
      </c>
      <c r="E129" s="890"/>
      <c r="F129" s="870"/>
      <c r="G129" s="871"/>
      <c r="H129" s="872">
        <v>1</v>
      </c>
      <c r="I129" s="873">
        <v>1.32</v>
      </c>
      <c r="J129" s="882">
        <v>5</v>
      </c>
      <c r="K129" s="875">
        <v>1.32</v>
      </c>
      <c r="L129" s="876">
        <v>4</v>
      </c>
      <c r="M129" s="876">
        <v>33</v>
      </c>
      <c r="N129" s="877">
        <v>11</v>
      </c>
      <c r="O129" s="876" t="s">
        <v>5464</v>
      </c>
      <c r="P129" s="891" t="s">
        <v>5696</v>
      </c>
      <c r="Q129" s="878">
        <f t="shared" si="3"/>
        <v>0</v>
      </c>
      <c r="R129" s="938">
        <f t="shared" si="3"/>
        <v>0</v>
      </c>
      <c r="S129" s="878">
        <f t="shared" si="4"/>
        <v>1</v>
      </c>
      <c r="T129" s="938">
        <f t="shared" si="5"/>
        <v>1.32</v>
      </c>
      <c r="U129" s="945">
        <v>11</v>
      </c>
      <c r="V129" s="887">
        <v>5</v>
      </c>
      <c r="W129" s="887">
        <v>-6</v>
      </c>
      <c r="X129" s="943">
        <v>0.45454545454545453</v>
      </c>
      <c r="Y129" s="941"/>
    </row>
    <row r="130" spans="1:25" ht="14.4" customHeight="1" x14ac:dyDescent="0.3">
      <c r="A130" s="905" t="s">
        <v>5697</v>
      </c>
      <c r="B130" s="879">
        <v>1</v>
      </c>
      <c r="C130" s="880">
        <v>1</v>
      </c>
      <c r="D130" s="881">
        <v>7</v>
      </c>
      <c r="E130" s="890"/>
      <c r="F130" s="870"/>
      <c r="G130" s="871"/>
      <c r="H130" s="876"/>
      <c r="I130" s="870"/>
      <c r="J130" s="871"/>
      <c r="K130" s="875">
        <v>1</v>
      </c>
      <c r="L130" s="876">
        <v>2</v>
      </c>
      <c r="M130" s="876">
        <v>18</v>
      </c>
      <c r="N130" s="877">
        <v>6</v>
      </c>
      <c r="O130" s="876" t="s">
        <v>5464</v>
      </c>
      <c r="P130" s="891" t="s">
        <v>5698</v>
      </c>
      <c r="Q130" s="878">
        <f t="shared" si="3"/>
        <v>-1</v>
      </c>
      <c r="R130" s="938">
        <f t="shared" si="3"/>
        <v>-1</v>
      </c>
      <c r="S130" s="878">
        <f t="shared" si="4"/>
        <v>0</v>
      </c>
      <c r="T130" s="938">
        <f t="shared" si="5"/>
        <v>0</v>
      </c>
      <c r="U130" s="945" t="s">
        <v>563</v>
      </c>
      <c r="V130" s="887" t="s">
        <v>563</v>
      </c>
      <c r="W130" s="887" t="s">
        <v>563</v>
      </c>
      <c r="X130" s="943" t="s">
        <v>563</v>
      </c>
      <c r="Y130" s="941"/>
    </row>
    <row r="131" spans="1:25" ht="14.4" customHeight="1" x14ac:dyDescent="0.3">
      <c r="A131" s="906" t="s">
        <v>5699</v>
      </c>
      <c r="B131" s="903">
        <v>2</v>
      </c>
      <c r="C131" s="904">
        <v>4.51</v>
      </c>
      <c r="D131" s="885">
        <v>14.5</v>
      </c>
      <c r="E131" s="902">
        <v>1</v>
      </c>
      <c r="F131" s="897">
        <v>2.2599999999999998</v>
      </c>
      <c r="G131" s="884">
        <v>6</v>
      </c>
      <c r="H131" s="896">
        <v>1</v>
      </c>
      <c r="I131" s="897">
        <v>2.2599999999999998</v>
      </c>
      <c r="J131" s="884">
        <v>5</v>
      </c>
      <c r="K131" s="898">
        <v>2.2599999999999998</v>
      </c>
      <c r="L131" s="896">
        <v>4</v>
      </c>
      <c r="M131" s="896">
        <v>39</v>
      </c>
      <c r="N131" s="899">
        <v>13</v>
      </c>
      <c r="O131" s="896" t="s">
        <v>5464</v>
      </c>
      <c r="P131" s="900" t="s">
        <v>5700</v>
      </c>
      <c r="Q131" s="901">
        <f t="shared" si="3"/>
        <v>-1</v>
      </c>
      <c r="R131" s="939">
        <f t="shared" si="3"/>
        <v>-2.25</v>
      </c>
      <c r="S131" s="901">
        <f t="shared" si="4"/>
        <v>0</v>
      </c>
      <c r="T131" s="939">
        <f t="shared" si="5"/>
        <v>0</v>
      </c>
      <c r="U131" s="946">
        <v>13</v>
      </c>
      <c r="V131" s="501">
        <v>5</v>
      </c>
      <c r="W131" s="501">
        <v>-8</v>
      </c>
      <c r="X131" s="944">
        <v>0.38461538461538464</v>
      </c>
      <c r="Y131" s="942"/>
    </row>
    <row r="132" spans="1:25" ht="14.4" customHeight="1" x14ac:dyDescent="0.3">
      <c r="A132" s="906" t="s">
        <v>5701</v>
      </c>
      <c r="B132" s="903"/>
      <c r="C132" s="904"/>
      <c r="D132" s="885"/>
      <c r="E132" s="902">
        <v>1</v>
      </c>
      <c r="F132" s="897">
        <v>3.78</v>
      </c>
      <c r="G132" s="884">
        <v>5</v>
      </c>
      <c r="H132" s="896">
        <v>1</v>
      </c>
      <c r="I132" s="897">
        <v>3.15</v>
      </c>
      <c r="J132" s="884">
        <v>4</v>
      </c>
      <c r="K132" s="898">
        <v>4.42</v>
      </c>
      <c r="L132" s="896">
        <v>6</v>
      </c>
      <c r="M132" s="896">
        <v>57</v>
      </c>
      <c r="N132" s="899">
        <v>19</v>
      </c>
      <c r="O132" s="896" t="s">
        <v>5464</v>
      </c>
      <c r="P132" s="900" t="s">
        <v>5702</v>
      </c>
      <c r="Q132" s="901">
        <f t="shared" si="3"/>
        <v>1</v>
      </c>
      <c r="R132" s="939">
        <f t="shared" si="3"/>
        <v>3.15</v>
      </c>
      <c r="S132" s="901">
        <f t="shared" si="4"/>
        <v>0</v>
      </c>
      <c r="T132" s="939">
        <f t="shared" si="5"/>
        <v>-0.62999999999999989</v>
      </c>
      <c r="U132" s="946">
        <v>19</v>
      </c>
      <c r="V132" s="501">
        <v>4</v>
      </c>
      <c r="W132" s="501">
        <v>-15</v>
      </c>
      <c r="X132" s="944">
        <v>0.21052631578947367</v>
      </c>
      <c r="Y132" s="942"/>
    </row>
    <row r="133" spans="1:25" ht="14.4" customHeight="1" thickBot="1" x14ac:dyDescent="0.35">
      <c r="A133" s="922" t="s">
        <v>5703</v>
      </c>
      <c r="B133" s="923">
        <v>1</v>
      </c>
      <c r="C133" s="924">
        <v>0.68</v>
      </c>
      <c r="D133" s="925">
        <v>3</v>
      </c>
      <c r="E133" s="926"/>
      <c r="F133" s="927"/>
      <c r="G133" s="928"/>
      <c r="H133" s="929">
        <v>1</v>
      </c>
      <c r="I133" s="930">
        <v>0.68</v>
      </c>
      <c r="J133" s="931">
        <v>2</v>
      </c>
      <c r="K133" s="932">
        <v>0.68</v>
      </c>
      <c r="L133" s="933">
        <v>2</v>
      </c>
      <c r="M133" s="933">
        <v>15</v>
      </c>
      <c r="N133" s="934">
        <v>5</v>
      </c>
      <c r="O133" s="933" t="s">
        <v>5464</v>
      </c>
      <c r="P133" s="935" t="s">
        <v>5704</v>
      </c>
      <c r="Q133" s="936">
        <f t="shared" si="3"/>
        <v>0</v>
      </c>
      <c r="R133" s="940">
        <f t="shared" si="3"/>
        <v>0</v>
      </c>
      <c r="S133" s="936">
        <f t="shared" si="4"/>
        <v>1</v>
      </c>
      <c r="T133" s="940">
        <f t="shared" si="5"/>
        <v>0.68</v>
      </c>
      <c r="U133" s="950">
        <v>5</v>
      </c>
      <c r="V133" s="923">
        <v>2</v>
      </c>
      <c r="W133" s="923">
        <v>-3</v>
      </c>
      <c r="X133" s="951">
        <v>0.4</v>
      </c>
      <c r="Y133" s="952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34:Q1048576">
    <cfRule type="cellIs" dxfId="13" priority="10" stopIfTrue="1" operator="lessThan">
      <formula>0</formula>
    </cfRule>
  </conditionalFormatting>
  <conditionalFormatting sqref="W134:W1048576">
    <cfRule type="cellIs" dxfId="12" priority="9" stopIfTrue="1" operator="greaterThan">
      <formula>0</formula>
    </cfRule>
  </conditionalFormatting>
  <conditionalFormatting sqref="X134:X1048576">
    <cfRule type="cellIs" dxfId="11" priority="8" stopIfTrue="1" operator="greaterThan">
      <formula>1</formula>
    </cfRule>
  </conditionalFormatting>
  <conditionalFormatting sqref="X134:X1048576">
    <cfRule type="cellIs" dxfId="10" priority="5" stopIfTrue="1" operator="greaterThan">
      <formula>1</formula>
    </cfRule>
  </conditionalFormatting>
  <conditionalFormatting sqref="W134:W1048576">
    <cfRule type="cellIs" dxfId="9" priority="6" stopIfTrue="1" operator="greaterThan">
      <formula>0</formula>
    </cfRule>
  </conditionalFormatting>
  <conditionalFormatting sqref="Q134:Q1048576">
    <cfRule type="cellIs" dxfId="8" priority="7" stopIfTrue="1" operator="lessThan">
      <formula>0</formula>
    </cfRule>
  </conditionalFormatting>
  <conditionalFormatting sqref="Q5:Q133">
    <cfRule type="cellIs" dxfId="7" priority="4" stopIfTrue="1" operator="lessThan">
      <formula>0</formula>
    </cfRule>
  </conditionalFormatting>
  <conditionalFormatting sqref="X5:X133">
    <cfRule type="cellIs" dxfId="6" priority="2" stopIfTrue="1" operator="greaterThan">
      <formula>1</formula>
    </cfRule>
  </conditionalFormatting>
  <conditionalFormatting sqref="W5:W133">
    <cfRule type="cellIs" dxfId="5" priority="3" stopIfTrue="1" operator="greaterThan">
      <formula>0</formula>
    </cfRule>
  </conditionalFormatting>
  <conditionalFormatting sqref="S5:S133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38" t="s">
        <v>158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thickBot="1" x14ac:dyDescent="0.35">
      <c r="A2" s="374" t="s">
        <v>320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2036608</v>
      </c>
      <c r="C3" s="344">
        <f t="shared" ref="C3:L3" si="0">SUBTOTAL(9,C6:C1048576)</f>
        <v>10.90579643344801</v>
      </c>
      <c r="D3" s="344">
        <f t="shared" si="0"/>
        <v>1845214</v>
      </c>
      <c r="E3" s="344">
        <f t="shared" si="0"/>
        <v>8</v>
      </c>
      <c r="F3" s="344">
        <f t="shared" si="0"/>
        <v>2114487</v>
      </c>
      <c r="G3" s="347">
        <f>IF(D3&lt;&gt;0,F3/D3,"")</f>
        <v>1.1459304991182595</v>
      </c>
      <c r="H3" s="343">
        <f t="shared" si="0"/>
        <v>114475.05999999998</v>
      </c>
      <c r="I3" s="344">
        <f t="shared" si="0"/>
        <v>2.6339728245849896</v>
      </c>
      <c r="J3" s="344">
        <f t="shared" si="0"/>
        <v>105843.51000000004</v>
      </c>
      <c r="K3" s="344">
        <f t="shared" si="0"/>
        <v>2</v>
      </c>
      <c r="L3" s="344">
        <f t="shared" si="0"/>
        <v>224087.49</v>
      </c>
      <c r="M3" s="345">
        <f>IF(J3&lt;&gt;0,L3/J3,"")</f>
        <v>2.1171585296065851</v>
      </c>
    </row>
    <row r="4" spans="1:13" ht="14.4" customHeight="1" x14ac:dyDescent="0.3">
      <c r="A4" s="671" t="s">
        <v>118</v>
      </c>
      <c r="B4" s="603" t="s">
        <v>123</v>
      </c>
      <c r="C4" s="604"/>
      <c r="D4" s="604"/>
      <c r="E4" s="604"/>
      <c r="F4" s="604"/>
      <c r="G4" s="606"/>
      <c r="H4" s="603" t="s">
        <v>124</v>
      </c>
      <c r="I4" s="604"/>
      <c r="J4" s="604"/>
      <c r="K4" s="604"/>
      <c r="L4" s="604"/>
      <c r="M4" s="606"/>
    </row>
    <row r="5" spans="1:13" s="330" customFormat="1" ht="14.4" customHeight="1" thickBot="1" x14ac:dyDescent="0.35">
      <c r="A5" s="953"/>
      <c r="B5" s="954">
        <v>2015</v>
      </c>
      <c r="C5" s="955"/>
      <c r="D5" s="955">
        <v>2016</v>
      </c>
      <c r="E5" s="955"/>
      <c r="F5" s="955">
        <v>2017</v>
      </c>
      <c r="G5" s="864" t="s">
        <v>2</v>
      </c>
      <c r="H5" s="954">
        <v>2015</v>
      </c>
      <c r="I5" s="955"/>
      <c r="J5" s="955">
        <v>2016</v>
      </c>
      <c r="K5" s="955"/>
      <c r="L5" s="955">
        <v>2017</v>
      </c>
      <c r="M5" s="864" t="s">
        <v>2</v>
      </c>
    </row>
    <row r="6" spans="1:13" ht="14.4" customHeight="1" x14ac:dyDescent="0.3">
      <c r="A6" s="819" t="s">
        <v>4320</v>
      </c>
      <c r="B6" s="846">
        <v>4410</v>
      </c>
      <c r="C6" s="805"/>
      <c r="D6" s="846"/>
      <c r="E6" s="805"/>
      <c r="F6" s="846"/>
      <c r="G6" s="810"/>
      <c r="H6" s="846"/>
      <c r="I6" s="805"/>
      <c r="J6" s="846"/>
      <c r="K6" s="805"/>
      <c r="L6" s="846"/>
      <c r="M6" s="231"/>
    </row>
    <row r="7" spans="1:13" ht="14.4" customHeight="1" x14ac:dyDescent="0.3">
      <c r="A7" s="758" t="s">
        <v>5706</v>
      </c>
      <c r="B7" s="848">
        <v>32700</v>
      </c>
      <c r="C7" s="728">
        <v>1.3763784830372927</v>
      </c>
      <c r="D7" s="848">
        <v>23758</v>
      </c>
      <c r="E7" s="728">
        <v>1</v>
      </c>
      <c r="F7" s="848"/>
      <c r="G7" s="746"/>
      <c r="H7" s="848">
        <v>40969.25</v>
      </c>
      <c r="I7" s="728">
        <v>1.7409446486750177</v>
      </c>
      <c r="J7" s="848">
        <v>23532.77</v>
      </c>
      <c r="K7" s="728">
        <v>1</v>
      </c>
      <c r="L7" s="848"/>
      <c r="M7" s="769"/>
    </row>
    <row r="8" spans="1:13" ht="14.4" customHeight="1" x14ac:dyDescent="0.3">
      <c r="A8" s="758" t="s">
        <v>4328</v>
      </c>
      <c r="B8" s="848">
        <v>129658</v>
      </c>
      <c r="C8" s="728">
        <v>2.5391770949611265</v>
      </c>
      <c r="D8" s="848">
        <v>51063</v>
      </c>
      <c r="E8" s="728">
        <v>1</v>
      </c>
      <c r="F8" s="848">
        <v>116610</v>
      </c>
      <c r="G8" s="746">
        <v>2.2836496093061514</v>
      </c>
      <c r="H8" s="848"/>
      <c r="I8" s="728"/>
      <c r="J8" s="848"/>
      <c r="K8" s="728"/>
      <c r="L8" s="848"/>
      <c r="M8" s="769"/>
    </row>
    <row r="9" spans="1:13" ht="14.4" customHeight="1" x14ac:dyDescent="0.3">
      <c r="A9" s="758" t="s">
        <v>5707</v>
      </c>
      <c r="B9" s="848">
        <v>326099</v>
      </c>
      <c r="C9" s="728">
        <v>1.7288858963619591</v>
      </c>
      <c r="D9" s="848">
        <v>188618</v>
      </c>
      <c r="E9" s="728">
        <v>1</v>
      </c>
      <c r="F9" s="848">
        <v>320808</v>
      </c>
      <c r="G9" s="746">
        <v>1.7008344908757382</v>
      </c>
      <c r="H9" s="848"/>
      <c r="I9" s="728"/>
      <c r="J9" s="848"/>
      <c r="K9" s="728"/>
      <c r="L9" s="848"/>
      <c r="M9" s="769"/>
    </row>
    <row r="10" spans="1:13" ht="14.4" customHeight="1" x14ac:dyDescent="0.3">
      <c r="A10" s="758" t="s">
        <v>5708</v>
      </c>
      <c r="B10" s="848">
        <v>1279969</v>
      </c>
      <c r="C10" s="728">
        <v>0.97196053744644595</v>
      </c>
      <c r="D10" s="848">
        <v>1316894</v>
      </c>
      <c r="E10" s="728">
        <v>1</v>
      </c>
      <c r="F10" s="848">
        <v>1406082</v>
      </c>
      <c r="G10" s="746">
        <v>1.0677260280630028</v>
      </c>
      <c r="H10" s="848">
        <v>73505.809999999983</v>
      </c>
      <c r="I10" s="728">
        <v>0.89302817590997186</v>
      </c>
      <c r="J10" s="848">
        <v>82310.740000000034</v>
      </c>
      <c r="K10" s="728">
        <v>1</v>
      </c>
      <c r="L10" s="848">
        <v>224087.49</v>
      </c>
      <c r="M10" s="769">
        <v>2.7224574824621901</v>
      </c>
    </row>
    <row r="11" spans="1:13" ht="14.4" customHeight="1" x14ac:dyDescent="0.3">
      <c r="A11" s="758" t="s">
        <v>5709</v>
      </c>
      <c r="B11" s="848">
        <v>134286</v>
      </c>
      <c r="C11" s="728">
        <v>0.89982912855563368</v>
      </c>
      <c r="D11" s="848">
        <v>149235</v>
      </c>
      <c r="E11" s="728">
        <v>1</v>
      </c>
      <c r="F11" s="848">
        <v>167591</v>
      </c>
      <c r="G11" s="746">
        <v>1.1230006365798908</v>
      </c>
      <c r="H11" s="848"/>
      <c r="I11" s="728"/>
      <c r="J11" s="848"/>
      <c r="K11" s="728"/>
      <c r="L11" s="848"/>
      <c r="M11" s="769"/>
    </row>
    <row r="12" spans="1:13" ht="14.4" customHeight="1" x14ac:dyDescent="0.3">
      <c r="A12" s="758" t="s">
        <v>5710</v>
      </c>
      <c r="B12" s="848">
        <v>19305</v>
      </c>
      <c r="C12" s="728">
        <v>1.1106955871353776</v>
      </c>
      <c r="D12" s="848">
        <v>17381</v>
      </c>
      <c r="E12" s="728">
        <v>1</v>
      </c>
      <c r="F12" s="848">
        <v>15578</v>
      </c>
      <c r="G12" s="746">
        <v>0.89626603762729418</v>
      </c>
      <c r="H12" s="848"/>
      <c r="I12" s="728"/>
      <c r="J12" s="848"/>
      <c r="K12" s="728"/>
      <c r="L12" s="848"/>
      <c r="M12" s="769"/>
    </row>
    <row r="13" spans="1:13" ht="14.4" customHeight="1" x14ac:dyDescent="0.3">
      <c r="A13" s="758" t="s">
        <v>5711</v>
      </c>
      <c r="B13" s="848">
        <v>107928</v>
      </c>
      <c r="C13" s="728">
        <v>1.1205149501661129</v>
      </c>
      <c r="D13" s="848">
        <v>96320</v>
      </c>
      <c r="E13" s="728">
        <v>1</v>
      </c>
      <c r="F13" s="848">
        <v>87818</v>
      </c>
      <c r="G13" s="746">
        <v>0.91173172757475085</v>
      </c>
      <c r="H13" s="848"/>
      <c r="I13" s="728"/>
      <c r="J13" s="848"/>
      <c r="K13" s="728"/>
      <c r="L13" s="848"/>
      <c r="M13" s="769"/>
    </row>
    <row r="14" spans="1:13" ht="14.4" customHeight="1" thickBot="1" x14ac:dyDescent="0.35">
      <c r="A14" s="852" t="s">
        <v>5712</v>
      </c>
      <c r="B14" s="850">
        <v>2253</v>
      </c>
      <c r="C14" s="735">
        <v>1.1583547557840617</v>
      </c>
      <c r="D14" s="850">
        <v>1945</v>
      </c>
      <c r="E14" s="735">
        <v>1</v>
      </c>
      <c r="F14" s="850"/>
      <c r="G14" s="747"/>
      <c r="H14" s="850"/>
      <c r="I14" s="735"/>
      <c r="J14" s="850"/>
      <c r="K14" s="735"/>
      <c r="L14" s="850"/>
      <c r="M14" s="77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21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38" t="s">
        <v>6143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ht="14.4" customHeight="1" thickBot="1" x14ac:dyDescent="0.35">
      <c r="A2" s="374" t="s">
        <v>320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14476.36</v>
      </c>
      <c r="G3" s="211">
        <f t="shared" si="0"/>
        <v>2151083.06</v>
      </c>
      <c r="H3" s="212"/>
      <c r="I3" s="212"/>
      <c r="J3" s="207">
        <f t="shared" si="0"/>
        <v>11131.55</v>
      </c>
      <c r="K3" s="211">
        <f t="shared" si="0"/>
        <v>1951057.51</v>
      </c>
      <c r="L3" s="212"/>
      <c r="M3" s="212"/>
      <c r="N3" s="207">
        <f t="shared" si="0"/>
        <v>13470.54</v>
      </c>
      <c r="O3" s="211">
        <f t="shared" si="0"/>
        <v>2338574.4900000002</v>
      </c>
      <c r="P3" s="177">
        <f>IF(K3=0,"",O3/K3)</f>
        <v>1.1986189428111733</v>
      </c>
      <c r="Q3" s="209">
        <f>IF(N3=0,"",O3/N3)</f>
        <v>173.60658815459513</v>
      </c>
    </row>
    <row r="4" spans="1:17" ht="14.4" customHeight="1" x14ac:dyDescent="0.3">
      <c r="A4" s="611" t="s">
        <v>74</v>
      </c>
      <c r="B4" s="609" t="s">
        <v>119</v>
      </c>
      <c r="C4" s="611" t="s">
        <v>120</v>
      </c>
      <c r="D4" s="620" t="s">
        <v>90</v>
      </c>
      <c r="E4" s="612" t="s">
        <v>11</v>
      </c>
      <c r="F4" s="618">
        <v>2015</v>
      </c>
      <c r="G4" s="619"/>
      <c r="H4" s="210"/>
      <c r="I4" s="210"/>
      <c r="J4" s="618">
        <v>2016</v>
      </c>
      <c r="K4" s="619"/>
      <c r="L4" s="210"/>
      <c r="M4" s="210"/>
      <c r="N4" s="618">
        <v>2017</v>
      </c>
      <c r="O4" s="619"/>
      <c r="P4" s="621" t="s">
        <v>2</v>
      </c>
      <c r="Q4" s="610" t="s">
        <v>122</v>
      </c>
    </row>
    <row r="5" spans="1:17" ht="14.4" customHeight="1" thickBot="1" x14ac:dyDescent="0.35">
      <c r="A5" s="855"/>
      <c r="B5" s="853"/>
      <c r="C5" s="855"/>
      <c r="D5" s="865"/>
      <c r="E5" s="857"/>
      <c r="F5" s="866" t="s">
        <v>91</v>
      </c>
      <c r="G5" s="867" t="s">
        <v>14</v>
      </c>
      <c r="H5" s="868"/>
      <c r="I5" s="868"/>
      <c r="J5" s="866" t="s">
        <v>91</v>
      </c>
      <c r="K5" s="867" t="s">
        <v>14</v>
      </c>
      <c r="L5" s="868"/>
      <c r="M5" s="868"/>
      <c r="N5" s="866" t="s">
        <v>91</v>
      </c>
      <c r="O5" s="867" t="s">
        <v>14</v>
      </c>
      <c r="P5" s="869"/>
      <c r="Q5" s="862"/>
    </row>
    <row r="6" spans="1:17" ht="14.4" customHeight="1" x14ac:dyDescent="0.3">
      <c r="A6" s="804" t="s">
        <v>4345</v>
      </c>
      <c r="B6" s="805" t="s">
        <v>5713</v>
      </c>
      <c r="C6" s="805" t="s">
        <v>4179</v>
      </c>
      <c r="D6" s="805" t="s">
        <v>5714</v>
      </c>
      <c r="E6" s="805" t="s">
        <v>5715</v>
      </c>
      <c r="F6" s="225">
        <v>6</v>
      </c>
      <c r="G6" s="225">
        <v>2778</v>
      </c>
      <c r="H6" s="225"/>
      <c r="I6" s="225">
        <v>463</v>
      </c>
      <c r="J6" s="225"/>
      <c r="K6" s="225"/>
      <c r="L6" s="225"/>
      <c r="M6" s="225"/>
      <c r="N6" s="225"/>
      <c r="O6" s="225"/>
      <c r="P6" s="810"/>
      <c r="Q6" s="818"/>
    </row>
    <row r="7" spans="1:17" ht="14.4" customHeight="1" x14ac:dyDescent="0.3">
      <c r="A7" s="727" t="s">
        <v>4345</v>
      </c>
      <c r="B7" s="728" t="s">
        <v>5713</v>
      </c>
      <c r="C7" s="728" t="s">
        <v>4179</v>
      </c>
      <c r="D7" s="728" t="s">
        <v>5716</v>
      </c>
      <c r="E7" s="728" t="s">
        <v>5717</v>
      </c>
      <c r="F7" s="732">
        <v>16</v>
      </c>
      <c r="G7" s="732">
        <v>1296</v>
      </c>
      <c r="H7" s="732"/>
      <c r="I7" s="732">
        <v>81</v>
      </c>
      <c r="J7" s="732"/>
      <c r="K7" s="732"/>
      <c r="L7" s="732"/>
      <c r="M7" s="732"/>
      <c r="N7" s="732"/>
      <c r="O7" s="732"/>
      <c r="P7" s="746"/>
      <c r="Q7" s="733"/>
    </row>
    <row r="8" spans="1:17" ht="14.4" customHeight="1" x14ac:dyDescent="0.3">
      <c r="A8" s="727" t="s">
        <v>4345</v>
      </c>
      <c r="B8" s="728" t="s">
        <v>5713</v>
      </c>
      <c r="C8" s="728" t="s">
        <v>4179</v>
      </c>
      <c r="D8" s="728" t="s">
        <v>5718</v>
      </c>
      <c r="E8" s="728" t="s">
        <v>5719</v>
      </c>
      <c r="F8" s="732">
        <v>1</v>
      </c>
      <c r="G8" s="732">
        <v>166</v>
      </c>
      <c r="H8" s="732"/>
      <c r="I8" s="732">
        <v>166</v>
      </c>
      <c r="J8" s="732"/>
      <c r="K8" s="732"/>
      <c r="L8" s="732"/>
      <c r="M8" s="732"/>
      <c r="N8" s="732"/>
      <c r="O8" s="732"/>
      <c r="P8" s="746"/>
      <c r="Q8" s="733"/>
    </row>
    <row r="9" spans="1:17" ht="14.4" customHeight="1" x14ac:dyDescent="0.3">
      <c r="A9" s="727" t="s">
        <v>4345</v>
      </c>
      <c r="B9" s="728" t="s">
        <v>5713</v>
      </c>
      <c r="C9" s="728" t="s">
        <v>4179</v>
      </c>
      <c r="D9" s="728" t="s">
        <v>5720</v>
      </c>
      <c r="E9" s="728" t="s">
        <v>5721</v>
      </c>
      <c r="F9" s="732">
        <v>1</v>
      </c>
      <c r="G9" s="732">
        <v>170</v>
      </c>
      <c r="H9" s="732"/>
      <c r="I9" s="732">
        <v>170</v>
      </c>
      <c r="J9" s="732"/>
      <c r="K9" s="732"/>
      <c r="L9" s="732"/>
      <c r="M9" s="732"/>
      <c r="N9" s="732"/>
      <c r="O9" s="732"/>
      <c r="P9" s="746"/>
      <c r="Q9" s="733"/>
    </row>
    <row r="10" spans="1:17" ht="14.4" customHeight="1" x14ac:dyDescent="0.3">
      <c r="A10" s="727" t="s">
        <v>5722</v>
      </c>
      <c r="B10" s="728" t="s">
        <v>5723</v>
      </c>
      <c r="C10" s="728" t="s">
        <v>4184</v>
      </c>
      <c r="D10" s="728" t="s">
        <v>5724</v>
      </c>
      <c r="E10" s="728" t="s">
        <v>5725</v>
      </c>
      <c r="F10" s="732"/>
      <c r="G10" s="732"/>
      <c r="H10" s="732"/>
      <c r="I10" s="732"/>
      <c r="J10" s="732">
        <v>0.02</v>
      </c>
      <c r="K10" s="732">
        <v>177.08</v>
      </c>
      <c r="L10" s="732">
        <v>1</v>
      </c>
      <c r="M10" s="732">
        <v>8854</v>
      </c>
      <c r="N10" s="732"/>
      <c r="O10" s="732"/>
      <c r="P10" s="746"/>
      <c r="Q10" s="733"/>
    </row>
    <row r="11" spans="1:17" ht="14.4" customHeight="1" x14ac:dyDescent="0.3">
      <c r="A11" s="727" t="s">
        <v>5722</v>
      </c>
      <c r="B11" s="728" t="s">
        <v>5723</v>
      </c>
      <c r="C11" s="728" t="s">
        <v>4184</v>
      </c>
      <c r="D11" s="728" t="s">
        <v>5726</v>
      </c>
      <c r="E11" s="728" t="s">
        <v>5725</v>
      </c>
      <c r="F11" s="732">
        <v>0.95</v>
      </c>
      <c r="G11" s="732">
        <v>1682.26</v>
      </c>
      <c r="H11" s="732">
        <v>1.9000000000000001</v>
      </c>
      <c r="I11" s="732">
        <v>1770.8000000000002</v>
      </c>
      <c r="J11" s="732">
        <v>0.5</v>
      </c>
      <c r="K11" s="732">
        <v>885.4</v>
      </c>
      <c r="L11" s="732">
        <v>1</v>
      </c>
      <c r="M11" s="732">
        <v>1770.8</v>
      </c>
      <c r="N11" s="732"/>
      <c r="O11" s="732"/>
      <c r="P11" s="746"/>
      <c r="Q11" s="733"/>
    </row>
    <row r="12" spans="1:17" ht="14.4" customHeight="1" x14ac:dyDescent="0.3">
      <c r="A12" s="727" t="s">
        <v>5722</v>
      </c>
      <c r="B12" s="728" t="s">
        <v>5723</v>
      </c>
      <c r="C12" s="728" t="s">
        <v>4467</v>
      </c>
      <c r="D12" s="728" t="s">
        <v>5727</v>
      </c>
      <c r="E12" s="728" t="s">
        <v>5728</v>
      </c>
      <c r="F12" s="732">
        <v>480</v>
      </c>
      <c r="G12" s="732">
        <v>9571.2000000000007</v>
      </c>
      <c r="H12" s="732">
        <v>0.76989655560739401</v>
      </c>
      <c r="I12" s="732">
        <v>19.940000000000001</v>
      </c>
      <c r="J12" s="732">
        <v>610</v>
      </c>
      <c r="K12" s="732">
        <v>12431.8</v>
      </c>
      <c r="L12" s="732">
        <v>1</v>
      </c>
      <c r="M12" s="732">
        <v>20.38</v>
      </c>
      <c r="N12" s="732"/>
      <c r="O12" s="732"/>
      <c r="P12" s="746"/>
      <c r="Q12" s="733"/>
    </row>
    <row r="13" spans="1:17" ht="14.4" customHeight="1" x14ac:dyDescent="0.3">
      <c r="A13" s="727" t="s">
        <v>5722</v>
      </c>
      <c r="B13" s="728" t="s">
        <v>5723</v>
      </c>
      <c r="C13" s="728" t="s">
        <v>4467</v>
      </c>
      <c r="D13" s="728" t="s">
        <v>5729</v>
      </c>
      <c r="E13" s="728" t="s">
        <v>5730</v>
      </c>
      <c r="F13" s="732"/>
      <c r="G13" s="732"/>
      <c r="H13" s="732"/>
      <c r="I13" s="732"/>
      <c r="J13" s="732">
        <v>667</v>
      </c>
      <c r="K13" s="732">
        <v>2281.14</v>
      </c>
      <c r="L13" s="732">
        <v>1</v>
      </c>
      <c r="M13" s="732">
        <v>3.42</v>
      </c>
      <c r="N13" s="732"/>
      <c r="O13" s="732"/>
      <c r="P13" s="746"/>
      <c r="Q13" s="733"/>
    </row>
    <row r="14" spans="1:17" ht="14.4" customHeight="1" x14ac:dyDescent="0.3">
      <c r="A14" s="727" t="s">
        <v>5722</v>
      </c>
      <c r="B14" s="728" t="s">
        <v>5723</v>
      </c>
      <c r="C14" s="728" t="s">
        <v>4467</v>
      </c>
      <c r="D14" s="728" t="s">
        <v>5731</v>
      </c>
      <c r="E14" s="728" t="s">
        <v>5732</v>
      </c>
      <c r="F14" s="732">
        <v>833</v>
      </c>
      <c r="G14" s="732">
        <v>27947.15</v>
      </c>
      <c r="H14" s="732">
        <v>3.602667147930672</v>
      </c>
      <c r="I14" s="732">
        <v>33.550000000000004</v>
      </c>
      <c r="J14" s="732">
        <v>235</v>
      </c>
      <c r="K14" s="732">
        <v>7757.35</v>
      </c>
      <c r="L14" s="732">
        <v>1</v>
      </c>
      <c r="M14" s="732">
        <v>33.01</v>
      </c>
      <c r="N14" s="732"/>
      <c r="O14" s="732"/>
      <c r="P14" s="746"/>
      <c r="Q14" s="733"/>
    </row>
    <row r="15" spans="1:17" ht="14.4" customHeight="1" x14ac:dyDescent="0.3">
      <c r="A15" s="727" t="s">
        <v>5722</v>
      </c>
      <c r="B15" s="728" t="s">
        <v>5723</v>
      </c>
      <c r="C15" s="728" t="s">
        <v>4482</v>
      </c>
      <c r="D15" s="728" t="s">
        <v>5733</v>
      </c>
      <c r="E15" s="728" t="s">
        <v>5734</v>
      </c>
      <c r="F15" s="732">
        <v>2</v>
      </c>
      <c r="G15" s="732">
        <v>1768.64</v>
      </c>
      <c r="H15" s="732"/>
      <c r="I15" s="732">
        <v>884.32</v>
      </c>
      <c r="J15" s="732"/>
      <c r="K15" s="732"/>
      <c r="L15" s="732"/>
      <c r="M15" s="732"/>
      <c r="N15" s="732"/>
      <c r="O15" s="732"/>
      <c r="P15" s="746"/>
      <c r="Q15" s="733"/>
    </row>
    <row r="16" spans="1:17" ht="14.4" customHeight="1" x14ac:dyDescent="0.3">
      <c r="A16" s="727" t="s">
        <v>5722</v>
      </c>
      <c r="B16" s="728" t="s">
        <v>5723</v>
      </c>
      <c r="C16" s="728" t="s">
        <v>4179</v>
      </c>
      <c r="D16" s="728" t="s">
        <v>5735</v>
      </c>
      <c r="E16" s="728" t="s">
        <v>5736</v>
      </c>
      <c r="F16" s="732"/>
      <c r="G16" s="732"/>
      <c r="H16" s="732"/>
      <c r="I16" s="732"/>
      <c r="J16" s="732">
        <v>1</v>
      </c>
      <c r="K16" s="732">
        <v>1213</v>
      </c>
      <c r="L16" s="732">
        <v>1</v>
      </c>
      <c r="M16" s="732">
        <v>1213</v>
      </c>
      <c r="N16" s="732"/>
      <c r="O16" s="732"/>
      <c r="P16" s="746"/>
      <c r="Q16" s="733"/>
    </row>
    <row r="17" spans="1:17" ht="14.4" customHeight="1" x14ac:dyDescent="0.3">
      <c r="A17" s="727" t="s">
        <v>5722</v>
      </c>
      <c r="B17" s="728" t="s">
        <v>5723</v>
      </c>
      <c r="C17" s="728" t="s">
        <v>4179</v>
      </c>
      <c r="D17" s="728" t="s">
        <v>5737</v>
      </c>
      <c r="E17" s="728" t="s">
        <v>5738</v>
      </c>
      <c r="F17" s="732">
        <v>1</v>
      </c>
      <c r="G17" s="732">
        <v>1762</v>
      </c>
      <c r="H17" s="732">
        <v>0.48273972602739729</v>
      </c>
      <c r="I17" s="732">
        <v>1762</v>
      </c>
      <c r="J17" s="732">
        <v>2</v>
      </c>
      <c r="K17" s="732">
        <v>3650</v>
      </c>
      <c r="L17" s="732">
        <v>1</v>
      </c>
      <c r="M17" s="732">
        <v>1825</v>
      </c>
      <c r="N17" s="732"/>
      <c r="O17" s="732"/>
      <c r="P17" s="746"/>
      <c r="Q17" s="733"/>
    </row>
    <row r="18" spans="1:17" ht="14.4" customHeight="1" x14ac:dyDescent="0.3">
      <c r="A18" s="727" t="s">
        <v>5722</v>
      </c>
      <c r="B18" s="728" t="s">
        <v>5723</v>
      </c>
      <c r="C18" s="728" t="s">
        <v>4179</v>
      </c>
      <c r="D18" s="728" t="s">
        <v>5739</v>
      </c>
      <c r="E18" s="728" t="s">
        <v>5740</v>
      </c>
      <c r="F18" s="732">
        <v>2</v>
      </c>
      <c r="G18" s="732">
        <v>28680</v>
      </c>
      <c r="H18" s="732">
        <v>1.9771129187922238</v>
      </c>
      <c r="I18" s="732">
        <v>14340</v>
      </c>
      <c r="J18" s="732">
        <v>1</v>
      </c>
      <c r="K18" s="732">
        <v>14506</v>
      </c>
      <c r="L18" s="732">
        <v>1</v>
      </c>
      <c r="M18" s="732">
        <v>14506</v>
      </c>
      <c r="N18" s="732"/>
      <c r="O18" s="732"/>
      <c r="P18" s="746"/>
      <c r="Q18" s="733"/>
    </row>
    <row r="19" spans="1:17" ht="14.4" customHeight="1" x14ac:dyDescent="0.3">
      <c r="A19" s="727" t="s">
        <v>5722</v>
      </c>
      <c r="B19" s="728" t="s">
        <v>5723</v>
      </c>
      <c r="C19" s="728" t="s">
        <v>4179</v>
      </c>
      <c r="D19" s="728" t="s">
        <v>5741</v>
      </c>
      <c r="E19" s="728" t="s">
        <v>5742</v>
      </c>
      <c r="F19" s="732"/>
      <c r="G19" s="732"/>
      <c r="H19" s="732"/>
      <c r="I19" s="732"/>
      <c r="J19" s="732">
        <v>1</v>
      </c>
      <c r="K19" s="732">
        <v>1342</v>
      </c>
      <c r="L19" s="732">
        <v>1</v>
      </c>
      <c r="M19" s="732">
        <v>1342</v>
      </c>
      <c r="N19" s="732"/>
      <c r="O19" s="732"/>
      <c r="P19" s="746"/>
      <c r="Q19" s="733"/>
    </row>
    <row r="20" spans="1:17" ht="14.4" customHeight="1" x14ac:dyDescent="0.3">
      <c r="A20" s="727" t="s">
        <v>5722</v>
      </c>
      <c r="B20" s="728" t="s">
        <v>5723</v>
      </c>
      <c r="C20" s="728" t="s">
        <v>4179</v>
      </c>
      <c r="D20" s="728" t="s">
        <v>5743</v>
      </c>
      <c r="E20" s="728" t="s">
        <v>5744</v>
      </c>
      <c r="F20" s="732">
        <v>1</v>
      </c>
      <c r="G20" s="732">
        <v>2258</v>
      </c>
      <c r="H20" s="732">
        <v>0.9695148132245599</v>
      </c>
      <c r="I20" s="732">
        <v>2258</v>
      </c>
      <c r="J20" s="732">
        <v>1</v>
      </c>
      <c r="K20" s="732">
        <v>2329</v>
      </c>
      <c r="L20" s="732">
        <v>1</v>
      </c>
      <c r="M20" s="732">
        <v>2329</v>
      </c>
      <c r="N20" s="732"/>
      <c r="O20" s="732"/>
      <c r="P20" s="746"/>
      <c r="Q20" s="733"/>
    </row>
    <row r="21" spans="1:17" ht="14.4" customHeight="1" x14ac:dyDescent="0.3">
      <c r="A21" s="727" t="s">
        <v>5722</v>
      </c>
      <c r="B21" s="728" t="s">
        <v>5723</v>
      </c>
      <c r="C21" s="728" t="s">
        <v>4179</v>
      </c>
      <c r="D21" s="728" t="s">
        <v>5745</v>
      </c>
      <c r="E21" s="728" t="s">
        <v>5746</v>
      </c>
      <c r="F21" s="732"/>
      <c r="G21" s="732"/>
      <c r="H21" s="732"/>
      <c r="I21" s="732"/>
      <c r="J21" s="732">
        <v>1</v>
      </c>
      <c r="K21" s="732">
        <v>718</v>
      </c>
      <c r="L21" s="732">
        <v>1</v>
      </c>
      <c r="M21" s="732">
        <v>718</v>
      </c>
      <c r="N21" s="732"/>
      <c r="O21" s="732"/>
      <c r="P21" s="746"/>
      <c r="Q21" s="733"/>
    </row>
    <row r="22" spans="1:17" ht="14.4" customHeight="1" x14ac:dyDescent="0.3">
      <c r="A22" s="727" t="s">
        <v>5459</v>
      </c>
      <c r="B22" s="728" t="s">
        <v>5747</v>
      </c>
      <c r="C22" s="728" t="s">
        <v>4179</v>
      </c>
      <c r="D22" s="728" t="s">
        <v>5748</v>
      </c>
      <c r="E22" s="728" t="s">
        <v>5749</v>
      </c>
      <c r="F22" s="732">
        <v>2</v>
      </c>
      <c r="G22" s="732">
        <v>2536</v>
      </c>
      <c r="H22" s="732"/>
      <c r="I22" s="732">
        <v>1268</v>
      </c>
      <c r="J22" s="732"/>
      <c r="K22" s="732"/>
      <c r="L22" s="732"/>
      <c r="M22" s="732"/>
      <c r="N22" s="732"/>
      <c r="O22" s="732"/>
      <c r="P22" s="746"/>
      <c r="Q22" s="733"/>
    </row>
    <row r="23" spans="1:17" ht="14.4" customHeight="1" x14ac:dyDescent="0.3">
      <c r="A23" s="727" t="s">
        <v>5459</v>
      </c>
      <c r="B23" s="728" t="s">
        <v>5747</v>
      </c>
      <c r="C23" s="728" t="s">
        <v>4179</v>
      </c>
      <c r="D23" s="728" t="s">
        <v>5750</v>
      </c>
      <c r="E23" s="728" t="s">
        <v>5751</v>
      </c>
      <c r="F23" s="732">
        <v>12</v>
      </c>
      <c r="G23" s="732">
        <v>12096</v>
      </c>
      <c r="H23" s="732"/>
      <c r="I23" s="732">
        <v>1008</v>
      </c>
      <c r="J23" s="732"/>
      <c r="K23" s="732"/>
      <c r="L23" s="732"/>
      <c r="M23" s="732"/>
      <c r="N23" s="732"/>
      <c r="O23" s="732"/>
      <c r="P23" s="746"/>
      <c r="Q23" s="733"/>
    </row>
    <row r="24" spans="1:17" ht="14.4" customHeight="1" x14ac:dyDescent="0.3">
      <c r="A24" s="727" t="s">
        <v>5459</v>
      </c>
      <c r="B24" s="728" t="s">
        <v>5747</v>
      </c>
      <c r="C24" s="728" t="s">
        <v>4179</v>
      </c>
      <c r="D24" s="728" t="s">
        <v>5752</v>
      </c>
      <c r="E24" s="728" t="s">
        <v>5753</v>
      </c>
      <c r="F24" s="732">
        <v>8</v>
      </c>
      <c r="G24" s="732">
        <v>18112</v>
      </c>
      <c r="H24" s="732"/>
      <c r="I24" s="732">
        <v>2264</v>
      </c>
      <c r="J24" s="732"/>
      <c r="K24" s="732"/>
      <c r="L24" s="732"/>
      <c r="M24" s="732"/>
      <c r="N24" s="732"/>
      <c r="O24" s="732"/>
      <c r="P24" s="746"/>
      <c r="Q24" s="733"/>
    </row>
    <row r="25" spans="1:17" ht="14.4" customHeight="1" x14ac:dyDescent="0.3">
      <c r="A25" s="727" t="s">
        <v>5459</v>
      </c>
      <c r="B25" s="728" t="s">
        <v>5747</v>
      </c>
      <c r="C25" s="728" t="s">
        <v>4179</v>
      </c>
      <c r="D25" s="728" t="s">
        <v>5754</v>
      </c>
      <c r="E25" s="728" t="s">
        <v>5755</v>
      </c>
      <c r="F25" s="732">
        <v>2</v>
      </c>
      <c r="G25" s="732">
        <v>742</v>
      </c>
      <c r="H25" s="732"/>
      <c r="I25" s="732">
        <v>371</v>
      </c>
      <c r="J25" s="732"/>
      <c r="K25" s="732"/>
      <c r="L25" s="732"/>
      <c r="M25" s="732"/>
      <c r="N25" s="732"/>
      <c r="O25" s="732"/>
      <c r="P25" s="746"/>
      <c r="Q25" s="733"/>
    </row>
    <row r="26" spans="1:17" ht="14.4" customHeight="1" x14ac:dyDescent="0.3">
      <c r="A26" s="727" t="s">
        <v>5459</v>
      </c>
      <c r="B26" s="728" t="s">
        <v>5756</v>
      </c>
      <c r="C26" s="728" t="s">
        <v>4179</v>
      </c>
      <c r="D26" s="728" t="s">
        <v>5757</v>
      </c>
      <c r="E26" s="728" t="s">
        <v>5758</v>
      </c>
      <c r="F26" s="732">
        <v>20</v>
      </c>
      <c r="G26" s="732">
        <v>7020</v>
      </c>
      <c r="H26" s="732">
        <v>1.4164648910411621</v>
      </c>
      <c r="I26" s="732">
        <v>351</v>
      </c>
      <c r="J26" s="732">
        <v>14</v>
      </c>
      <c r="K26" s="732">
        <v>4956</v>
      </c>
      <c r="L26" s="732">
        <v>1</v>
      </c>
      <c r="M26" s="732">
        <v>354</v>
      </c>
      <c r="N26" s="732">
        <v>40</v>
      </c>
      <c r="O26" s="732">
        <v>14160</v>
      </c>
      <c r="P26" s="746">
        <v>2.8571428571428572</v>
      </c>
      <c r="Q26" s="733">
        <v>354</v>
      </c>
    </row>
    <row r="27" spans="1:17" ht="14.4" customHeight="1" x14ac:dyDescent="0.3">
      <c r="A27" s="727" t="s">
        <v>5459</v>
      </c>
      <c r="B27" s="728" t="s">
        <v>5756</v>
      </c>
      <c r="C27" s="728" t="s">
        <v>4179</v>
      </c>
      <c r="D27" s="728" t="s">
        <v>5759</v>
      </c>
      <c r="E27" s="728" t="s">
        <v>5760</v>
      </c>
      <c r="F27" s="732">
        <v>378</v>
      </c>
      <c r="G27" s="732">
        <v>24570</v>
      </c>
      <c r="H27" s="732">
        <v>2.0655737704918034</v>
      </c>
      <c r="I27" s="732">
        <v>65</v>
      </c>
      <c r="J27" s="732">
        <v>183</v>
      </c>
      <c r="K27" s="732">
        <v>11895</v>
      </c>
      <c r="L27" s="732">
        <v>1</v>
      </c>
      <c r="M27" s="732">
        <v>65</v>
      </c>
      <c r="N27" s="732">
        <v>375</v>
      </c>
      <c r="O27" s="732">
        <v>24375</v>
      </c>
      <c r="P27" s="746">
        <v>2.0491803278688523</v>
      </c>
      <c r="Q27" s="733">
        <v>65</v>
      </c>
    </row>
    <row r="28" spans="1:17" ht="14.4" customHeight="1" x14ac:dyDescent="0.3">
      <c r="A28" s="727" t="s">
        <v>5459</v>
      </c>
      <c r="B28" s="728" t="s">
        <v>5756</v>
      </c>
      <c r="C28" s="728" t="s">
        <v>4179</v>
      </c>
      <c r="D28" s="728" t="s">
        <v>5761</v>
      </c>
      <c r="E28" s="728" t="s">
        <v>5762</v>
      </c>
      <c r="F28" s="732"/>
      <c r="G28" s="732"/>
      <c r="H28" s="732"/>
      <c r="I28" s="732"/>
      <c r="J28" s="732"/>
      <c r="K28" s="732"/>
      <c r="L28" s="732"/>
      <c r="M28" s="732"/>
      <c r="N28" s="732">
        <v>5</v>
      </c>
      <c r="O28" s="732">
        <v>2960</v>
      </c>
      <c r="P28" s="746"/>
      <c r="Q28" s="733">
        <v>592</v>
      </c>
    </row>
    <row r="29" spans="1:17" ht="14.4" customHeight="1" x14ac:dyDescent="0.3">
      <c r="A29" s="727" t="s">
        <v>5459</v>
      </c>
      <c r="B29" s="728" t="s">
        <v>5756</v>
      </c>
      <c r="C29" s="728" t="s">
        <v>4179</v>
      </c>
      <c r="D29" s="728" t="s">
        <v>5763</v>
      </c>
      <c r="E29" s="728" t="s">
        <v>5764</v>
      </c>
      <c r="F29" s="732">
        <v>1</v>
      </c>
      <c r="G29" s="732">
        <v>150</v>
      </c>
      <c r="H29" s="732"/>
      <c r="I29" s="732">
        <v>150</v>
      </c>
      <c r="J29" s="732"/>
      <c r="K29" s="732"/>
      <c r="L29" s="732"/>
      <c r="M29" s="732"/>
      <c r="N29" s="732"/>
      <c r="O29" s="732"/>
      <c r="P29" s="746"/>
      <c r="Q29" s="733"/>
    </row>
    <row r="30" spans="1:17" ht="14.4" customHeight="1" x14ac:dyDescent="0.3">
      <c r="A30" s="727" t="s">
        <v>5459</v>
      </c>
      <c r="B30" s="728" t="s">
        <v>5756</v>
      </c>
      <c r="C30" s="728" t="s">
        <v>4179</v>
      </c>
      <c r="D30" s="728" t="s">
        <v>5765</v>
      </c>
      <c r="E30" s="728" t="s">
        <v>5766</v>
      </c>
      <c r="F30" s="732">
        <v>4</v>
      </c>
      <c r="G30" s="732">
        <v>96</v>
      </c>
      <c r="H30" s="732">
        <v>0.8</v>
      </c>
      <c r="I30" s="732">
        <v>24</v>
      </c>
      <c r="J30" s="732">
        <v>5</v>
      </c>
      <c r="K30" s="732">
        <v>120</v>
      </c>
      <c r="L30" s="732">
        <v>1</v>
      </c>
      <c r="M30" s="732">
        <v>24</v>
      </c>
      <c r="N30" s="732">
        <v>1</v>
      </c>
      <c r="O30" s="732">
        <v>24</v>
      </c>
      <c r="P30" s="746">
        <v>0.2</v>
      </c>
      <c r="Q30" s="733">
        <v>24</v>
      </c>
    </row>
    <row r="31" spans="1:17" ht="14.4" customHeight="1" x14ac:dyDescent="0.3">
      <c r="A31" s="727" t="s">
        <v>5459</v>
      </c>
      <c r="B31" s="728" t="s">
        <v>5756</v>
      </c>
      <c r="C31" s="728" t="s">
        <v>4179</v>
      </c>
      <c r="D31" s="728" t="s">
        <v>5767</v>
      </c>
      <c r="E31" s="728" t="s">
        <v>5768</v>
      </c>
      <c r="F31" s="732">
        <v>5</v>
      </c>
      <c r="G31" s="732">
        <v>270</v>
      </c>
      <c r="H31" s="732">
        <v>4.9090909090909092</v>
      </c>
      <c r="I31" s="732">
        <v>54</v>
      </c>
      <c r="J31" s="732">
        <v>1</v>
      </c>
      <c r="K31" s="732">
        <v>55</v>
      </c>
      <c r="L31" s="732">
        <v>1</v>
      </c>
      <c r="M31" s="732">
        <v>55</v>
      </c>
      <c r="N31" s="732">
        <v>68</v>
      </c>
      <c r="O31" s="732">
        <v>3740</v>
      </c>
      <c r="P31" s="746">
        <v>68</v>
      </c>
      <c r="Q31" s="733">
        <v>55</v>
      </c>
    </row>
    <row r="32" spans="1:17" ht="14.4" customHeight="1" x14ac:dyDescent="0.3">
      <c r="A32" s="727" t="s">
        <v>5459</v>
      </c>
      <c r="B32" s="728" t="s">
        <v>5756</v>
      </c>
      <c r="C32" s="728" t="s">
        <v>4179</v>
      </c>
      <c r="D32" s="728" t="s">
        <v>5769</v>
      </c>
      <c r="E32" s="728" t="s">
        <v>5770</v>
      </c>
      <c r="F32" s="732">
        <v>487</v>
      </c>
      <c r="G32" s="732">
        <v>37499</v>
      </c>
      <c r="H32" s="732">
        <v>1.7330960854092528</v>
      </c>
      <c r="I32" s="732">
        <v>77</v>
      </c>
      <c r="J32" s="732">
        <v>281</v>
      </c>
      <c r="K32" s="732">
        <v>21637</v>
      </c>
      <c r="L32" s="732">
        <v>1</v>
      </c>
      <c r="M32" s="732">
        <v>77</v>
      </c>
      <c r="N32" s="732">
        <v>516</v>
      </c>
      <c r="O32" s="732">
        <v>39732</v>
      </c>
      <c r="P32" s="746">
        <v>1.8362989323843417</v>
      </c>
      <c r="Q32" s="733">
        <v>77</v>
      </c>
    </row>
    <row r="33" spans="1:17" ht="14.4" customHeight="1" x14ac:dyDescent="0.3">
      <c r="A33" s="727" t="s">
        <v>5459</v>
      </c>
      <c r="B33" s="728" t="s">
        <v>5756</v>
      </c>
      <c r="C33" s="728" t="s">
        <v>4179</v>
      </c>
      <c r="D33" s="728" t="s">
        <v>5771</v>
      </c>
      <c r="E33" s="728" t="s">
        <v>5772</v>
      </c>
      <c r="F33" s="732">
        <v>19</v>
      </c>
      <c r="G33" s="732">
        <v>437</v>
      </c>
      <c r="H33" s="732">
        <v>1.0115740740740742</v>
      </c>
      <c r="I33" s="732">
        <v>23</v>
      </c>
      <c r="J33" s="732">
        <v>18</v>
      </c>
      <c r="K33" s="732">
        <v>432</v>
      </c>
      <c r="L33" s="732">
        <v>1</v>
      </c>
      <c r="M33" s="732">
        <v>24</v>
      </c>
      <c r="N33" s="732">
        <v>11</v>
      </c>
      <c r="O33" s="732">
        <v>264</v>
      </c>
      <c r="P33" s="746">
        <v>0.61111111111111116</v>
      </c>
      <c r="Q33" s="733">
        <v>24</v>
      </c>
    </row>
    <row r="34" spans="1:17" ht="14.4" customHeight="1" x14ac:dyDescent="0.3">
      <c r="A34" s="727" t="s">
        <v>5459</v>
      </c>
      <c r="B34" s="728" t="s">
        <v>5756</v>
      </c>
      <c r="C34" s="728" t="s">
        <v>4179</v>
      </c>
      <c r="D34" s="728" t="s">
        <v>5773</v>
      </c>
      <c r="E34" s="728" t="s">
        <v>5774</v>
      </c>
      <c r="F34" s="732">
        <v>6</v>
      </c>
      <c r="G34" s="732">
        <v>396</v>
      </c>
      <c r="H34" s="732">
        <v>3</v>
      </c>
      <c r="I34" s="732">
        <v>66</v>
      </c>
      <c r="J34" s="732">
        <v>2</v>
      </c>
      <c r="K34" s="732">
        <v>132</v>
      </c>
      <c r="L34" s="732">
        <v>1</v>
      </c>
      <c r="M34" s="732">
        <v>66</v>
      </c>
      <c r="N34" s="732"/>
      <c r="O34" s="732"/>
      <c r="P34" s="746"/>
      <c r="Q34" s="733"/>
    </row>
    <row r="35" spans="1:17" ht="14.4" customHeight="1" x14ac:dyDescent="0.3">
      <c r="A35" s="727" t="s">
        <v>5459</v>
      </c>
      <c r="B35" s="728" t="s">
        <v>5756</v>
      </c>
      <c r="C35" s="728" t="s">
        <v>4179</v>
      </c>
      <c r="D35" s="728" t="s">
        <v>5775</v>
      </c>
      <c r="E35" s="728" t="s">
        <v>5776</v>
      </c>
      <c r="F35" s="732">
        <v>15</v>
      </c>
      <c r="G35" s="732">
        <v>360</v>
      </c>
      <c r="H35" s="732">
        <v>1.1076923076923078</v>
      </c>
      <c r="I35" s="732">
        <v>24</v>
      </c>
      <c r="J35" s="732">
        <v>13</v>
      </c>
      <c r="K35" s="732">
        <v>325</v>
      </c>
      <c r="L35" s="732">
        <v>1</v>
      </c>
      <c r="M35" s="732">
        <v>25</v>
      </c>
      <c r="N35" s="732">
        <v>9</v>
      </c>
      <c r="O35" s="732">
        <v>225</v>
      </c>
      <c r="P35" s="746">
        <v>0.69230769230769229</v>
      </c>
      <c r="Q35" s="733">
        <v>25</v>
      </c>
    </row>
    <row r="36" spans="1:17" ht="14.4" customHeight="1" x14ac:dyDescent="0.3">
      <c r="A36" s="727" t="s">
        <v>5459</v>
      </c>
      <c r="B36" s="728" t="s">
        <v>5756</v>
      </c>
      <c r="C36" s="728" t="s">
        <v>4179</v>
      </c>
      <c r="D36" s="728" t="s">
        <v>5777</v>
      </c>
      <c r="E36" s="728" t="s">
        <v>5778</v>
      </c>
      <c r="F36" s="732">
        <v>50</v>
      </c>
      <c r="G36" s="732">
        <v>9000</v>
      </c>
      <c r="H36" s="732">
        <v>2.4861878453038675</v>
      </c>
      <c r="I36" s="732">
        <v>180</v>
      </c>
      <c r="J36" s="732">
        <v>20</v>
      </c>
      <c r="K36" s="732">
        <v>3620</v>
      </c>
      <c r="L36" s="732">
        <v>1</v>
      </c>
      <c r="M36" s="732">
        <v>181</v>
      </c>
      <c r="N36" s="732">
        <v>65</v>
      </c>
      <c r="O36" s="732">
        <v>11765</v>
      </c>
      <c r="P36" s="746">
        <v>3.25</v>
      </c>
      <c r="Q36" s="733">
        <v>181</v>
      </c>
    </row>
    <row r="37" spans="1:17" ht="14.4" customHeight="1" x14ac:dyDescent="0.3">
      <c r="A37" s="727" t="s">
        <v>5459</v>
      </c>
      <c r="B37" s="728" t="s">
        <v>5756</v>
      </c>
      <c r="C37" s="728" t="s">
        <v>4179</v>
      </c>
      <c r="D37" s="728" t="s">
        <v>5779</v>
      </c>
      <c r="E37" s="728" t="s">
        <v>5780</v>
      </c>
      <c r="F37" s="732">
        <v>16</v>
      </c>
      <c r="G37" s="732">
        <v>4048</v>
      </c>
      <c r="H37" s="732">
        <v>1.9921259842519685</v>
      </c>
      <c r="I37" s="732">
        <v>253</v>
      </c>
      <c r="J37" s="732">
        <v>8</v>
      </c>
      <c r="K37" s="732">
        <v>2032</v>
      </c>
      <c r="L37" s="732">
        <v>1</v>
      </c>
      <c r="M37" s="732">
        <v>254</v>
      </c>
      <c r="N37" s="732">
        <v>19</v>
      </c>
      <c r="O37" s="732">
        <v>4826</v>
      </c>
      <c r="P37" s="746">
        <v>2.375</v>
      </c>
      <c r="Q37" s="733">
        <v>254</v>
      </c>
    </row>
    <row r="38" spans="1:17" ht="14.4" customHeight="1" x14ac:dyDescent="0.3">
      <c r="A38" s="727" t="s">
        <v>5459</v>
      </c>
      <c r="B38" s="728" t="s">
        <v>5756</v>
      </c>
      <c r="C38" s="728" t="s">
        <v>4179</v>
      </c>
      <c r="D38" s="728" t="s">
        <v>5781</v>
      </c>
      <c r="E38" s="728" t="s">
        <v>5782</v>
      </c>
      <c r="F38" s="732">
        <v>56</v>
      </c>
      <c r="G38" s="732">
        <v>12096</v>
      </c>
      <c r="H38" s="732">
        <v>2.064516129032258</v>
      </c>
      <c r="I38" s="732">
        <v>216</v>
      </c>
      <c r="J38" s="732">
        <v>27</v>
      </c>
      <c r="K38" s="732">
        <v>5859</v>
      </c>
      <c r="L38" s="732">
        <v>1</v>
      </c>
      <c r="M38" s="732">
        <v>217</v>
      </c>
      <c r="N38" s="732">
        <v>67</v>
      </c>
      <c r="O38" s="732">
        <v>14539</v>
      </c>
      <c r="P38" s="746">
        <v>2.4814814814814814</v>
      </c>
      <c r="Q38" s="733">
        <v>217</v>
      </c>
    </row>
    <row r="39" spans="1:17" ht="14.4" customHeight="1" x14ac:dyDescent="0.3">
      <c r="A39" s="727" t="s">
        <v>5459</v>
      </c>
      <c r="B39" s="728" t="s">
        <v>5756</v>
      </c>
      <c r="C39" s="728" t="s">
        <v>4179</v>
      </c>
      <c r="D39" s="728" t="s">
        <v>5783</v>
      </c>
      <c r="E39" s="728" t="s">
        <v>5784</v>
      </c>
      <c r="F39" s="732">
        <v>1</v>
      </c>
      <c r="G39" s="732">
        <v>230</v>
      </c>
      <c r="H39" s="732"/>
      <c r="I39" s="732">
        <v>230</v>
      </c>
      <c r="J39" s="732"/>
      <c r="K39" s="732"/>
      <c r="L39" s="732"/>
      <c r="M39" s="732"/>
      <c r="N39" s="732"/>
      <c r="O39" s="732"/>
      <c r="P39" s="746"/>
      <c r="Q39" s="733"/>
    </row>
    <row r="40" spans="1:17" ht="14.4" customHeight="1" x14ac:dyDescent="0.3">
      <c r="A40" s="727" t="s">
        <v>5785</v>
      </c>
      <c r="B40" s="728" t="s">
        <v>5786</v>
      </c>
      <c r="C40" s="728" t="s">
        <v>4179</v>
      </c>
      <c r="D40" s="728" t="s">
        <v>5787</v>
      </c>
      <c r="E40" s="728" t="s">
        <v>5788</v>
      </c>
      <c r="F40" s="732">
        <v>415</v>
      </c>
      <c r="G40" s="732">
        <v>11205</v>
      </c>
      <c r="H40" s="732">
        <v>1.8281938325991189</v>
      </c>
      <c r="I40" s="732">
        <v>27</v>
      </c>
      <c r="J40" s="732">
        <v>227</v>
      </c>
      <c r="K40" s="732">
        <v>6129</v>
      </c>
      <c r="L40" s="732">
        <v>1</v>
      </c>
      <c r="M40" s="732">
        <v>27</v>
      </c>
      <c r="N40" s="732">
        <v>408</v>
      </c>
      <c r="O40" s="732">
        <v>11016</v>
      </c>
      <c r="P40" s="746">
        <v>1.7973568281938326</v>
      </c>
      <c r="Q40" s="733">
        <v>27</v>
      </c>
    </row>
    <row r="41" spans="1:17" ht="14.4" customHeight="1" x14ac:dyDescent="0.3">
      <c r="A41" s="727" t="s">
        <v>5785</v>
      </c>
      <c r="B41" s="728" t="s">
        <v>5786</v>
      </c>
      <c r="C41" s="728" t="s">
        <v>4179</v>
      </c>
      <c r="D41" s="728" t="s">
        <v>5789</v>
      </c>
      <c r="E41" s="728" t="s">
        <v>5790</v>
      </c>
      <c r="F41" s="732">
        <v>259</v>
      </c>
      <c r="G41" s="732">
        <v>13986</v>
      </c>
      <c r="H41" s="732">
        <v>1.5235294117647058</v>
      </c>
      <c r="I41" s="732">
        <v>54</v>
      </c>
      <c r="J41" s="732">
        <v>170</v>
      </c>
      <c r="K41" s="732">
        <v>9180</v>
      </c>
      <c r="L41" s="732">
        <v>1</v>
      </c>
      <c r="M41" s="732">
        <v>54</v>
      </c>
      <c r="N41" s="732">
        <v>259</v>
      </c>
      <c r="O41" s="732">
        <v>13986</v>
      </c>
      <c r="P41" s="746">
        <v>1.5235294117647058</v>
      </c>
      <c r="Q41" s="733">
        <v>54</v>
      </c>
    </row>
    <row r="42" spans="1:17" ht="14.4" customHeight="1" x14ac:dyDescent="0.3">
      <c r="A42" s="727" t="s">
        <v>5785</v>
      </c>
      <c r="B42" s="728" t="s">
        <v>5786</v>
      </c>
      <c r="C42" s="728" t="s">
        <v>4179</v>
      </c>
      <c r="D42" s="728" t="s">
        <v>5791</v>
      </c>
      <c r="E42" s="728" t="s">
        <v>5792</v>
      </c>
      <c r="F42" s="732">
        <v>364</v>
      </c>
      <c r="G42" s="732">
        <v>8736</v>
      </c>
      <c r="H42" s="732">
        <v>1.7416267942583732</v>
      </c>
      <c r="I42" s="732">
        <v>24</v>
      </c>
      <c r="J42" s="732">
        <v>209</v>
      </c>
      <c r="K42" s="732">
        <v>5016</v>
      </c>
      <c r="L42" s="732">
        <v>1</v>
      </c>
      <c r="M42" s="732">
        <v>24</v>
      </c>
      <c r="N42" s="732">
        <v>367</v>
      </c>
      <c r="O42" s="732">
        <v>8808</v>
      </c>
      <c r="P42" s="746">
        <v>1.7559808612440191</v>
      </c>
      <c r="Q42" s="733">
        <v>24</v>
      </c>
    </row>
    <row r="43" spans="1:17" ht="14.4" customHeight="1" x14ac:dyDescent="0.3">
      <c r="A43" s="727" t="s">
        <v>5785</v>
      </c>
      <c r="B43" s="728" t="s">
        <v>5786</v>
      </c>
      <c r="C43" s="728" t="s">
        <v>4179</v>
      </c>
      <c r="D43" s="728" t="s">
        <v>5793</v>
      </c>
      <c r="E43" s="728" t="s">
        <v>5794</v>
      </c>
      <c r="F43" s="732">
        <v>462</v>
      </c>
      <c r="G43" s="732">
        <v>12474</v>
      </c>
      <c r="H43" s="732">
        <v>1.8629032258064515</v>
      </c>
      <c r="I43" s="732">
        <v>27</v>
      </c>
      <c r="J43" s="732">
        <v>248</v>
      </c>
      <c r="K43" s="732">
        <v>6696</v>
      </c>
      <c r="L43" s="732">
        <v>1</v>
      </c>
      <c r="M43" s="732">
        <v>27</v>
      </c>
      <c r="N43" s="732">
        <v>450</v>
      </c>
      <c r="O43" s="732">
        <v>12150</v>
      </c>
      <c r="P43" s="746">
        <v>1.814516129032258</v>
      </c>
      <c r="Q43" s="733">
        <v>27</v>
      </c>
    </row>
    <row r="44" spans="1:17" ht="14.4" customHeight="1" x14ac:dyDescent="0.3">
      <c r="A44" s="727" t="s">
        <v>5785</v>
      </c>
      <c r="B44" s="728" t="s">
        <v>5786</v>
      </c>
      <c r="C44" s="728" t="s">
        <v>4179</v>
      </c>
      <c r="D44" s="728" t="s">
        <v>5795</v>
      </c>
      <c r="E44" s="728" t="s">
        <v>5796</v>
      </c>
      <c r="F44" s="732">
        <v>217</v>
      </c>
      <c r="G44" s="732">
        <v>5859</v>
      </c>
      <c r="H44" s="732">
        <v>1.8706896551724137</v>
      </c>
      <c r="I44" s="732">
        <v>27</v>
      </c>
      <c r="J44" s="732">
        <v>116</v>
      </c>
      <c r="K44" s="732">
        <v>3132</v>
      </c>
      <c r="L44" s="732">
        <v>1</v>
      </c>
      <c r="M44" s="732">
        <v>27</v>
      </c>
      <c r="N44" s="732">
        <v>184</v>
      </c>
      <c r="O44" s="732">
        <v>4968</v>
      </c>
      <c r="P44" s="746">
        <v>1.5862068965517242</v>
      </c>
      <c r="Q44" s="733">
        <v>27</v>
      </c>
    </row>
    <row r="45" spans="1:17" ht="14.4" customHeight="1" x14ac:dyDescent="0.3">
      <c r="A45" s="727" t="s">
        <v>5785</v>
      </c>
      <c r="B45" s="728" t="s">
        <v>5786</v>
      </c>
      <c r="C45" s="728" t="s">
        <v>4179</v>
      </c>
      <c r="D45" s="728" t="s">
        <v>5797</v>
      </c>
      <c r="E45" s="728" t="s">
        <v>5798</v>
      </c>
      <c r="F45" s="732">
        <v>911</v>
      </c>
      <c r="G45" s="732">
        <v>20042</v>
      </c>
      <c r="H45" s="732">
        <v>1.9260042283298098</v>
      </c>
      <c r="I45" s="732">
        <v>22</v>
      </c>
      <c r="J45" s="732">
        <v>473</v>
      </c>
      <c r="K45" s="732">
        <v>10406</v>
      </c>
      <c r="L45" s="732">
        <v>1</v>
      </c>
      <c r="M45" s="732">
        <v>22</v>
      </c>
      <c r="N45" s="732">
        <v>940</v>
      </c>
      <c r="O45" s="732">
        <v>20680</v>
      </c>
      <c r="P45" s="746">
        <v>1.9873150105708246</v>
      </c>
      <c r="Q45" s="733">
        <v>22</v>
      </c>
    </row>
    <row r="46" spans="1:17" ht="14.4" customHeight="1" x14ac:dyDescent="0.3">
      <c r="A46" s="727" t="s">
        <v>5785</v>
      </c>
      <c r="B46" s="728" t="s">
        <v>5786</v>
      </c>
      <c r="C46" s="728" t="s">
        <v>4179</v>
      </c>
      <c r="D46" s="728" t="s">
        <v>5799</v>
      </c>
      <c r="E46" s="728" t="s">
        <v>5800</v>
      </c>
      <c r="F46" s="732"/>
      <c r="G46" s="732"/>
      <c r="H46" s="732"/>
      <c r="I46" s="732"/>
      <c r="J46" s="732">
        <v>7</v>
      </c>
      <c r="K46" s="732">
        <v>476</v>
      </c>
      <c r="L46" s="732">
        <v>1</v>
      </c>
      <c r="M46" s="732">
        <v>68</v>
      </c>
      <c r="N46" s="732">
        <v>2</v>
      </c>
      <c r="O46" s="732">
        <v>136</v>
      </c>
      <c r="P46" s="746">
        <v>0.2857142857142857</v>
      </c>
      <c r="Q46" s="733">
        <v>68</v>
      </c>
    </row>
    <row r="47" spans="1:17" ht="14.4" customHeight="1" x14ac:dyDescent="0.3">
      <c r="A47" s="727" t="s">
        <v>5785</v>
      </c>
      <c r="B47" s="728" t="s">
        <v>5786</v>
      </c>
      <c r="C47" s="728" t="s">
        <v>4179</v>
      </c>
      <c r="D47" s="728" t="s">
        <v>5801</v>
      </c>
      <c r="E47" s="728" t="s">
        <v>5802</v>
      </c>
      <c r="F47" s="732">
        <v>2</v>
      </c>
      <c r="G47" s="732">
        <v>124</v>
      </c>
      <c r="H47" s="732"/>
      <c r="I47" s="732">
        <v>62</v>
      </c>
      <c r="J47" s="732"/>
      <c r="K47" s="732"/>
      <c r="L47" s="732"/>
      <c r="M47" s="732"/>
      <c r="N47" s="732"/>
      <c r="O47" s="732"/>
      <c r="P47" s="746"/>
      <c r="Q47" s="733"/>
    </row>
    <row r="48" spans="1:17" ht="14.4" customHeight="1" x14ac:dyDescent="0.3">
      <c r="A48" s="727" t="s">
        <v>5785</v>
      </c>
      <c r="B48" s="728" t="s">
        <v>5786</v>
      </c>
      <c r="C48" s="728" t="s">
        <v>4179</v>
      </c>
      <c r="D48" s="728" t="s">
        <v>5803</v>
      </c>
      <c r="E48" s="728" t="s">
        <v>5804</v>
      </c>
      <c r="F48" s="732">
        <v>71</v>
      </c>
      <c r="G48" s="732">
        <v>4402</v>
      </c>
      <c r="H48" s="732">
        <v>1.2033898305084745</v>
      </c>
      <c r="I48" s="732">
        <v>62</v>
      </c>
      <c r="J48" s="732">
        <v>59</v>
      </c>
      <c r="K48" s="732">
        <v>3658</v>
      </c>
      <c r="L48" s="732">
        <v>1</v>
      </c>
      <c r="M48" s="732">
        <v>62</v>
      </c>
      <c r="N48" s="732">
        <v>140</v>
      </c>
      <c r="O48" s="732">
        <v>8680</v>
      </c>
      <c r="P48" s="746">
        <v>2.3728813559322033</v>
      </c>
      <c r="Q48" s="733">
        <v>62</v>
      </c>
    </row>
    <row r="49" spans="1:17" ht="14.4" customHeight="1" x14ac:dyDescent="0.3">
      <c r="A49" s="727" t="s">
        <v>5785</v>
      </c>
      <c r="B49" s="728" t="s">
        <v>5786</v>
      </c>
      <c r="C49" s="728" t="s">
        <v>4179</v>
      </c>
      <c r="D49" s="728" t="s">
        <v>5805</v>
      </c>
      <c r="E49" s="728" t="s">
        <v>5806</v>
      </c>
      <c r="F49" s="732">
        <v>1</v>
      </c>
      <c r="G49" s="732">
        <v>394</v>
      </c>
      <c r="H49" s="732"/>
      <c r="I49" s="732">
        <v>394</v>
      </c>
      <c r="J49" s="732"/>
      <c r="K49" s="732"/>
      <c r="L49" s="732"/>
      <c r="M49" s="732"/>
      <c r="N49" s="732"/>
      <c r="O49" s="732"/>
      <c r="P49" s="746"/>
      <c r="Q49" s="733"/>
    </row>
    <row r="50" spans="1:17" ht="14.4" customHeight="1" x14ac:dyDescent="0.3">
      <c r="A50" s="727" t="s">
        <v>5785</v>
      </c>
      <c r="B50" s="728" t="s">
        <v>5786</v>
      </c>
      <c r="C50" s="728" t="s">
        <v>4179</v>
      </c>
      <c r="D50" s="728" t="s">
        <v>5807</v>
      </c>
      <c r="E50" s="728" t="s">
        <v>5808</v>
      </c>
      <c r="F50" s="732">
        <v>4</v>
      </c>
      <c r="G50" s="732">
        <v>328</v>
      </c>
      <c r="H50" s="732">
        <v>2</v>
      </c>
      <c r="I50" s="732">
        <v>82</v>
      </c>
      <c r="J50" s="732">
        <v>2</v>
      </c>
      <c r="K50" s="732">
        <v>164</v>
      </c>
      <c r="L50" s="732">
        <v>1</v>
      </c>
      <c r="M50" s="732">
        <v>82</v>
      </c>
      <c r="N50" s="732">
        <v>3</v>
      </c>
      <c r="O50" s="732">
        <v>246</v>
      </c>
      <c r="P50" s="746">
        <v>1.5</v>
      </c>
      <c r="Q50" s="733">
        <v>82</v>
      </c>
    </row>
    <row r="51" spans="1:17" ht="14.4" customHeight="1" x14ac:dyDescent="0.3">
      <c r="A51" s="727" t="s">
        <v>5785</v>
      </c>
      <c r="B51" s="728" t="s">
        <v>5786</v>
      </c>
      <c r="C51" s="728" t="s">
        <v>4179</v>
      </c>
      <c r="D51" s="728" t="s">
        <v>5809</v>
      </c>
      <c r="E51" s="728" t="s">
        <v>5810</v>
      </c>
      <c r="F51" s="732">
        <v>52</v>
      </c>
      <c r="G51" s="732">
        <v>51324</v>
      </c>
      <c r="H51" s="732">
        <v>4.7224880382775121</v>
      </c>
      <c r="I51" s="732">
        <v>987</v>
      </c>
      <c r="J51" s="732">
        <v>11</v>
      </c>
      <c r="K51" s="732">
        <v>10868</v>
      </c>
      <c r="L51" s="732">
        <v>1</v>
      </c>
      <c r="M51" s="732">
        <v>988</v>
      </c>
      <c r="N51" s="732">
        <v>36</v>
      </c>
      <c r="O51" s="732">
        <v>35568</v>
      </c>
      <c r="P51" s="746">
        <v>3.2727272727272729</v>
      </c>
      <c r="Q51" s="733">
        <v>988</v>
      </c>
    </row>
    <row r="52" spans="1:17" ht="14.4" customHeight="1" x14ac:dyDescent="0.3">
      <c r="A52" s="727" t="s">
        <v>5785</v>
      </c>
      <c r="B52" s="728" t="s">
        <v>5786</v>
      </c>
      <c r="C52" s="728" t="s">
        <v>4179</v>
      </c>
      <c r="D52" s="728" t="s">
        <v>5811</v>
      </c>
      <c r="E52" s="728" t="s">
        <v>5812</v>
      </c>
      <c r="F52" s="732"/>
      <c r="G52" s="732"/>
      <c r="H52" s="732"/>
      <c r="I52" s="732"/>
      <c r="J52" s="732">
        <v>2</v>
      </c>
      <c r="K52" s="732">
        <v>34</v>
      </c>
      <c r="L52" s="732">
        <v>1</v>
      </c>
      <c r="M52" s="732">
        <v>17</v>
      </c>
      <c r="N52" s="732">
        <v>4</v>
      </c>
      <c r="O52" s="732">
        <v>68</v>
      </c>
      <c r="P52" s="746">
        <v>2</v>
      </c>
      <c r="Q52" s="733">
        <v>17</v>
      </c>
    </row>
    <row r="53" spans="1:17" ht="14.4" customHeight="1" x14ac:dyDescent="0.3">
      <c r="A53" s="727" t="s">
        <v>5785</v>
      </c>
      <c r="B53" s="728" t="s">
        <v>5786</v>
      </c>
      <c r="C53" s="728" t="s">
        <v>4179</v>
      </c>
      <c r="D53" s="728" t="s">
        <v>5813</v>
      </c>
      <c r="E53" s="728" t="s">
        <v>5814</v>
      </c>
      <c r="F53" s="732">
        <v>1</v>
      </c>
      <c r="G53" s="732">
        <v>47</v>
      </c>
      <c r="H53" s="732">
        <v>0.1111111111111111</v>
      </c>
      <c r="I53" s="732">
        <v>47</v>
      </c>
      <c r="J53" s="732">
        <v>9</v>
      </c>
      <c r="K53" s="732">
        <v>423</v>
      </c>
      <c r="L53" s="732">
        <v>1</v>
      </c>
      <c r="M53" s="732">
        <v>47</v>
      </c>
      <c r="N53" s="732"/>
      <c r="O53" s="732"/>
      <c r="P53" s="746"/>
      <c r="Q53" s="733"/>
    </row>
    <row r="54" spans="1:17" ht="14.4" customHeight="1" x14ac:dyDescent="0.3">
      <c r="A54" s="727" t="s">
        <v>5785</v>
      </c>
      <c r="B54" s="728" t="s">
        <v>5786</v>
      </c>
      <c r="C54" s="728" t="s">
        <v>4179</v>
      </c>
      <c r="D54" s="728" t="s">
        <v>5815</v>
      </c>
      <c r="E54" s="728" t="s">
        <v>5816</v>
      </c>
      <c r="F54" s="732"/>
      <c r="G54" s="732"/>
      <c r="H54" s="732"/>
      <c r="I54" s="732"/>
      <c r="J54" s="732">
        <v>1</v>
      </c>
      <c r="K54" s="732">
        <v>60</v>
      </c>
      <c r="L54" s="732">
        <v>1</v>
      </c>
      <c r="M54" s="732">
        <v>60</v>
      </c>
      <c r="N54" s="732">
        <v>1</v>
      </c>
      <c r="O54" s="732">
        <v>60</v>
      </c>
      <c r="P54" s="746">
        <v>1</v>
      </c>
      <c r="Q54" s="733">
        <v>60</v>
      </c>
    </row>
    <row r="55" spans="1:17" ht="14.4" customHeight="1" x14ac:dyDescent="0.3">
      <c r="A55" s="727" t="s">
        <v>5785</v>
      </c>
      <c r="B55" s="728" t="s">
        <v>5786</v>
      </c>
      <c r="C55" s="728" t="s">
        <v>4179</v>
      </c>
      <c r="D55" s="728" t="s">
        <v>5817</v>
      </c>
      <c r="E55" s="728" t="s">
        <v>5818</v>
      </c>
      <c r="F55" s="732"/>
      <c r="G55" s="732"/>
      <c r="H55" s="732"/>
      <c r="I55" s="732"/>
      <c r="J55" s="732">
        <v>1</v>
      </c>
      <c r="K55" s="732">
        <v>19</v>
      </c>
      <c r="L55" s="732">
        <v>1</v>
      </c>
      <c r="M55" s="732">
        <v>19</v>
      </c>
      <c r="N55" s="732"/>
      <c r="O55" s="732"/>
      <c r="P55" s="746"/>
      <c r="Q55" s="733"/>
    </row>
    <row r="56" spans="1:17" ht="14.4" customHeight="1" x14ac:dyDescent="0.3">
      <c r="A56" s="727" t="s">
        <v>5785</v>
      </c>
      <c r="B56" s="728" t="s">
        <v>5786</v>
      </c>
      <c r="C56" s="728" t="s">
        <v>4179</v>
      </c>
      <c r="D56" s="728" t="s">
        <v>5819</v>
      </c>
      <c r="E56" s="728" t="s">
        <v>5820</v>
      </c>
      <c r="F56" s="732">
        <v>16</v>
      </c>
      <c r="G56" s="732">
        <v>13632</v>
      </c>
      <c r="H56" s="732">
        <v>1.5981242672919109</v>
      </c>
      <c r="I56" s="732">
        <v>852</v>
      </c>
      <c r="J56" s="732">
        <v>10</v>
      </c>
      <c r="K56" s="732">
        <v>8530</v>
      </c>
      <c r="L56" s="732">
        <v>1</v>
      </c>
      <c r="M56" s="732">
        <v>853</v>
      </c>
      <c r="N56" s="732">
        <v>16</v>
      </c>
      <c r="O56" s="732">
        <v>13648</v>
      </c>
      <c r="P56" s="746">
        <v>1.6</v>
      </c>
      <c r="Q56" s="733">
        <v>853</v>
      </c>
    </row>
    <row r="57" spans="1:17" ht="14.4" customHeight="1" x14ac:dyDescent="0.3">
      <c r="A57" s="727" t="s">
        <v>5785</v>
      </c>
      <c r="B57" s="728" t="s">
        <v>5786</v>
      </c>
      <c r="C57" s="728" t="s">
        <v>4179</v>
      </c>
      <c r="D57" s="728" t="s">
        <v>5821</v>
      </c>
      <c r="E57" s="728" t="s">
        <v>5822</v>
      </c>
      <c r="F57" s="732"/>
      <c r="G57" s="732"/>
      <c r="H57" s="732"/>
      <c r="I57" s="732"/>
      <c r="J57" s="732">
        <v>1</v>
      </c>
      <c r="K57" s="732">
        <v>187</v>
      </c>
      <c r="L57" s="732">
        <v>1</v>
      </c>
      <c r="M57" s="732">
        <v>187</v>
      </c>
      <c r="N57" s="732"/>
      <c r="O57" s="732"/>
      <c r="P57" s="746"/>
      <c r="Q57" s="733"/>
    </row>
    <row r="58" spans="1:17" ht="14.4" customHeight="1" x14ac:dyDescent="0.3">
      <c r="A58" s="727" t="s">
        <v>5785</v>
      </c>
      <c r="B58" s="728" t="s">
        <v>5786</v>
      </c>
      <c r="C58" s="728" t="s">
        <v>4179</v>
      </c>
      <c r="D58" s="728" t="s">
        <v>5823</v>
      </c>
      <c r="E58" s="728" t="s">
        <v>5824</v>
      </c>
      <c r="F58" s="732"/>
      <c r="G58" s="732"/>
      <c r="H58" s="732"/>
      <c r="I58" s="732"/>
      <c r="J58" s="732"/>
      <c r="K58" s="732"/>
      <c r="L58" s="732"/>
      <c r="M58" s="732"/>
      <c r="N58" s="732">
        <v>1</v>
      </c>
      <c r="O58" s="732">
        <v>167</v>
      </c>
      <c r="P58" s="746"/>
      <c r="Q58" s="733">
        <v>167</v>
      </c>
    </row>
    <row r="59" spans="1:17" ht="14.4" customHeight="1" x14ac:dyDescent="0.3">
      <c r="A59" s="727" t="s">
        <v>5785</v>
      </c>
      <c r="B59" s="728" t="s">
        <v>5786</v>
      </c>
      <c r="C59" s="728" t="s">
        <v>4179</v>
      </c>
      <c r="D59" s="728" t="s">
        <v>5825</v>
      </c>
      <c r="E59" s="728" t="s">
        <v>5826</v>
      </c>
      <c r="F59" s="732">
        <v>2</v>
      </c>
      <c r="G59" s="732">
        <v>1572</v>
      </c>
      <c r="H59" s="732">
        <v>1.9974587039390088</v>
      </c>
      <c r="I59" s="732">
        <v>786</v>
      </c>
      <c r="J59" s="732">
        <v>1</v>
      </c>
      <c r="K59" s="732">
        <v>787</v>
      </c>
      <c r="L59" s="732">
        <v>1</v>
      </c>
      <c r="M59" s="732">
        <v>787</v>
      </c>
      <c r="N59" s="732">
        <v>3</v>
      </c>
      <c r="O59" s="732">
        <v>2364</v>
      </c>
      <c r="P59" s="746">
        <v>3.0038119440914866</v>
      </c>
      <c r="Q59" s="733">
        <v>788</v>
      </c>
    </row>
    <row r="60" spans="1:17" ht="14.4" customHeight="1" x14ac:dyDescent="0.3">
      <c r="A60" s="727" t="s">
        <v>5785</v>
      </c>
      <c r="B60" s="728" t="s">
        <v>5786</v>
      </c>
      <c r="C60" s="728" t="s">
        <v>4179</v>
      </c>
      <c r="D60" s="728" t="s">
        <v>5827</v>
      </c>
      <c r="E60" s="728" t="s">
        <v>5828</v>
      </c>
      <c r="F60" s="732"/>
      <c r="G60" s="732"/>
      <c r="H60" s="732"/>
      <c r="I60" s="732"/>
      <c r="J60" s="732">
        <v>1</v>
      </c>
      <c r="K60" s="732">
        <v>229</v>
      </c>
      <c r="L60" s="732">
        <v>1</v>
      </c>
      <c r="M60" s="732">
        <v>229</v>
      </c>
      <c r="N60" s="732"/>
      <c r="O60" s="732"/>
      <c r="P60" s="746"/>
      <c r="Q60" s="733"/>
    </row>
    <row r="61" spans="1:17" ht="14.4" customHeight="1" x14ac:dyDescent="0.3">
      <c r="A61" s="727" t="s">
        <v>5785</v>
      </c>
      <c r="B61" s="728" t="s">
        <v>5786</v>
      </c>
      <c r="C61" s="728" t="s">
        <v>4179</v>
      </c>
      <c r="D61" s="728" t="s">
        <v>5829</v>
      </c>
      <c r="E61" s="728" t="s">
        <v>5830</v>
      </c>
      <c r="F61" s="732">
        <v>1</v>
      </c>
      <c r="G61" s="732">
        <v>461</v>
      </c>
      <c r="H61" s="732"/>
      <c r="I61" s="732">
        <v>461</v>
      </c>
      <c r="J61" s="732"/>
      <c r="K61" s="732"/>
      <c r="L61" s="732"/>
      <c r="M61" s="732"/>
      <c r="N61" s="732"/>
      <c r="O61" s="732"/>
      <c r="P61" s="746"/>
      <c r="Q61" s="733"/>
    </row>
    <row r="62" spans="1:17" ht="14.4" customHeight="1" x14ac:dyDescent="0.3">
      <c r="A62" s="727" t="s">
        <v>5785</v>
      </c>
      <c r="B62" s="728" t="s">
        <v>5786</v>
      </c>
      <c r="C62" s="728" t="s">
        <v>4179</v>
      </c>
      <c r="D62" s="728" t="s">
        <v>5831</v>
      </c>
      <c r="E62" s="728" t="s">
        <v>5832</v>
      </c>
      <c r="F62" s="732"/>
      <c r="G62" s="732"/>
      <c r="H62" s="732"/>
      <c r="I62" s="732"/>
      <c r="J62" s="732">
        <v>1</v>
      </c>
      <c r="K62" s="732">
        <v>562</v>
      </c>
      <c r="L62" s="732">
        <v>1</v>
      </c>
      <c r="M62" s="732">
        <v>562</v>
      </c>
      <c r="N62" s="732"/>
      <c r="O62" s="732"/>
      <c r="P62" s="746"/>
      <c r="Q62" s="733"/>
    </row>
    <row r="63" spans="1:17" ht="14.4" customHeight="1" x14ac:dyDescent="0.3">
      <c r="A63" s="727" t="s">
        <v>5785</v>
      </c>
      <c r="B63" s="728" t="s">
        <v>5786</v>
      </c>
      <c r="C63" s="728" t="s">
        <v>4179</v>
      </c>
      <c r="D63" s="728" t="s">
        <v>5833</v>
      </c>
      <c r="E63" s="728" t="s">
        <v>5834</v>
      </c>
      <c r="F63" s="732"/>
      <c r="G63" s="732"/>
      <c r="H63" s="732"/>
      <c r="I63" s="732"/>
      <c r="J63" s="732">
        <v>1</v>
      </c>
      <c r="K63" s="732">
        <v>179</v>
      </c>
      <c r="L63" s="732">
        <v>1</v>
      </c>
      <c r="M63" s="732">
        <v>179</v>
      </c>
      <c r="N63" s="732"/>
      <c r="O63" s="732"/>
      <c r="P63" s="746"/>
      <c r="Q63" s="733"/>
    </row>
    <row r="64" spans="1:17" ht="14.4" customHeight="1" x14ac:dyDescent="0.3">
      <c r="A64" s="727" t="s">
        <v>5785</v>
      </c>
      <c r="B64" s="728" t="s">
        <v>5786</v>
      </c>
      <c r="C64" s="728" t="s">
        <v>4179</v>
      </c>
      <c r="D64" s="728" t="s">
        <v>5835</v>
      </c>
      <c r="E64" s="728" t="s">
        <v>5836</v>
      </c>
      <c r="F64" s="732">
        <v>1</v>
      </c>
      <c r="G64" s="732">
        <v>940</v>
      </c>
      <c r="H64" s="732"/>
      <c r="I64" s="732">
        <v>940</v>
      </c>
      <c r="J64" s="732"/>
      <c r="K64" s="732"/>
      <c r="L64" s="732"/>
      <c r="M64" s="732"/>
      <c r="N64" s="732"/>
      <c r="O64" s="732"/>
      <c r="P64" s="746"/>
      <c r="Q64" s="733"/>
    </row>
    <row r="65" spans="1:17" ht="14.4" customHeight="1" x14ac:dyDescent="0.3">
      <c r="A65" s="727" t="s">
        <v>5785</v>
      </c>
      <c r="B65" s="728" t="s">
        <v>5786</v>
      </c>
      <c r="C65" s="728" t="s">
        <v>4179</v>
      </c>
      <c r="D65" s="728" t="s">
        <v>5837</v>
      </c>
      <c r="E65" s="728" t="s">
        <v>5838</v>
      </c>
      <c r="F65" s="732">
        <v>911</v>
      </c>
      <c r="G65" s="732">
        <v>27330</v>
      </c>
      <c r="H65" s="732">
        <v>1.9260042283298098</v>
      </c>
      <c r="I65" s="732">
        <v>30</v>
      </c>
      <c r="J65" s="732">
        <v>473</v>
      </c>
      <c r="K65" s="732">
        <v>14190</v>
      </c>
      <c r="L65" s="732">
        <v>1</v>
      </c>
      <c r="M65" s="732">
        <v>30</v>
      </c>
      <c r="N65" s="732">
        <v>946</v>
      </c>
      <c r="O65" s="732">
        <v>28380</v>
      </c>
      <c r="P65" s="746">
        <v>2</v>
      </c>
      <c r="Q65" s="733">
        <v>30</v>
      </c>
    </row>
    <row r="66" spans="1:17" ht="14.4" customHeight="1" x14ac:dyDescent="0.3">
      <c r="A66" s="727" t="s">
        <v>5785</v>
      </c>
      <c r="B66" s="728" t="s">
        <v>5786</v>
      </c>
      <c r="C66" s="728" t="s">
        <v>4179</v>
      </c>
      <c r="D66" s="728" t="s">
        <v>5839</v>
      </c>
      <c r="E66" s="728" t="s">
        <v>5840</v>
      </c>
      <c r="F66" s="732"/>
      <c r="G66" s="732"/>
      <c r="H66" s="732"/>
      <c r="I66" s="732"/>
      <c r="J66" s="732">
        <v>1</v>
      </c>
      <c r="K66" s="732">
        <v>50</v>
      </c>
      <c r="L66" s="732">
        <v>1</v>
      </c>
      <c r="M66" s="732">
        <v>50</v>
      </c>
      <c r="N66" s="732">
        <v>1</v>
      </c>
      <c r="O66" s="732">
        <v>50</v>
      </c>
      <c r="P66" s="746">
        <v>1</v>
      </c>
      <c r="Q66" s="733">
        <v>50</v>
      </c>
    </row>
    <row r="67" spans="1:17" ht="14.4" customHeight="1" x14ac:dyDescent="0.3">
      <c r="A67" s="727" t="s">
        <v>5785</v>
      </c>
      <c r="B67" s="728" t="s">
        <v>5786</v>
      </c>
      <c r="C67" s="728" t="s">
        <v>4179</v>
      </c>
      <c r="D67" s="728" t="s">
        <v>5841</v>
      </c>
      <c r="E67" s="728" t="s">
        <v>5842</v>
      </c>
      <c r="F67" s="732">
        <v>93</v>
      </c>
      <c r="G67" s="732">
        <v>1116</v>
      </c>
      <c r="H67" s="732">
        <v>1.5245901639344261</v>
      </c>
      <c r="I67" s="732">
        <v>12</v>
      </c>
      <c r="J67" s="732">
        <v>61</v>
      </c>
      <c r="K67" s="732">
        <v>732</v>
      </c>
      <c r="L67" s="732">
        <v>1</v>
      </c>
      <c r="M67" s="732">
        <v>12</v>
      </c>
      <c r="N67" s="732">
        <v>112</v>
      </c>
      <c r="O67" s="732">
        <v>1344</v>
      </c>
      <c r="P67" s="746">
        <v>1.8360655737704918</v>
      </c>
      <c r="Q67" s="733">
        <v>12</v>
      </c>
    </row>
    <row r="68" spans="1:17" ht="14.4" customHeight="1" x14ac:dyDescent="0.3">
      <c r="A68" s="727" t="s">
        <v>5785</v>
      </c>
      <c r="B68" s="728" t="s">
        <v>5786</v>
      </c>
      <c r="C68" s="728" t="s">
        <v>4179</v>
      </c>
      <c r="D68" s="728" t="s">
        <v>5843</v>
      </c>
      <c r="E68" s="728" t="s">
        <v>5844</v>
      </c>
      <c r="F68" s="732">
        <v>2</v>
      </c>
      <c r="G68" s="732">
        <v>364</v>
      </c>
      <c r="H68" s="732">
        <v>1.9890710382513661</v>
      </c>
      <c r="I68" s="732">
        <v>182</v>
      </c>
      <c r="J68" s="732">
        <v>1</v>
      </c>
      <c r="K68" s="732">
        <v>183</v>
      </c>
      <c r="L68" s="732">
        <v>1</v>
      </c>
      <c r="M68" s="732">
        <v>183</v>
      </c>
      <c r="N68" s="732"/>
      <c r="O68" s="732"/>
      <c r="P68" s="746"/>
      <c r="Q68" s="733"/>
    </row>
    <row r="69" spans="1:17" ht="14.4" customHeight="1" x14ac:dyDescent="0.3">
      <c r="A69" s="727" t="s">
        <v>5785</v>
      </c>
      <c r="B69" s="728" t="s">
        <v>5786</v>
      </c>
      <c r="C69" s="728" t="s">
        <v>4179</v>
      </c>
      <c r="D69" s="728" t="s">
        <v>5845</v>
      </c>
      <c r="E69" s="728" t="s">
        <v>5846</v>
      </c>
      <c r="F69" s="732">
        <v>4</v>
      </c>
      <c r="G69" s="732">
        <v>288</v>
      </c>
      <c r="H69" s="732">
        <v>1.3150684931506849</v>
      </c>
      <c r="I69" s="732">
        <v>72</v>
      </c>
      <c r="J69" s="732">
        <v>3</v>
      </c>
      <c r="K69" s="732">
        <v>219</v>
      </c>
      <c r="L69" s="732">
        <v>1</v>
      </c>
      <c r="M69" s="732">
        <v>73</v>
      </c>
      <c r="N69" s="732">
        <v>3</v>
      </c>
      <c r="O69" s="732">
        <v>219</v>
      </c>
      <c r="P69" s="746">
        <v>1</v>
      </c>
      <c r="Q69" s="733">
        <v>73</v>
      </c>
    </row>
    <row r="70" spans="1:17" ht="14.4" customHeight="1" x14ac:dyDescent="0.3">
      <c r="A70" s="727" t="s">
        <v>5785</v>
      </c>
      <c r="B70" s="728" t="s">
        <v>5786</v>
      </c>
      <c r="C70" s="728" t="s">
        <v>4179</v>
      </c>
      <c r="D70" s="728" t="s">
        <v>5847</v>
      </c>
      <c r="E70" s="728" t="s">
        <v>5848</v>
      </c>
      <c r="F70" s="732">
        <v>2</v>
      </c>
      <c r="G70" s="732">
        <v>366</v>
      </c>
      <c r="H70" s="732">
        <v>1.9891304347826086</v>
      </c>
      <c r="I70" s="732">
        <v>183</v>
      </c>
      <c r="J70" s="732">
        <v>1</v>
      </c>
      <c r="K70" s="732">
        <v>184</v>
      </c>
      <c r="L70" s="732">
        <v>1</v>
      </c>
      <c r="M70" s="732">
        <v>184</v>
      </c>
      <c r="N70" s="732"/>
      <c r="O70" s="732"/>
      <c r="P70" s="746"/>
      <c r="Q70" s="733"/>
    </row>
    <row r="71" spans="1:17" ht="14.4" customHeight="1" x14ac:dyDescent="0.3">
      <c r="A71" s="727" t="s">
        <v>5785</v>
      </c>
      <c r="B71" s="728" t="s">
        <v>5786</v>
      </c>
      <c r="C71" s="728" t="s">
        <v>4179</v>
      </c>
      <c r="D71" s="728" t="s">
        <v>5849</v>
      </c>
      <c r="E71" s="728" t="s">
        <v>5850</v>
      </c>
      <c r="F71" s="732">
        <v>438</v>
      </c>
      <c r="G71" s="732">
        <v>64824</v>
      </c>
      <c r="H71" s="732">
        <v>1.4550515139951965</v>
      </c>
      <c r="I71" s="732">
        <v>148</v>
      </c>
      <c r="J71" s="732">
        <v>299</v>
      </c>
      <c r="K71" s="732">
        <v>44551</v>
      </c>
      <c r="L71" s="732">
        <v>1</v>
      </c>
      <c r="M71" s="732">
        <v>149</v>
      </c>
      <c r="N71" s="732">
        <v>417</v>
      </c>
      <c r="O71" s="732">
        <v>62133</v>
      </c>
      <c r="P71" s="746">
        <v>1.3946488294314381</v>
      </c>
      <c r="Q71" s="733">
        <v>149</v>
      </c>
    </row>
    <row r="72" spans="1:17" ht="14.4" customHeight="1" x14ac:dyDescent="0.3">
      <c r="A72" s="727" t="s">
        <v>5785</v>
      </c>
      <c r="B72" s="728" t="s">
        <v>5786</v>
      </c>
      <c r="C72" s="728" t="s">
        <v>4179</v>
      </c>
      <c r="D72" s="728" t="s">
        <v>5851</v>
      </c>
      <c r="E72" s="728" t="s">
        <v>5852</v>
      </c>
      <c r="F72" s="732">
        <v>949</v>
      </c>
      <c r="G72" s="732">
        <v>28470</v>
      </c>
      <c r="H72" s="732">
        <v>1.9406952965235174</v>
      </c>
      <c r="I72" s="732">
        <v>30</v>
      </c>
      <c r="J72" s="732">
        <v>489</v>
      </c>
      <c r="K72" s="732">
        <v>14670</v>
      </c>
      <c r="L72" s="732">
        <v>1</v>
      </c>
      <c r="M72" s="732">
        <v>30</v>
      </c>
      <c r="N72" s="732">
        <v>968</v>
      </c>
      <c r="O72" s="732">
        <v>29040</v>
      </c>
      <c r="P72" s="746">
        <v>1.9795501022494888</v>
      </c>
      <c r="Q72" s="733">
        <v>30</v>
      </c>
    </row>
    <row r="73" spans="1:17" ht="14.4" customHeight="1" x14ac:dyDescent="0.3">
      <c r="A73" s="727" t="s">
        <v>5785</v>
      </c>
      <c r="B73" s="728" t="s">
        <v>5786</v>
      </c>
      <c r="C73" s="728" t="s">
        <v>4179</v>
      </c>
      <c r="D73" s="728" t="s">
        <v>5853</v>
      </c>
      <c r="E73" s="728" t="s">
        <v>5854</v>
      </c>
      <c r="F73" s="732">
        <v>192</v>
      </c>
      <c r="G73" s="732">
        <v>5952</v>
      </c>
      <c r="H73" s="732">
        <v>1.92</v>
      </c>
      <c r="I73" s="732">
        <v>31</v>
      </c>
      <c r="J73" s="732">
        <v>100</v>
      </c>
      <c r="K73" s="732">
        <v>3100</v>
      </c>
      <c r="L73" s="732">
        <v>1</v>
      </c>
      <c r="M73" s="732">
        <v>31</v>
      </c>
      <c r="N73" s="732">
        <v>162</v>
      </c>
      <c r="O73" s="732">
        <v>5022</v>
      </c>
      <c r="P73" s="746">
        <v>1.62</v>
      </c>
      <c r="Q73" s="733">
        <v>31</v>
      </c>
    </row>
    <row r="74" spans="1:17" ht="14.4" customHeight="1" x14ac:dyDescent="0.3">
      <c r="A74" s="727" t="s">
        <v>5785</v>
      </c>
      <c r="B74" s="728" t="s">
        <v>5786</v>
      </c>
      <c r="C74" s="728" t="s">
        <v>4179</v>
      </c>
      <c r="D74" s="728" t="s">
        <v>5855</v>
      </c>
      <c r="E74" s="728" t="s">
        <v>5856</v>
      </c>
      <c r="F74" s="732">
        <v>421</v>
      </c>
      <c r="G74" s="732">
        <v>11367</v>
      </c>
      <c r="H74" s="732">
        <v>1.8546255506607929</v>
      </c>
      <c r="I74" s="732">
        <v>27</v>
      </c>
      <c r="J74" s="732">
        <v>227</v>
      </c>
      <c r="K74" s="732">
        <v>6129</v>
      </c>
      <c r="L74" s="732">
        <v>1</v>
      </c>
      <c r="M74" s="732">
        <v>27</v>
      </c>
      <c r="N74" s="732">
        <v>410</v>
      </c>
      <c r="O74" s="732">
        <v>11070</v>
      </c>
      <c r="P74" s="746">
        <v>1.8061674008810573</v>
      </c>
      <c r="Q74" s="733">
        <v>27</v>
      </c>
    </row>
    <row r="75" spans="1:17" ht="14.4" customHeight="1" x14ac:dyDescent="0.3">
      <c r="A75" s="727" t="s">
        <v>5785</v>
      </c>
      <c r="B75" s="728" t="s">
        <v>5786</v>
      </c>
      <c r="C75" s="728" t="s">
        <v>4179</v>
      </c>
      <c r="D75" s="728" t="s">
        <v>5857</v>
      </c>
      <c r="E75" s="728" t="s">
        <v>5858</v>
      </c>
      <c r="F75" s="732">
        <v>2</v>
      </c>
      <c r="G75" s="732">
        <v>510</v>
      </c>
      <c r="H75" s="732">
        <v>1.9921875</v>
      </c>
      <c r="I75" s="732">
        <v>255</v>
      </c>
      <c r="J75" s="732">
        <v>1</v>
      </c>
      <c r="K75" s="732">
        <v>256</v>
      </c>
      <c r="L75" s="732">
        <v>1</v>
      </c>
      <c r="M75" s="732">
        <v>256</v>
      </c>
      <c r="N75" s="732"/>
      <c r="O75" s="732"/>
      <c r="P75" s="746"/>
      <c r="Q75" s="733"/>
    </row>
    <row r="76" spans="1:17" ht="14.4" customHeight="1" x14ac:dyDescent="0.3">
      <c r="A76" s="727" t="s">
        <v>5785</v>
      </c>
      <c r="B76" s="728" t="s">
        <v>5786</v>
      </c>
      <c r="C76" s="728" t="s">
        <v>4179</v>
      </c>
      <c r="D76" s="728" t="s">
        <v>5859</v>
      </c>
      <c r="E76" s="728" t="s">
        <v>5860</v>
      </c>
      <c r="F76" s="732">
        <v>1</v>
      </c>
      <c r="G76" s="732">
        <v>22</v>
      </c>
      <c r="H76" s="732">
        <v>1</v>
      </c>
      <c r="I76" s="732">
        <v>22</v>
      </c>
      <c r="J76" s="732">
        <v>1</v>
      </c>
      <c r="K76" s="732">
        <v>22</v>
      </c>
      <c r="L76" s="732">
        <v>1</v>
      </c>
      <c r="M76" s="732">
        <v>22</v>
      </c>
      <c r="N76" s="732"/>
      <c r="O76" s="732"/>
      <c r="P76" s="746"/>
      <c r="Q76" s="733"/>
    </row>
    <row r="77" spans="1:17" ht="14.4" customHeight="1" x14ac:dyDescent="0.3">
      <c r="A77" s="727" t="s">
        <v>5785</v>
      </c>
      <c r="B77" s="728" t="s">
        <v>5786</v>
      </c>
      <c r="C77" s="728" t="s">
        <v>4179</v>
      </c>
      <c r="D77" s="728" t="s">
        <v>5861</v>
      </c>
      <c r="E77" s="728" t="s">
        <v>5862</v>
      </c>
      <c r="F77" s="732">
        <v>460</v>
      </c>
      <c r="G77" s="732">
        <v>11500</v>
      </c>
      <c r="H77" s="732">
        <v>1.84</v>
      </c>
      <c r="I77" s="732">
        <v>25</v>
      </c>
      <c r="J77" s="732">
        <v>250</v>
      </c>
      <c r="K77" s="732">
        <v>6250</v>
      </c>
      <c r="L77" s="732">
        <v>1</v>
      </c>
      <c r="M77" s="732">
        <v>25</v>
      </c>
      <c r="N77" s="732">
        <v>450</v>
      </c>
      <c r="O77" s="732">
        <v>11250</v>
      </c>
      <c r="P77" s="746">
        <v>1.8</v>
      </c>
      <c r="Q77" s="733">
        <v>25</v>
      </c>
    </row>
    <row r="78" spans="1:17" ht="14.4" customHeight="1" x14ac:dyDescent="0.3">
      <c r="A78" s="727" t="s">
        <v>5785</v>
      </c>
      <c r="B78" s="728" t="s">
        <v>5786</v>
      </c>
      <c r="C78" s="728" t="s">
        <v>4179</v>
      </c>
      <c r="D78" s="728" t="s">
        <v>5863</v>
      </c>
      <c r="E78" s="728" t="s">
        <v>5864</v>
      </c>
      <c r="F78" s="732">
        <v>2</v>
      </c>
      <c r="G78" s="732">
        <v>66</v>
      </c>
      <c r="H78" s="732">
        <v>1</v>
      </c>
      <c r="I78" s="732">
        <v>33</v>
      </c>
      <c r="J78" s="732">
        <v>2</v>
      </c>
      <c r="K78" s="732">
        <v>66</v>
      </c>
      <c r="L78" s="732">
        <v>1</v>
      </c>
      <c r="M78" s="732">
        <v>33</v>
      </c>
      <c r="N78" s="732"/>
      <c r="O78" s="732"/>
      <c r="P78" s="746"/>
      <c r="Q78" s="733"/>
    </row>
    <row r="79" spans="1:17" ht="14.4" customHeight="1" x14ac:dyDescent="0.3">
      <c r="A79" s="727" t="s">
        <v>5785</v>
      </c>
      <c r="B79" s="728" t="s">
        <v>5786</v>
      </c>
      <c r="C79" s="728" t="s">
        <v>4179</v>
      </c>
      <c r="D79" s="728" t="s">
        <v>5865</v>
      </c>
      <c r="E79" s="728" t="s">
        <v>5866</v>
      </c>
      <c r="F79" s="732"/>
      <c r="G79" s="732"/>
      <c r="H79" s="732"/>
      <c r="I79" s="732"/>
      <c r="J79" s="732">
        <v>1</v>
      </c>
      <c r="K79" s="732">
        <v>30</v>
      </c>
      <c r="L79" s="732">
        <v>1</v>
      </c>
      <c r="M79" s="732">
        <v>30</v>
      </c>
      <c r="N79" s="732">
        <v>1</v>
      </c>
      <c r="O79" s="732">
        <v>30</v>
      </c>
      <c r="P79" s="746">
        <v>1</v>
      </c>
      <c r="Q79" s="733">
        <v>30</v>
      </c>
    </row>
    <row r="80" spans="1:17" ht="14.4" customHeight="1" x14ac:dyDescent="0.3">
      <c r="A80" s="727" t="s">
        <v>5785</v>
      </c>
      <c r="B80" s="728" t="s">
        <v>5786</v>
      </c>
      <c r="C80" s="728" t="s">
        <v>4179</v>
      </c>
      <c r="D80" s="728" t="s">
        <v>5867</v>
      </c>
      <c r="E80" s="728" t="s">
        <v>5868</v>
      </c>
      <c r="F80" s="732">
        <v>3</v>
      </c>
      <c r="G80" s="732">
        <v>78</v>
      </c>
      <c r="H80" s="732">
        <v>3</v>
      </c>
      <c r="I80" s="732">
        <v>26</v>
      </c>
      <c r="J80" s="732">
        <v>1</v>
      </c>
      <c r="K80" s="732">
        <v>26</v>
      </c>
      <c r="L80" s="732">
        <v>1</v>
      </c>
      <c r="M80" s="732">
        <v>26</v>
      </c>
      <c r="N80" s="732">
        <v>1</v>
      </c>
      <c r="O80" s="732">
        <v>26</v>
      </c>
      <c r="P80" s="746">
        <v>1</v>
      </c>
      <c r="Q80" s="733">
        <v>26</v>
      </c>
    </row>
    <row r="81" spans="1:17" ht="14.4" customHeight="1" x14ac:dyDescent="0.3">
      <c r="A81" s="727" t="s">
        <v>5785</v>
      </c>
      <c r="B81" s="728" t="s">
        <v>5786</v>
      </c>
      <c r="C81" s="728" t="s">
        <v>4179</v>
      </c>
      <c r="D81" s="728" t="s">
        <v>5869</v>
      </c>
      <c r="E81" s="728" t="s">
        <v>5870</v>
      </c>
      <c r="F81" s="732">
        <v>43</v>
      </c>
      <c r="G81" s="732">
        <v>3612</v>
      </c>
      <c r="H81" s="732">
        <v>0.93478260869565222</v>
      </c>
      <c r="I81" s="732">
        <v>84</v>
      </c>
      <c r="J81" s="732">
        <v>46</v>
      </c>
      <c r="K81" s="732">
        <v>3864</v>
      </c>
      <c r="L81" s="732">
        <v>1</v>
      </c>
      <c r="M81" s="732">
        <v>84</v>
      </c>
      <c r="N81" s="732">
        <v>35</v>
      </c>
      <c r="O81" s="732">
        <v>2940</v>
      </c>
      <c r="P81" s="746">
        <v>0.76086956521739135</v>
      </c>
      <c r="Q81" s="733">
        <v>84</v>
      </c>
    </row>
    <row r="82" spans="1:17" ht="14.4" customHeight="1" x14ac:dyDescent="0.3">
      <c r="A82" s="727" t="s">
        <v>5785</v>
      </c>
      <c r="B82" s="728" t="s">
        <v>5786</v>
      </c>
      <c r="C82" s="728" t="s">
        <v>4179</v>
      </c>
      <c r="D82" s="728" t="s">
        <v>5871</v>
      </c>
      <c r="E82" s="728" t="s">
        <v>5872</v>
      </c>
      <c r="F82" s="732">
        <v>4</v>
      </c>
      <c r="G82" s="732">
        <v>700</v>
      </c>
      <c r="H82" s="732">
        <v>1.3257575757575757</v>
      </c>
      <c r="I82" s="732">
        <v>175</v>
      </c>
      <c r="J82" s="732">
        <v>3</v>
      </c>
      <c r="K82" s="732">
        <v>528</v>
      </c>
      <c r="L82" s="732">
        <v>1</v>
      </c>
      <c r="M82" s="732">
        <v>176</v>
      </c>
      <c r="N82" s="732"/>
      <c r="O82" s="732"/>
      <c r="P82" s="746"/>
      <c r="Q82" s="733"/>
    </row>
    <row r="83" spans="1:17" ht="14.4" customHeight="1" x14ac:dyDescent="0.3">
      <c r="A83" s="727" t="s">
        <v>5785</v>
      </c>
      <c r="B83" s="728" t="s">
        <v>5786</v>
      </c>
      <c r="C83" s="728" t="s">
        <v>4179</v>
      </c>
      <c r="D83" s="728" t="s">
        <v>5873</v>
      </c>
      <c r="E83" s="728" t="s">
        <v>5874</v>
      </c>
      <c r="F83" s="732">
        <v>2</v>
      </c>
      <c r="G83" s="732">
        <v>30</v>
      </c>
      <c r="H83" s="732">
        <v>0.25</v>
      </c>
      <c r="I83" s="732">
        <v>15</v>
      </c>
      <c r="J83" s="732">
        <v>8</v>
      </c>
      <c r="K83" s="732">
        <v>120</v>
      </c>
      <c r="L83" s="732">
        <v>1</v>
      </c>
      <c r="M83" s="732">
        <v>15</v>
      </c>
      <c r="N83" s="732">
        <v>2</v>
      </c>
      <c r="O83" s="732">
        <v>30</v>
      </c>
      <c r="P83" s="746">
        <v>0.25</v>
      </c>
      <c r="Q83" s="733">
        <v>15</v>
      </c>
    </row>
    <row r="84" spans="1:17" ht="14.4" customHeight="1" x14ac:dyDescent="0.3">
      <c r="A84" s="727" t="s">
        <v>5785</v>
      </c>
      <c r="B84" s="728" t="s">
        <v>5786</v>
      </c>
      <c r="C84" s="728" t="s">
        <v>4179</v>
      </c>
      <c r="D84" s="728" t="s">
        <v>5875</v>
      </c>
      <c r="E84" s="728" t="s">
        <v>5876</v>
      </c>
      <c r="F84" s="732">
        <v>2</v>
      </c>
      <c r="G84" s="732">
        <v>46</v>
      </c>
      <c r="H84" s="732">
        <v>0.4</v>
      </c>
      <c r="I84" s="732">
        <v>23</v>
      </c>
      <c r="J84" s="732">
        <v>5</v>
      </c>
      <c r="K84" s="732">
        <v>115</v>
      </c>
      <c r="L84" s="732">
        <v>1</v>
      </c>
      <c r="M84" s="732">
        <v>23</v>
      </c>
      <c r="N84" s="732">
        <v>7</v>
      </c>
      <c r="O84" s="732">
        <v>161</v>
      </c>
      <c r="P84" s="746">
        <v>1.4</v>
      </c>
      <c r="Q84" s="733">
        <v>23</v>
      </c>
    </row>
    <row r="85" spans="1:17" ht="14.4" customHeight="1" x14ac:dyDescent="0.3">
      <c r="A85" s="727" t="s">
        <v>5785</v>
      </c>
      <c r="B85" s="728" t="s">
        <v>5786</v>
      </c>
      <c r="C85" s="728" t="s">
        <v>4179</v>
      </c>
      <c r="D85" s="728" t="s">
        <v>5877</v>
      </c>
      <c r="E85" s="728" t="s">
        <v>5878</v>
      </c>
      <c r="F85" s="732"/>
      <c r="G85" s="732"/>
      <c r="H85" s="732"/>
      <c r="I85" s="732"/>
      <c r="J85" s="732">
        <v>12</v>
      </c>
      <c r="K85" s="732">
        <v>444</v>
      </c>
      <c r="L85" s="732">
        <v>1</v>
      </c>
      <c r="M85" s="732">
        <v>37</v>
      </c>
      <c r="N85" s="732"/>
      <c r="O85" s="732"/>
      <c r="P85" s="746"/>
      <c r="Q85" s="733"/>
    </row>
    <row r="86" spans="1:17" ht="14.4" customHeight="1" x14ac:dyDescent="0.3">
      <c r="A86" s="727" t="s">
        <v>5785</v>
      </c>
      <c r="B86" s="728" t="s">
        <v>5786</v>
      </c>
      <c r="C86" s="728" t="s">
        <v>4179</v>
      </c>
      <c r="D86" s="728" t="s">
        <v>5879</v>
      </c>
      <c r="E86" s="728" t="s">
        <v>5880</v>
      </c>
      <c r="F86" s="732">
        <v>479</v>
      </c>
      <c r="G86" s="732">
        <v>11017</v>
      </c>
      <c r="H86" s="732">
        <v>1.7292418772563176</v>
      </c>
      <c r="I86" s="732">
        <v>23</v>
      </c>
      <c r="J86" s="732">
        <v>277</v>
      </c>
      <c r="K86" s="732">
        <v>6371</v>
      </c>
      <c r="L86" s="732">
        <v>1</v>
      </c>
      <c r="M86" s="732">
        <v>23</v>
      </c>
      <c r="N86" s="732">
        <v>570</v>
      </c>
      <c r="O86" s="732">
        <v>13110</v>
      </c>
      <c r="P86" s="746">
        <v>2.0577617328519855</v>
      </c>
      <c r="Q86" s="733">
        <v>23</v>
      </c>
    </row>
    <row r="87" spans="1:17" ht="14.4" customHeight="1" x14ac:dyDescent="0.3">
      <c r="A87" s="727" t="s">
        <v>5785</v>
      </c>
      <c r="B87" s="728" t="s">
        <v>5786</v>
      </c>
      <c r="C87" s="728" t="s">
        <v>4179</v>
      </c>
      <c r="D87" s="728" t="s">
        <v>5881</v>
      </c>
      <c r="E87" s="728" t="s">
        <v>5882</v>
      </c>
      <c r="F87" s="732">
        <v>1</v>
      </c>
      <c r="G87" s="732">
        <v>331</v>
      </c>
      <c r="H87" s="732"/>
      <c r="I87" s="732">
        <v>331</v>
      </c>
      <c r="J87" s="732"/>
      <c r="K87" s="732"/>
      <c r="L87" s="732"/>
      <c r="M87" s="732"/>
      <c r="N87" s="732"/>
      <c r="O87" s="732"/>
      <c r="P87" s="746"/>
      <c r="Q87" s="733"/>
    </row>
    <row r="88" spans="1:17" ht="14.4" customHeight="1" x14ac:dyDescent="0.3">
      <c r="A88" s="727" t="s">
        <v>5785</v>
      </c>
      <c r="B88" s="728" t="s">
        <v>5786</v>
      </c>
      <c r="C88" s="728" t="s">
        <v>4179</v>
      </c>
      <c r="D88" s="728" t="s">
        <v>5883</v>
      </c>
      <c r="E88" s="728" t="s">
        <v>5884</v>
      </c>
      <c r="F88" s="732">
        <v>9</v>
      </c>
      <c r="G88" s="732">
        <v>261</v>
      </c>
      <c r="H88" s="732">
        <v>1.8</v>
      </c>
      <c r="I88" s="732">
        <v>29</v>
      </c>
      <c r="J88" s="732">
        <v>5</v>
      </c>
      <c r="K88" s="732">
        <v>145</v>
      </c>
      <c r="L88" s="732">
        <v>1</v>
      </c>
      <c r="M88" s="732">
        <v>29</v>
      </c>
      <c r="N88" s="732">
        <v>5</v>
      </c>
      <c r="O88" s="732">
        <v>145</v>
      </c>
      <c r="P88" s="746">
        <v>1</v>
      </c>
      <c r="Q88" s="733">
        <v>29</v>
      </c>
    </row>
    <row r="89" spans="1:17" ht="14.4" customHeight="1" x14ac:dyDescent="0.3">
      <c r="A89" s="727" t="s">
        <v>5785</v>
      </c>
      <c r="B89" s="728" t="s">
        <v>5786</v>
      </c>
      <c r="C89" s="728" t="s">
        <v>4179</v>
      </c>
      <c r="D89" s="728" t="s">
        <v>5885</v>
      </c>
      <c r="E89" s="728" t="s">
        <v>5886</v>
      </c>
      <c r="F89" s="732">
        <v>2</v>
      </c>
      <c r="G89" s="732">
        <v>354</v>
      </c>
      <c r="H89" s="732">
        <v>0.2841091492776886</v>
      </c>
      <c r="I89" s="732">
        <v>177</v>
      </c>
      <c r="J89" s="732">
        <v>7</v>
      </c>
      <c r="K89" s="732">
        <v>1246</v>
      </c>
      <c r="L89" s="732">
        <v>1</v>
      </c>
      <c r="M89" s="732">
        <v>178</v>
      </c>
      <c r="N89" s="732">
        <v>5</v>
      </c>
      <c r="O89" s="732">
        <v>890</v>
      </c>
      <c r="P89" s="746">
        <v>0.7142857142857143</v>
      </c>
      <c r="Q89" s="733">
        <v>178</v>
      </c>
    </row>
    <row r="90" spans="1:17" ht="14.4" customHeight="1" x14ac:dyDescent="0.3">
      <c r="A90" s="727" t="s">
        <v>5785</v>
      </c>
      <c r="B90" s="728" t="s">
        <v>5786</v>
      </c>
      <c r="C90" s="728" t="s">
        <v>4179</v>
      </c>
      <c r="D90" s="728" t="s">
        <v>5887</v>
      </c>
      <c r="E90" s="728" t="s">
        <v>5888</v>
      </c>
      <c r="F90" s="732"/>
      <c r="G90" s="732"/>
      <c r="H90" s="732"/>
      <c r="I90" s="732"/>
      <c r="J90" s="732">
        <v>1</v>
      </c>
      <c r="K90" s="732">
        <v>15</v>
      </c>
      <c r="L90" s="732">
        <v>1</v>
      </c>
      <c r="M90" s="732">
        <v>15</v>
      </c>
      <c r="N90" s="732"/>
      <c r="O90" s="732"/>
      <c r="P90" s="746"/>
      <c r="Q90" s="733"/>
    </row>
    <row r="91" spans="1:17" ht="14.4" customHeight="1" x14ac:dyDescent="0.3">
      <c r="A91" s="727" t="s">
        <v>5785</v>
      </c>
      <c r="B91" s="728" t="s">
        <v>5786</v>
      </c>
      <c r="C91" s="728" t="s">
        <v>4179</v>
      </c>
      <c r="D91" s="728" t="s">
        <v>5889</v>
      </c>
      <c r="E91" s="728" t="s">
        <v>5890</v>
      </c>
      <c r="F91" s="732"/>
      <c r="G91" s="732"/>
      <c r="H91" s="732"/>
      <c r="I91" s="732"/>
      <c r="J91" s="732">
        <v>1</v>
      </c>
      <c r="K91" s="732">
        <v>19</v>
      </c>
      <c r="L91" s="732">
        <v>1</v>
      </c>
      <c r="M91" s="732">
        <v>19</v>
      </c>
      <c r="N91" s="732"/>
      <c r="O91" s="732"/>
      <c r="P91" s="746"/>
      <c r="Q91" s="733"/>
    </row>
    <row r="92" spans="1:17" ht="14.4" customHeight="1" x14ac:dyDescent="0.3">
      <c r="A92" s="727" t="s">
        <v>5785</v>
      </c>
      <c r="B92" s="728" t="s">
        <v>5786</v>
      </c>
      <c r="C92" s="728" t="s">
        <v>4179</v>
      </c>
      <c r="D92" s="728" t="s">
        <v>5891</v>
      </c>
      <c r="E92" s="728" t="s">
        <v>5892</v>
      </c>
      <c r="F92" s="732">
        <v>9</v>
      </c>
      <c r="G92" s="732">
        <v>180</v>
      </c>
      <c r="H92" s="732">
        <v>3</v>
      </c>
      <c r="I92" s="732">
        <v>20</v>
      </c>
      <c r="J92" s="732">
        <v>3</v>
      </c>
      <c r="K92" s="732">
        <v>60</v>
      </c>
      <c r="L92" s="732">
        <v>1</v>
      </c>
      <c r="M92" s="732">
        <v>20</v>
      </c>
      <c r="N92" s="732">
        <v>10</v>
      </c>
      <c r="O92" s="732">
        <v>200</v>
      </c>
      <c r="P92" s="746">
        <v>3.3333333333333335</v>
      </c>
      <c r="Q92" s="733">
        <v>20</v>
      </c>
    </row>
    <row r="93" spans="1:17" ht="14.4" customHeight="1" x14ac:dyDescent="0.3">
      <c r="A93" s="727" t="s">
        <v>5785</v>
      </c>
      <c r="B93" s="728" t="s">
        <v>5786</v>
      </c>
      <c r="C93" s="728" t="s">
        <v>4179</v>
      </c>
      <c r="D93" s="728" t="s">
        <v>5893</v>
      </c>
      <c r="E93" s="728" t="s">
        <v>5894</v>
      </c>
      <c r="F93" s="732">
        <v>1</v>
      </c>
      <c r="G93" s="732">
        <v>185</v>
      </c>
      <c r="H93" s="732"/>
      <c r="I93" s="732">
        <v>185</v>
      </c>
      <c r="J93" s="732"/>
      <c r="K93" s="732"/>
      <c r="L93" s="732"/>
      <c r="M93" s="732"/>
      <c r="N93" s="732"/>
      <c r="O93" s="732"/>
      <c r="P93" s="746"/>
      <c r="Q93" s="733"/>
    </row>
    <row r="94" spans="1:17" ht="14.4" customHeight="1" x14ac:dyDescent="0.3">
      <c r="A94" s="727" t="s">
        <v>5785</v>
      </c>
      <c r="B94" s="728" t="s">
        <v>5786</v>
      </c>
      <c r="C94" s="728" t="s">
        <v>4179</v>
      </c>
      <c r="D94" s="728" t="s">
        <v>5895</v>
      </c>
      <c r="E94" s="728" t="s">
        <v>5896</v>
      </c>
      <c r="F94" s="732">
        <v>1</v>
      </c>
      <c r="G94" s="732">
        <v>187</v>
      </c>
      <c r="H94" s="732"/>
      <c r="I94" s="732">
        <v>187</v>
      </c>
      <c r="J94" s="732"/>
      <c r="K94" s="732"/>
      <c r="L94" s="732"/>
      <c r="M94" s="732"/>
      <c r="N94" s="732">
        <v>1</v>
      </c>
      <c r="O94" s="732">
        <v>188</v>
      </c>
      <c r="P94" s="746"/>
      <c r="Q94" s="733">
        <v>188</v>
      </c>
    </row>
    <row r="95" spans="1:17" ht="14.4" customHeight="1" x14ac:dyDescent="0.3">
      <c r="A95" s="727" t="s">
        <v>5785</v>
      </c>
      <c r="B95" s="728" t="s">
        <v>5786</v>
      </c>
      <c r="C95" s="728" t="s">
        <v>4179</v>
      </c>
      <c r="D95" s="728" t="s">
        <v>5897</v>
      </c>
      <c r="E95" s="728" t="s">
        <v>5898</v>
      </c>
      <c r="F95" s="732">
        <v>1</v>
      </c>
      <c r="G95" s="732">
        <v>84</v>
      </c>
      <c r="H95" s="732">
        <v>9.0909090909090912E-2</v>
      </c>
      <c r="I95" s="732">
        <v>84</v>
      </c>
      <c r="J95" s="732">
        <v>11</v>
      </c>
      <c r="K95" s="732">
        <v>924</v>
      </c>
      <c r="L95" s="732">
        <v>1</v>
      </c>
      <c r="M95" s="732">
        <v>84</v>
      </c>
      <c r="N95" s="732"/>
      <c r="O95" s="732"/>
      <c r="P95" s="746"/>
      <c r="Q95" s="733"/>
    </row>
    <row r="96" spans="1:17" ht="14.4" customHeight="1" x14ac:dyDescent="0.3">
      <c r="A96" s="727" t="s">
        <v>5785</v>
      </c>
      <c r="B96" s="728" t="s">
        <v>5786</v>
      </c>
      <c r="C96" s="728" t="s">
        <v>4179</v>
      </c>
      <c r="D96" s="728" t="s">
        <v>5899</v>
      </c>
      <c r="E96" s="728" t="s">
        <v>5900</v>
      </c>
      <c r="F96" s="732"/>
      <c r="G96" s="732"/>
      <c r="H96" s="732"/>
      <c r="I96" s="732"/>
      <c r="J96" s="732">
        <v>1</v>
      </c>
      <c r="K96" s="732">
        <v>78</v>
      </c>
      <c r="L96" s="732">
        <v>1</v>
      </c>
      <c r="M96" s="732">
        <v>78</v>
      </c>
      <c r="N96" s="732"/>
      <c r="O96" s="732"/>
      <c r="P96" s="746"/>
      <c r="Q96" s="733"/>
    </row>
    <row r="97" spans="1:17" ht="14.4" customHeight="1" x14ac:dyDescent="0.3">
      <c r="A97" s="727" t="s">
        <v>5785</v>
      </c>
      <c r="B97" s="728" t="s">
        <v>5786</v>
      </c>
      <c r="C97" s="728" t="s">
        <v>4179</v>
      </c>
      <c r="D97" s="728" t="s">
        <v>5901</v>
      </c>
      <c r="E97" s="728" t="s">
        <v>5902</v>
      </c>
      <c r="F97" s="732"/>
      <c r="G97" s="732"/>
      <c r="H97" s="732"/>
      <c r="I97" s="732"/>
      <c r="J97" s="732"/>
      <c r="K97" s="732"/>
      <c r="L97" s="732"/>
      <c r="M97" s="732"/>
      <c r="N97" s="732">
        <v>1</v>
      </c>
      <c r="O97" s="732">
        <v>301</v>
      </c>
      <c r="P97" s="746"/>
      <c r="Q97" s="733">
        <v>301</v>
      </c>
    </row>
    <row r="98" spans="1:17" ht="14.4" customHeight="1" x14ac:dyDescent="0.3">
      <c r="A98" s="727" t="s">
        <v>5785</v>
      </c>
      <c r="B98" s="728" t="s">
        <v>5786</v>
      </c>
      <c r="C98" s="728" t="s">
        <v>4179</v>
      </c>
      <c r="D98" s="728" t="s">
        <v>5903</v>
      </c>
      <c r="E98" s="728" t="s">
        <v>5904</v>
      </c>
      <c r="F98" s="732">
        <v>7</v>
      </c>
      <c r="G98" s="732">
        <v>154</v>
      </c>
      <c r="H98" s="732">
        <v>1.1666666666666667</v>
      </c>
      <c r="I98" s="732">
        <v>22</v>
      </c>
      <c r="J98" s="732">
        <v>6</v>
      </c>
      <c r="K98" s="732">
        <v>132</v>
      </c>
      <c r="L98" s="732">
        <v>1</v>
      </c>
      <c r="M98" s="732">
        <v>22</v>
      </c>
      <c r="N98" s="732">
        <v>7</v>
      </c>
      <c r="O98" s="732">
        <v>154</v>
      </c>
      <c r="P98" s="746">
        <v>1.1666666666666667</v>
      </c>
      <c r="Q98" s="733">
        <v>22</v>
      </c>
    </row>
    <row r="99" spans="1:17" ht="14.4" customHeight="1" x14ac:dyDescent="0.3">
      <c r="A99" s="727" t="s">
        <v>5785</v>
      </c>
      <c r="B99" s="728" t="s">
        <v>5786</v>
      </c>
      <c r="C99" s="728" t="s">
        <v>4179</v>
      </c>
      <c r="D99" s="728" t="s">
        <v>5905</v>
      </c>
      <c r="E99" s="728" t="s">
        <v>5906</v>
      </c>
      <c r="F99" s="732">
        <v>1</v>
      </c>
      <c r="G99" s="732">
        <v>495</v>
      </c>
      <c r="H99" s="732"/>
      <c r="I99" s="732">
        <v>495</v>
      </c>
      <c r="J99" s="732"/>
      <c r="K99" s="732"/>
      <c r="L99" s="732"/>
      <c r="M99" s="732"/>
      <c r="N99" s="732"/>
      <c r="O99" s="732"/>
      <c r="P99" s="746"/>
      <c r="Q99" s="733"/>
    </row>
    <row r="100" spans="1:17" ht="14.4" customHeight="1" x14ac:dyDescent="0.3">
      <c r="A100" s="727" t="s">
        <v>5785</v>
      </c>
      <c r="B100" s="728" t="s">
        <v>5786</v>
      </c>
      <c r="C100" s="728" t="s">
        <v>4179</v>
      </c>
      <c r="D100" s="728" t="s">
        <v>5907</v>
      </c>
      <c r="E100" s="728" t="s">
        <v>5908</v>
      </c>
      <c r="F100" s="732"/>
      <c r="G100" s="732"/>
      <c r="H100" s="732"/>
      <c r="I100" s="732"/>
      <c r="J100" s="732">
        <v>1</v>
      </c>
      <c r="K100" s="732">
        <v>205</v>
      </c>
      <c r="L100" s="732">
        <v>1</v>
      </c>
      <c r="M100" s="732">
        <v>205</v>
      </c>
      <c r="N100" s="732">
        <v>1</v>
      </c>
      <c r="O100" s="732">
        <v>205</v>
      </c>
      <c r="P100" s="746">
        <v>1</v>
      </c>
      <c r="Q100" s="733">
        <v>205</v>
      </c>
    </row>
    <row r="101" spans="1:17" ht="14.4" customHeight="1" x14ac:dyDescent="0.3">
      <c r="A101" s="727" t="s">
        <v>5785</v>
      </c>
      <c r="B101" s="728" t="s">
        <v>5786</v>
      </c>
      <c r="C101" s="728" t="s">
        <v>4179</v>
      </c>
      <c r="D101" s="728" t="s">
        <v>5909</v>
      </c>
      <c r="E101" s="728" t="s">
        <v>5910</v>
      </c>
      <c r="F101" s="732"/>
      <c r="G101" s="732"/>
      <c r="H101" s="732"/>
      <c r="I101" s="732"/>
      <c r="J101" s="732">
        <v>1</v>
      </c>
      <c r="K101" s="732">
        <v>310</v>
      </c>
      <c r="L101" s="732">
        <v>1</v>
      </c>
      <c r="M101" s="732">
        <v>310</v>
      </c>
      <c r="N101" s="732"/>
      <c r="O101" s="732"/>
      <c r="P101" s="746"/>
      <c r="Q101" s="733"/>
    </row>
    <row r="102" spans="1:17" ht="14.4" customHeight="1" x14ac:dyDescent="0.3">
      <c r="A102" s="727" t="s">
        <v>5785</v>
      </c>
      <c r="B102" s="728" t="s">
        <v>5786</v>
      </c>
      <c r="C102" s="728" t="s">
        <v>4179</v>
      </c>
      <c r="D102" s="728" t="s">
        <v>5911</v>
      </c>
      <c r="E102" s="728" t="s">
        <v>5912</v>
      </c>
      <c r="F102" s="732">
        <v>1</v>
      </c>
      <c r="G102" s="732">
        <v>23</v>
      </c>
      <c r="H102" s="732">
        <v>1</v>
      </c>
      <c r="I102" s="732">
        <v>23</v>
      </c>
      <c r="J102" s="732">
        <v>1</v>
      </c>
      <c r="K102" s="732">
        <v>23</v>
      </c>
      <c r="L102" s="732">
        <v>1</v>
      </c>
      <c r="M102" s="732">
        <v>23</v>
      </c>
      <c r="N102" s="732"/>
      <c r="O102" s="732"/>
      <c r="P102" s="746"/>
      <c r="Q102" s="733"/>
    </row>
    <row r="103" spans="1:17" ht="14.4" customHeight="1" x14ac:dyDescent="0.3">
      <c r="A103" s="727" t="s">
        <v>5785</v>
      </c>
      <c r="B103" s="728" t="s">
        <v>5786</v>
      </c>
      <c r="C103" s="728" t="s">
        <v>4179</v>
      </c>
      <c r="D103" s="728" t="s">
        <v>5913</v>
      </c>
      <c r="E103" s="728" t="s">
        <v>5914</v>
      </c>
      <c r="F103" s="732"/>
      <c r="G103" s="732"/>
      <c r="H103" s="732"/>
      <c r="I103" s="732"/>
      <c r="J103" s="732">
        <v>1</v>
      </c>
      <c r="K103" s="732">
        <v>17</v>
      </c>
      <c r="L103" s="732">
        <v>1</v>
      </c>
      <c r="M103" s="732">
        <v>17</v>
      </c>
      <c r="N103" s="732"/>
      <c r="O103" s="732"/>
      <c r="P103" s="746"/>
      <c r="Q103" s="733"/>
    </row>
    <row r="104" spans="1:17" ht="14.4" customHeight="1" x14ac:dyDescent="0.3">
      <c r="A104" s="727" t="s">
        <v>5785</v>
      </c>
      <c r="B104" s="728" t="s">
        <v>5786</v>
      </c>
      <c r="C104" s="728" t="s">
        <v>4179</v>
      </c>
      <c r="D104" s="728" t="s">
        <v>5915</v>
      </c>
      <c r="E104" s="728" t="s">
        <v>5916</v>
      </c>
      <c r="F104" s="732">
        <v>1</v>
      </c>
      <c r="G104" s="732">
        <v>650</v>
      </c>
      <c r="H104" s="732"/>
      <c r="I104" s="732">
        <v>650</v>
      </c>
      <c r="J104" s="732"/>
      <c r="K104" s="732"/>
      <c r="L104" s="732"/>
      <c r="M104" s="732"/>
      <c r="N104" s="732"/>
      <c r="O104" s="732"/>
      <c r="P104" s="746"/>
      <c r="Q104" s="733"/>
    </row>
    <row r="105" spans="1:17" ht="14.4" customHeight="1" x14ac:dyDescent="0.3">
      <c r="A105" s="727" t="s">
        <v>5785</v>
      </c>
      <c r="B105" s="728" t="s">
        <v>5786</v>
      </c>
      <c r="C105" s="728" t="s">
        <v>4179</v>
      </c>
      <c r="D105" s="728" t="s">
        <v>5917</v>
      </c>
      <c r="E105" s="728" t="s">
        <v>5918</v>
      </c>
      <c r="F105" s="732">
        <v>30</v>
      </c>
      <c r="G105" s="732">
        <v>8790</v>
      </c>
      <c r="H105" s="732">
        <v>0.66439909297052158</v>
      </c>
      <c r="I105" s="732">
        <v>293</v>
      </c>
      <c r="J105" s="732">
        <v>45</v>
      </c>
      <c r="K105" s="732">
        <v>13230</v>
      </c>
      <c r="L105" s="732">
        <v>1</v>
      </c>
      <c r="M105" s="732">
        <v>294</v>
      </c>
      <c r="N105" s="732">
        <v>41</v>
      </c>
      <c r="O105" s="732">
        <v>12054</v>
      </c>
      <c r="P105" s="746">
        <v>0.91111111111111109</v>
      </c>
      <c r="Q105" s="733">
        <v>294</v>
      </c>
    </row>
    <row r="106" spans="1:17" ht="14.4" customHeight="1" x14ac:dyDescent="0.3">
      <c r="A106" s="727" t="s">
        <v>5785</v>
      </c>
      <c r="B106" s="728" t="s">
        <v>5786</v>
      </c>
      <c r="C106" s="728" t="s">
        <v>4179</v>
      </c>
      <c r="D106" s="728" t="s">
        <v>5919</v>
      </c>
      <c r="E106" s="728" t="s">
        <v>5920</v>
      </c>
      <c r="F106" s="732"/>
      <c r="G106" s="732"/>
      <c r="H106" s="732"/>
      <c r="I106" s="732"/>
      <c r="J106" s="732">
        <v>2</v>
      </c>
      <c r="K106" s="732">
        <v>90</v>
      </c>
      <c r="L106" s="732">
        <v>1</v>
      </c>
      <c r="M106" s="732">
        <v>45</v>
      </c>
      <c r="N106" s="732"/>
      <c r="O106" s="732"/>
      <c r="P106" s="746"/>
      <c r="Q106" s="733"/>
    </row>
    <row r="107" spans="1:17" ht="14.4" customHeight="1" x14ac:dyDescent="0.3">
      <c r="A107" s="727" t="s">
        <v>5785</v>
      </c>
      <c r="B107" s="728" t="s">
        <v>5786</v>
      </c>
      <c r="C107" s="728" t="s">
        <v>4179</v>
      </c>
      <c r="D107" s="728" t="s">
        <v>5921</v>
      </c>
      <c r="E107" s="728" t="s">
        <v>5922</v>
      </c>
      <c r="F107" s="732">
        <v>4</v>
      </c>
      <c r="G107" s="732">
        <v>184</v>
      </c>
      <c r="H107" s="732">
        <v>2</v>
      </c>
      <c r="I107" s="732">
        <v>46</v>
      </c>
      <c r="J107" s="732">
        <v>2</v>
      </c>
      <c r="K107" s="732">
        <v>92</v>
      </c>
      <c r="L107" s="732">
        <v>1</v>
      </c>
      <c r="M107" s="732">
        <v>46</v>
      </c>
      <c r="N107" s="732">
        <v>3</v>
      </c>
      <c r="O107" s="732">
        <v>138</v>
      </c>
      <c r="P107" s="746">
        <v>1.5</v>
      </c>
      <c r="Q107" s="733">
        <v>46</v>
      </c>
    </row>
    <row r="108" spans="1:17" ht="14.4" customHeight="1" x14ac:dyDescent="0.3">
      <c r="A108" s="727" t="s">
        <v>5785</v>
      </c>
      <c r="B108" s="728" t="s">
        <v>5786</v>
      </c>
      <c r="C108" s="728" t="s">
        <v>4179</v>
      </c>
      <c r="D108" s="728" t="s">
        <v>5923</v>
      </c>
      <c r="E108" s="728" t="s">
        <v>5924</v>
      </c>
      <c r="F108" s="732"/>
      <c r="G108" s="732"/>
      <c r="H108" s="732"/>
      <c r="I108" s="732"/>
      <c r="J108" s="732">
        <v>2</v>
      </c>
      <c r="K108" s="732">
        <v>52</v>
      </c>
      <c r="L108" s="732">
        <v>1</v>
      </c>
      <c r="M108" s="732">
        <v>26</v>
      </c>
      <c r="N108" s="732"/>
      <c r="O108" s="732"/>
      <c r="P108" s="746"/>
      <c r="Q108" s="733"/>
    </row>
    <row r="109" spans="1:17" ht="14.4" customHeight="1" x14ac:dyDescent="0.3">
      <c r="A109" s="727" t="s">
        <v>5785</v>
      </c>
      <c r="B109" s="728" t="s">
        <v>5786</v>
      </c>
      <c r="C109" s="728" t="s">
        <v>4179</v>
      </c>
      <c r="D109" s="728" t="s">
        <v>5925</v>
      </c>
      <c r="E109" s="728" t="s">
        <v>5926</v>
      </c>
      <c r="F109" s="732"/>
      <c r="G109" s="732"/>
      <c r="H109" s="732"/>
      <c r="I109" s="732"/>
      <c r="J109" s="732"/>
      <c r="K109" s="732"/>
      <c r="L109" s="732"/>
      <c r="M109" s="732"/>
      <c r="N109" s="732">
        <v>2</v>
      </c>
      <c r="O109" s="732">
        <v>266</v>
      </c>
      <c r="P109" s="746"/>
      <c r="Q109" s="733">
        <v>133</v>
      </c>
    </row>
    <row r="110" spans="1:17" ht="14.4" customHeight="1" x14ac:dyDescent="0.3">
      <c r="A110" s="727" t="s">
        <v>5785</v>
      </c>
      <c r="B110" s="728" t="s">
        <v>5786</v>
      </c>
      <c r="C110" s="728" t="s">
        <v>4179</v>
      </c>
      <c r="D110" s="728" t="s">
        <v>5927</v>
      </c>
      <c r="E110" s="728" t="s">
        <v>5928</v>
      </c>
      <c r="F110" s="732"/>
      <c r="G110" s="732"/>
      <c r="H110" s="732"/>
      <c r="I110" s="732"/>
      <c r="J110" s="732">
        <v>85</v>
      </c>
      <c r="K110" s="732">
        <v>3145</v>
      </c>
      <c r="L110" s="732">
        <v>1</v>
      </c>
      <c r="M110" s="732">
        <v>37</v>
      </c>
      <c r="N110" s="732">
        <v>241</v>
      </c>
      <c r="O110" s="732">
        <v>8917</v>
      </c>
      <c r="P110" s="746">
        <v>2.835294117647059</v>
      </c>
      <c r="Q110" s="733">
        <v>37</v>
      </c>
    </row>
    <row r="111" spans="1:17" ht="14.4" customHeight="1" x14ac:dyDescent="0.3">
      <c r="A111" s="727" t="s">
        <v>5785</v>
      </c>
      <c r="B111" s="728" t="s">
        <v>5929</v>
      </c>
      <c r="C111" s="728" t="s">
        <v>4179</v>
      </c>
      <c r="D111" s="728" t="s">
        <v>5930</v>
      </c>
      <c r="E111" s="728" t="s">
        <v>5931</v>
      </c>
      <c r="F111" s="732">
        <v>1</v>
      </c>
      <c r="G111" s="732">
        <v>1037</v>
      </c>
      <c r="H111" s="732"/>
      <c r="I111" s="732">
        <v>1037</v>
      </c>
      <c r="J111" s="732"/>
      <c r="K111" s="732"/>
      <c r="L111" s="732"/>
      <c r="M111" s="732"/>
      <c r="N111" s="732"/>
      <c r="O111" s="732"/>
      <c r="P111" s="746"/>
      <c r="Q111" s="733"/>
    </row>
    <row r="112" spans="1:17" ht="14.4" customHeight="1" x14ac:dyDescent="0.3">
      <c r="A112" s="727" t="s">
        <v>5932</v>
      </c>
      <c r="B112" s="728" t="s">
        <v>5933</v>
      </c>
      <c r="C112" s="728" t="s">
        <v>4184</v>
      </c>
      <c r="D112" s="728" t="s">
        <v>5934</v>
      </c>
      <c r="E112" s="728" t="s">
        <v>5935</v>
      </c>
      <c r="F112" s="732"/>
      <c r="G112" s="732"/>
      <c r="H112" s="732"/>
      <c r="I112" s="732"/>
      <c r="J112" s="732"/>
      <c r="K112" s="732"/>
      <c r="L112" s="732"/>
      <c r="M112" s="732"/>
      <c r="N112" s="732">
        <v>1</v>
      </c>
      <c r="O112" s="732">
        <v>855.64</v>
      </c>
      <c r="P112" s="746"/>
      <c r="Q112" s="733">
        <v>855.64</v>
      </c>
    </row>
    <row r="113" spans="1:17" ht="14.4" customHeight="1" x14ac:dyDescent="0.3">
      <c r="A113" s="727" t="s">
        <v>5932</v>
      </c>
      <c r="B113" s="728" t="s">
        <v>5933</v>
      </c>
      <c r="C113" s="728" t="s">
        <v>4184</v>
      </c>
      <c r="D113" s="728" t="s">
        <v>5936</v>
      </c>
      <c r="E113" s="728" t="s">
        <v>5937</v>
      </c>
      <c r="F113" s="732">
        <v>7.8</v>
      </c>
      <c r="G113" s="732">
        <v>7420.42</v>
      </c>
      <c r="H113" s="732">
        <v>1.552268966628106</v>
      </c>
      <c r="I113" s="732">
        <v>951.33589743589744</v>
      </c>
      <c r="J113" s="732">
        <v>4.8000000000000007</v>
      </c>
      <c r="K113" s="732">
        <v>4780.3700000000008</v>
      </c>
      <c r="L113" s="732">
        <v>1</v>
      </c>
      <c r="M113" s="732">
        <v>995.91041666666672</v>
      </c>
      <c r="N113" s="732">
        <v>10.200000000000001</v>
      </c>
      <c r="O113" s="732">
        <v>10249.220000000001</v>
      </c>
      <c r="P113" s="746">
        <v>2.1440223246317753</v>
      </c>
      <c r="Q113" s="733">
        <v>1004.8254901960785</v>
      </c>
    </row>
    <row r="114" spans="1:17" ht="14.4" customHeight="1" x14ac:dyDescent="0.3">
      <c r="A114" s="727" t="s">
        <v>5932</v>
      </c>
      <c r="B114" s="728" t="s">
        <v>5933</v>
      </c>
      <c r="C114" s="728" t="s">
        <v>4184</v>
      </c>
      <c r="D114" s="728" t="s">
        <v>5938</v>
      </c>
      <c r="E114" s="728" t="s">
        <v>5939</v>
      </c>
      <c r="F114" s="732">
        <v>0.51</v>
      </c>
      <c r="G114" s="732">
        <v>5042.83</v>
      </c>
      <c r="H114" s="732">
        <v>1.4571452513320773</v>
      </c>
      <c r="I114" s="732">
        <v>9887.9019607843129</v>
      </c>
      <c r="J114" s="732">
        <v>0.35000000000000003</v>
      </c>
      <c r="K114" s="732">
        <v>3460.76</v>
      </c>
      <c r="L114" s="732">
        <v>1</v>
      </c>
      <c r="M114" s="732">
        <v>9887.8857142857141</v>
      </c>
      <c r="N114" s="732">
        <v>0.58000000000000007</v>
      </c>
      <c r="O114" s="732">
        <v>5734.96</v>
      </c>
      <c r="P114" s="746">
        <v>1.6571388943469063</v>
      </c>
      <c r="Q114" s="733">
        <v>9887.8620689655163</v>
      </c>
    </row>
    <row r="115" spans="1:17" ht="14.4" customHeight="1" x14ac:dyDescent="0.3">
      <c r="A115" s="727" t="s">
        <v>5932</v>
      </c>
      <c r="B115" s="728" t="s">
        <v>5933</v>
      </c>
      <c r="C115" s="728" t="s">
        <v>4184</v>
      </c>
      <c r="D115" s="728" t="s">
        <v>5940</v>
      </c>
      <c r="E115" s="728" t="s">
        <v>5941</v>
      </c>
      <c r="F115" s="732"/>
      <c r="G115" s="732"/>
      <c r="H115" s="732"/>
      <c r="I115" s="732"/>
      <c r="J115" s="732">
        <v>1</v>
      </c>
      <c r="K115" s="732">
        <v>932.82</v>
      </c>
      <c r="L115" s="732">
        <v>1</v>
      </c>
      <c r="M115" s="732">
        <v>932.82</v>
      </c>
      <c r="N115" s="732"/>
      <c r="O115" s="732"/>
      <c r="P115" s="746"/>
      <c r="Q115" s="733"/>
    </row>
    <row r="116" spans="1:17" ht="14.4" customHeight="1" x14ac:dyDescent="0.3">
      <c r="A116" s="727" t="s">
        <v>5932</v>
      </c>
      <c r="B116" s="728" t="s">
        <v>5933</v>
      </c>
      <c r="C116" s="728" t="s">
        <v>4184</v>
      </c>
      <c r="D116" s="728" t="s">
        <v>5724</v>
      </c>
      <c r="E116" s="728" t="s">
        <v>5725</v>
      </c>
      <c r="F116" s="732">
        <v>0.6</v>
      </c>
      <c r="G116" s="732">
        <v>5312.4</v>
      </c>
      <c r="H116" s="732">
        <v>0.68965159119410313</v>
      </c>
      <c r="I116" s="732">
        <v>8854</v>
      </c>
      <c r="J116" s="732">
        <v>0.87000000000000011</v>
      </c>
      <c r="K116" s="732">
        <v>7703.0199999999995</v>
      </c>
      <c r="L116" s="732">
        <v>1</v>
      </c>
      <c r="M116" s="732">
        <v>8854.0459770114921</v>
      </c>
      <c r="N116" s="732">
        <v>0.08</v>
      </c>
      <c r="O116" s="732">
        <v>727.61</v>
      </c>
      <c r="P116" s="746">
        <v>9.4457758126033686E-2</v>
      </c>
      <c r="Q116" s="733">
        <v>9095.125</v>
      </c>
    </row>
    <row r="117" spans="1:17" ht="14.4" customHeight="1" x14ac:dyDescent="0.3">
      <c r="A117" s="727" t="s">
        <v>5932</v>
      </c>
      <c r="B117" s="728" t="s">
        <v>5933</v>
      </c>
      <c r="C117" s="728" t="s">
        <v>4184</v>
      </c>
      <c r="D117" s="728" t="s">
        <v>5726</v>
      </c>
      <c r="E117" s="728" t="s">
        <v>5725</v>
      </c>
      <c r="F117" s="732">
        <v>8.2000000000000011</v>
      </c>
      <c r="G117" s="732">
        <v>14520.559999999998</v>
      </c>
      <c r="H117" s="732">
        <v>0.94797687861271651</v>
      </c>
      <c r="I117" s="732">
        <v>1770.7999999999995</v>
      </c>
      <c r="J117" s="732">
        <v>8.6499999999999986</v>
      </c>
      <c r="K117" s="732">
        <v>15317.420000000002</v>
      </c>
      <c r="L117" s="732">
        <v>1</v>
      </c>
      <c r="M117" s="732">
        <v>1770.8000000000004</v>
      </c>
      <c r="N117" s="732">
        <v>8.35</v>
      </c>
      <c r="O117" s="732">
        <v>15189.020000000002</v>
      </c>
      <c r="P117" s="746">
        <v>0.99161738726234572</v>
      </c>
      <c r="Q117" s="733">
        <v>1819.0443113772458</v>
      </c>
    </row>
    <row r="118" spans="1:17" ht="14.4" customHeight="1" x14ac:dyDescent="0.3">
      <c r="A118" s="727" t="s">
        <v>5932</v>
      </c>
      <c r="B118" s="728" t="s">
        <v>5933</v>
      </c>
      <c r="C118" s="728" t="s">
        <v>4184</v>
      </c>
      <c r="D118" s="728" t="s">
        <v>5942</v>
      </c>
      <c r="E118" s="728" t="s">
        <v>5725</v>
      </c>
      <c r="F118" s="732">
        <v>0.30000000000000004</v>
      </c>
      <c r="G118" s="732">
        <v>10341.480000000001</v>
      </c>
      <c r="H118" s="732">
        <v>0.83428568662615243</v>
      </c>
      <c r="I118" s="732">
        <v>34471.599999999999</v>
      </c>
      <c r="J118" s="732">
        <v>0.36000000000000004</v>
      </c>
      <c r="K118" s="732">
        <v>12395.61</v>
      </c>
      <c r="L118" s="732">
        <v>1</v>
      </c>
      <c r="M118" s="732">
        <v>34432.25</v>
      </c>
      <c r="N118" s="732">
        <v>0.33</v>
      </c>
      <c r="O118" s="732">
        <v>11459.87</v>
      </c>
      <c r="P118" s="746">
        <v>0.92451037101038192</v>
      </c>
      <c r="Q118" s="733">
        <v>34726.878787878792</v>
      </c>
    </row>
    <row r="119" spans="1:17" ht="14.4" customHeight="1" x14ac:dyDescent="0.3">
      <c r="A119" s="727" t="s">
        <v>5932</v>
      </c>
      <c r="B119" s="728" t="s">
        <v>5933</v>
      </c>
      <c r="C119" s="728" t="s">
        <v>4482</v>
      </c>
      <c r="D119" s="728" t="s">
        <v>5943</v>
      </c>
      <c r="E119" s="728" t="s">
        <v>5944</v>
      </c>
      <c r="F119" s="732">
        <v>2</v>
      </c>
      <c r="G119" s="732">
        <v>1944.64</v>
      </c>
      <c r="H119" s="732">
        <v>2</v>
      </c>
      <c r="I119" s="732">
        <v>972.32</v>
      </c>
      <c r="J119" s="732">
        <v>1</v>
      </c>
      <c r="K119" s="732">
        <v>972.32</v>
      </c>
      <c r="L119" s="732">
        <v>1</v>
      </c>
      <c r="M119" s="732">
        <v>972.32</v>
      </c>
      <c r="N119" s="732"/>
      <c r="O119" s="732"/>
      <c r="P119" s="746"/>
      <c r="Q119" s="733"/>
    </row>
    <row r="120" spans="1:17" ht="14.4" customHeight="1" x14ac:dyDescent="0.3">
      <c r="A120" s="727" t="s">
        <v>5932</v>
      </c>
      <c r="B120" s="728" t="s">
        <v>5933</v>
      </c>
      <c r="C120" s="728" t="s">
        <v>4482</v>
      </c>
      <c r="D120" s="728" t="s">
        <v>5945</v>
      </c>
      <c r="E120" s="728" t="s">
        <v>5944</v>
      </c>
      <c r="F120" s="732"/>
      <c r="G120" s="732"/>
      <c r="H120" s="732"/>
      <c r="I120" s="732"/>
      <c r="J120" s="732"/>
      <c r="K120" s="732"/>
      <c r="L120" s="732"/>
      <c r="M120" s="732"/>
      <c r="N120" s="732">
        <v>1</v>
      </c>
      <c r="O120" s="732">
        <v>1707.31</v>
      </c>
      <c r="P120" s="746"/>
      <c r="Q120" s="733">
        <v>1707.31</v>
      </c>
    </row>
    <row r="121" spans="1:17" ht="14.4" customHeight="1" x14ac:dyDescent="0.3">
      <c r="A121" s="727" t="s">
        <v>5932</v>
      </c>
      <c r="B121" s="728" t="s">
        <v>5933</v>
      </c>
      <c r="C121" s="728" t="s">
        <v>4482</v>
      </c>
      <c r="D121" s="728" t="s">
        <v>5946</v>
      </c>
      <c r="E121" s="728" t="s">
        <v>5947</v>
      </c>
      <c r="F121" s="732">
        <v>2</v>
      </c>
      <c r="G121" s="732">
        <v>2055.52</v>
      </c>
      <c r="H121" s="732"/>
      <c r="I121" s="732">
        <v>1027.76</v>
      </c>
      <c r="J121" s="732"/>
      <c r="K121" s="732"/>
      <c r="L121" s="732"/>
      <c r="M121" s="732"/>
      <c r="N121" s="732">
        <v>2</v>
      </c>
      <c r="O121" s="732">
        <v>2055.52</v>
      </c>
      <c r="P121" s="746"/>
      <c r="Q121" s="733">
        <v>1027.76</v>
      </c>
    </row>
    <row r="122" spans="1:17" ht="14.4" customHeight="1" x14ac:dyDescent="0.3">
      <c r="A122" s="727" t="s">
        <v>5932</v>
      </c>
      <c r="B122" s="728" t="s">
        <v>5933</v>
      </c>
      <c r="C122" s="728" t="s">
        <v>4482</v>
      </c>
      <c r="D122" s="728" t="s">
        <v>5948</v>
      </c>
      <c r="E122" s="728" t="s">
        <v>5949</v>
      </c>
      <c r="F122" s="732"/>
      <c r="G122" s="732"/>
      <c r="H122" s="732"/>
      <c r="I122" s="732"/>
      <c r="J122" s="732"/>
      <c r="K122" s="732"/>
      <c r="L122" s="732"/>
      <c r="M122" s="732"/>
      <c r="N122" s="732">
        <v>1</v>
      </c>
      <c r="O122" s="732">
        <v>166546.75</v>
      </c>
      <c r="P122" s="746"/>
      <c r="Q122" s="733">
        <v>166546.75</v>
      </c>
    </row>
    <row r="123" spans="1:17" ht="14.4" customHeight="1" x14ac:dyDescent="0.3">
      <c r="A123" s="727" t="s">
        <v>5932</v>
      </c>
      <c r="B123" s="728" t="s">
        <v>5933</v>
      </c>
      <c r="C123" s="728" t="s">
        <v>4482</v>
      </c>
      <c r="D123" s="728" t="s">
        <v>5950</v>
      </c>
      <c r="E123" s="728" t="s">
        <v>5951</v>
      </c>
      <c r="F123" s="732">
        <v>2</v>
      </c>
      <c r="G123" s="732">
        <v>2005.6</v>
      </c>
      <c r="H123" s="732"/>
      <c r="I123" s="732">
        <v>1002.8</v>
      </c>
      <c r="J123" s="732"/>
      <c r="K123" s="732"/>
      <c r="L123" s="732"/>
      <c r="M123" s="732"/>
      <c r="N123" s="732"/>
      <c r="O123" s="732"/>
      <c r="P123" s="746"/>
      <c r="Q123" s="733"/>
    </row>
    <row r="124" spans="1:17" ht="14.4" customHeight="1" x14ac:dyDescent="0.3">
      <c r="A124" s="727" t="s">
        <v>5932</v>
      </c>
      <c r="B124" s="728" t="s">
        <v>5933</v>
      </c>
      <c r="C124" s="728" t="s">
        <v>4482</v>
      </c>
      <c r="D124" s="728" t="s">
        <v>5952</v>
      </c>
      <c r="E124" s="728" t="s">
        <v>5953</v>
      </c>
      <c r="F124" s="732"/>
      <c r="G124" s="732"/>
      <c r="H124" s="732"/>
      <c r="I124" s="732"/>
      <c r="J124" s="732">
        <v>1</v>
      </c>
      <c r="K124" s="732">
        <v>5259.23</v>
      </c>
      <c r="L124" s="732">
        <v>1</v>
      </c>
      <c r="M124" s="732">
        <v>5259.23</v>
      </c>
      <c r="N124" s="732"/>
      <c r="O124" s="732"/>
      <c r="P124" s="746"/>
      <c r="Q124" s="733"/>
    </row>
    <row r="125" spans="1:17" ht="14.4" customHeight="1" x14ac:dyDescent="0.3">
      <c r="A125" s="727" t="s">
        <v>5932</v>
      </c>
      <c r="B125" s="728" t="s">
        <v>5933</v>
      </c>
      <c r="C125" s="728" t="s">
        <v>4482</v>
      </c>
      <c r="D125" s="728" t="s">
        <v>5954</v>
      </c>
      <c r="E125" s="728" t="s">
        <v>5955</v>
      </c>
      <c r="F125" s="732">
        <v>2</v>
      </c>
      <c r="G125" s="732">
        <v>2994.88</v>
      </c>
      <c r="H125" s="732"/>
      <c r="I125" s="732">
        <v>1497.44</v>
      </c>
      <c r="J125" s="732"/>
      <c r="K125" s="732"/>
      <c r="L125" s="732"/>
      <c r="M125" s="732"/>
      <c r="N125" s="732"/>
      <c r="O125" s="732"/>
      <c r="P125" s="746"/>
      <c r="Q125" s="733"/>
    </row>
    <row r="126" spans="1:17" ht="14.4" customHeight="1" x14ac:dyDescent="0.3">
      <c r="A126" s="727" t="s">
        <v>5932</v>
      </c>
      <c r="B126" s="728" t="s">
        <v>5933</v>
      </c>
      <c r="C126" s="728" t="s">
        <v>4482</v>
      </c>
      <c r="D126" s="728" t="s">
        <v>5956</v>
      </c>
      <c r="E126" s="728" t="s">
        <v>5957</v>
      </c>
      <c r="F126" s="732"/>
      <c r="G126" s="732"/>
      <c r="H126" s="732"/>
      <c r="I126" s="732"/>
      <c r="J126" s="732"/>
      <c r="K126" s="732"/>
      <c r="L126" s="732"/>
      <c r="M126" s="732"/>
      <c r="N126" s="732">
        <v>2</v>
      </c>
      <c r="O126" s="732">
        <v>1662.32</v>
      </c>
      <c r="P126" s="746"/>
      <c r="Q126" s="733">
        <v>831.16</v>
      </c>
    </row>
    <row r="127" spans="1:17" ht="14.4" customHeight="1" x14ac:dyDescent="0.3">
      <c r="A127" s="727" t="s">
        <v>5932</v>
      </c>
      <c r="B127" s="728" t="s">
        <v>5933</v>
      </c>
      <c r="C127" s="728" t="s">
        <v>4482</v>
      </c>
      <c r="D127" s="728" t="s">
        <v>5958</v>
      </c>
      <c r="E127" s="728" t="s">
        <v>5957</v>
      </c>
      <c r="F127" s="732"/>
      <c r="G127" s="732"/>
      <c r="H127" s="732"/>
      <c r="I127" s="732"/>
      <c r="J127" s="732">
        <v>1</v>
      </c>
      <c r="K127" s="732">
        <v>888.06</v>
      </c>
      <c r="L127" s="732">
        <v>1</v>
      </c>
      <c r="M127" s="732">
        <v>888.06</v>
      </c>
      <c r="N127" s="732"/>
      <c r="O127" s="732"/>
      <c r="P127" s="746"/>
      <c r="Q127" s="733"/>
    </row>
    <row r="128" spans="1:17" ht="14.4" customHeight="1" x14ac:dyDescent="0.3">
      <c r="A128" s="727" t="s">
        <v>5932</v>
      </c>
      <c r="B128" s="728" t="s">
        <v>5933</v>
      </c>
      <c r="C128" s="728" t="s">
        <v>4482</v>
      </c>
      <c r="D128" s="728" t="s">
        <v>5959</v>
      </c>
      <c r="E128" s="728" t="s">
        <v>5960</v>
      </c>
      <c r="F128" s="732"/>
      <c r="G128" s="732"/>
      <c r="H128" s="732"/>
      <c r="I128" s="732"/>
      <c r="J128" s="732"/>
      <c r="K128" s="732"/>
      <c r="L128" s="732"/>
      <c r="M128" s="732"/>
      <c r="N128" s="732">
        <v>1</v>
      </c>
      <c r="O128" s="732">
        <v>1312.14</v>
      </c>
      <c r="P128" s="746"/>
      <c r="Q128" s="733">
        <v>1312.14</v>
      </c>
    </row>
    <row r="129" spans="1:17" ht="14.4" customHeight="1" x14ac:dyDescent="0.3">
      <c r="A129" s="727" t="s">
        <v>5932</v>
      </c>
      <c r="B129" s="728" t="s">
        <v>5933</v>
      </c>
      <c r="C129" s="728" t="s">
        <v>4482</v>
      </c>
      <c r="D129" s="728" t="s">
        <v>5961</v>
      </c>
      <c r="E129" s="728" t="s">
        <v>5962</v>
      </c>
      <c r="F129" s="732">
        <v>6</v>
      </c>
      <c r="G129" s="732">
        <v>21867.48</v>
      </c>
      <c r="H129" s="732">
        <v>6</v>
      </c>
      <c r="I129" s="732">
        <v>3644.58</v>
      </c>
      <c r="J129" s="732">
        <v>1</v>
      </c>
      <c r="K129" s="732">
        <v>3644.58</v>
      </c>
      <c r="L129" s="732">
        <v>1</v>
      </c>
      <c r="M129" s="732">
        <v>3644.58</v>
      </c>
      <c r="N129" s="732"/>
      <c r="O129" s="732"/>
      <c r="P129" s="746"/>
      <c r="Q129" s="733"/>
    </row>
    <row r="130" spans="1:17" ht="14.4" customHeight="1" x14ac:dyDescent="0.3">
      <c r="A130" s="727" t="s">
        <v>5932</v>
      </c>
      <c r="B130" s="728" t="s">
        <v>5933</v>
      </c>
      <c r="C130" s="728" t="s">
        <v>4482</v>
      </c>
      <c r="D130" s="728" t="s">
        <v>5963</v>
      </c>
      <c r="E130" s="728" t="s">
        <v>5964</v>
      </c>
      <c r="F130" s="732"/>
      <c r="G130" s="732"/>
      <c r="H130" s="732"/>
      <c r="I130" s="732"/>
      <c r="J130" s="732">
        <v>1</v>
      </c>
      <c r="K130" s="732">
        <v>359.1</v>
      </c>
      <c r="L130" s="732">
        <v>1</v>
      </c>
      <c r="M130" s="732">
        <v>359.1</v>
      </c>
      <c r="N130" s="732"/>
      <c r="O130" s="732"/>
      <c r="P130" s="746"/>
      <c r="Q130" s="733"/>
    </row>
    <row r="131" spans="1:17" ht="14.4" customHeight="1" x14ac:dyDescent="0.3">
      <c r="A131" s="727" t="s">
        <v>5932</v>
      </c>
      <c r="B131" s="728" t="s">
        <v>5933</v>
      </c>
      <c r="C131" s="728" t="s">
        <v>4482</v>
      </c>
      <c r="D131" s="728" t="s">
        <v>5965</v>
      </c>
      <c r="E131" s="728" t="s">
        <v>5966</v>
      </c>
      <c r="F131" s="732"/>
      <c r="G131" s="732"/>
      <c r="H131" s="732"/>
      <c r="I131" s="732"/>
      <c r="J131" s="732">
        <v>1</v>
      </c>
      <c r="K131" s="732">
        <v>16831.689999999999</v>
      </c>
      <c r="L131" s="732">
        <v>1</v>
      </c>
      <c r="M131" s="732">
        <v>16831.689999999999</v>
      </c>
      <c r="N131" s="732"/>
      <c r="O131" s="732"/>
      <c r="P131" s="746"/>
      <c r="Q131" s="733"/>
    </row>
    <row r="132" spans="1:17" ht="14.4" customHeight="1" x14ac:dyDescent="0.3">
      <c r="A132" s="727" t="s">
        <v>5932</v>
      </c>
      <c r="B132" s="728" t="s">
        <v>5933</v>
      </c>
      <c r="C132" s="728" t="s">
        <v>4482</v>
      </c>
      <c r="D132" s="728" t="s">
        <v>5967</v>
      </c>
      <c r="E132" s="728" t="s">
        <v>5968</v>
      </c>
      <c r="F132" s="732"/>
      <c r="G132" s="732"/>
      <c r="H132" s="732"/>
      <c r="I132" s="732"/>
      <c r="J132" s="732">
        <v>1</v>
      </c>
      <c r="K132" s="732">
        <v>6587.13</v>
      </c>
      <c r="L132" s="732">
        <v>1</v>
      </c>
      <c r="M132" s="732">
        <v>6587.13</v>
      </c>
      <c r="N132" s="732">
        <v>1</v>
      </c>
      <c r="O132" s="732">
        <v>6587.13</v>
      </c>
      <c r="P132" s="746">
        <v>1</v>
      </c>
      <c r="Q132" s="733">
        <v>6587.13</v>
      </c>
    </row>
    <row r="133" spans="1:17" ht="14.4" customHeight="1" x14ac:dyDescent="0.3">
      <c r="A133" s="727" t="s">
        <v>5932</v>
      </c>
      <c r="B133" s="728" t="s">
        <v>5933</v>
      </c>
      <c r="C133" s="728" t="s">
        <v>4482</v>
      </c>
      <c r="D133" s="728" t="s">
        <v>5969</v>
      </c>
      <c r="E133" s="728" t="s">
        <v>5970</v>
      </c>
      <c r="F133" s="732"/>
      <c r="G133" s="732"/>
      <c r="H133" s="732"/>
      <c r="I133" s="732"/>
      <c r="J133" s="732">
        <v>1</v>
      </c>
      <c r="K133" s="732">
        <v>3178.63</v>
      </c>
      <c r="L133" s="732">
        <v>1</v>
      </c>
      <c r="M133" s="732">
        <v>3178.63</v>
      </c>
      <c r="N133" s="732"/>
      <c r="O133" s="732"/>
      <c r="P133" s="746"/>
      <c r="Q133" s="733"/>
    </row>
    <row r="134" spans="1:17" ht="14.4" customHeight="1" x14ac:dyDescent="0.3">
      <c r="A134" s="727" t="s">
        <v>5932</v>
      </c>
      <c r="B134" s="728" t="s">
        <v>5933</v>
      </c>
      <c r="C134" s="728" t="s">
        <v>4179</v>
      </c>
      <c r="D134" s="728" t="s">
        <v>5971</v>
      </c>
      <c r="E134" s="728" t="s">
        <v>5972</v>
      </c>
      <c r="F134" s="732">
        <v>8</v>
      </c>
      <c r="G134" s="732">
        <v>1656</v>
      </c>
      <c r="H134" s="732">
        <v>1.1106639839034205</v>
      </c>
      <c r="I134" s="732">
        <v>207</v>
      </c>
      <c r="J134" s="732">
        <v>7</v>
      </c>
      <c r="K134" s="732">
        <v>1491</v>
      </c>
      <c r="L134" s="732">
        <v>1</v>
      </c>
      <c r="M134" s="732">
        <v>213</v>
      </c>
      <c r="N134" s="732">
        <v>11</v>
      </c>
      <c r="O134" s="732">
        <v>2343</v>
      </c>
      <c r="P134" s="746">
        <v>1.5714285714285714</v>
      </c>
      <c r="Q134" s="733">
        <v>213</v>
      </c>
    </row>
    <row r="135" spans="1:17" ht="14.4" customHeight="1" x14ac:dyDescent="0.3">
      <c r="A135" s="727" t="s">
        <v>5932</v>
      </c>
      <c r="B135" s="728" t="s">
        <v>5933</v>
      </c>
      <c r="C135" s="728" t="s">
        <v>4179</v>
      </c>
      <c r="D135" s="728" t="s">
        <v>5973</v>
      </c>
      <c r="E135" s="728" t="s">
        <v>5974</v>
      </c>
      <c r="F135" s="732">
        <v>40</v>
      </c>
      <c r="G135" s="732">
        <v>6040</v>
      </c>
      <c r="H135" s="732">
        <v>1.1133640552995392</v>
      </c>
      <c r="I135" s="732">
        <v>151</v>
      </c>
      <c r="J135" s="732">
        <v>35</v>
      </c>
      <c r="K135" s="732">
        <v>5425</v>
      </c>
      <c r="L135" s="732">
        <v>1</v>
      </c>
      <c r="M135" s="732">
        <v>155</v>
      </c>
      <c r="N135" s="732">
        <v>35</v>
      </c>
      <c r="O135" s="732">
        <v>5425</v>
      </c>
      <c r="P135" s="746">
        <v>1</v>
      </c>
      <c r="Q135" s="733">
        <v>155</v>
      </c>
    </row>
    <row r="136" spans="1:17" ht="14.4" customHeight="1" x14ac:dyDescent="0.3">
      <c r="A136" s="727" t="s">
        <v>5932</v>
      </c>
      <c r="B136" s="728" t="s">
        <v>5933</v>
      </c>
      <c r="C136" s="728" t="s">
        <v>4179</v>
      </c>
      <c r="D136" s="728" t="s">
        <v>5975</v>
      </c>
      <c r="E136" s="728" t="s">
        <v>5976</v>
      </c>
      <c r="F136" s="732">
        <v>34</v>
      </c>
      <c r="G136" s="732">
        <v>6222</v>
      </c>
      <c r="H136" s="732">
        <v>0.85314685314685312</v>
      </c>
      <c r="I136" s="732">
        <v>183</v>
      </c>
      <c r="J136" s="732">
        <v>39</v>
      </c>
      <c r="K136" s="732">
        <v>7293</v>
      </c>
      <c r="L136" s="732">
        <v>1</v>
      </c>
      <c r="M136" s="732">
        <v>187</v>
      </c>
      <c r="N136" s="732">
        <v>21</v>
      </c>
      <c r="O136" s="732">
        <v>3927</v>
      </c>
      <c r="P136" s="746">
        <v>0.53846153846153844</v>
      </c>
      <c r="Q136" s="733">
        <v>187</v>
      </c>
    </row>
    <row r="137" spans="1:17" ht="14.4" customHeight="1" x14ac:dyDescent="0.3">
      <c r="A137" s="727" t="s">
        <v>5932</v>
      </c>
      <c r="B137" s="728" t="s">
        <v>5933</v>
      </c>
      <c r="C137" s="728" t="s">
        <v>4179</v>
      </c>
      <c r="D137" s="728" t="s">
        <v>5977</v>
      </c>
      <c r="E137" s="728" t="s">
        <v>5978</v>
      </c>
      <c r="F137" s="732">
        <v>314</v>
      </c>
      <c r="G137" s="732">
        <v>39250</v>
      </c>
      <c r="H137" s="732">
        <v>0.88624458092485547</v>
      </c>
      <c r="I137" s="732">
        <v>125</v>
      </c>
      <c r="J137" s="732">
        <v>346</v>
      </c>
      <c r="K137" s="732">
        <v>44288</v>
      </c>
      <c r="L137" s="732">
        <v>1</v>
      </c>
      <c r="M137" s="732">
        <v>128</v>
      </c>
      <c r="N137" s="732">
        <v>242</v>
      </c>
      <c r="O137" s="732">
        <v>30976</v>
      </c>
      <c r="P137" s="746">
        <v>0.69942196531791911</v>
      </c>
      <c r="Q137" s="733">
        <v>128</v>
      </c>
    </row>
    <row r="138" spans="1:17" ht="14.4" customHeight="1" x14ac:dyDescent="0.3">
      <c r="A138" s="727" t="s">
        <v>5932</v>
      </c>
      <c r="B138" s="728" t="s">
        <v>5933</v>
      </c>
      <c r="C138" s="728" t="s">
        <v>4179</v>
      </c>
      <c r="D138" s="728" t="s">
        <v>5979</v>
      </c>
      <c r="E138" s="728" t="s">
        <v>5980</v>
      </c>
      <c r="F138" s="732">
        <v>824</v>
      </c>
      <c r="G138" s="732">
        <v>180456</v>
      </c>
      <c r="H138" s="732">
        <v>0.99535022256052152</v>
      </c>
      <c r="I138" s="732">
        <v>219</v>
      </c>
      <c r="J138" s="732">
        <v>813</v>
      </c>
      <c r="K138" s="732">
        <v>181299</v>
      </c>
      <c r="L138" s="732">
        <v>1</v>
      </c>
      <c r="M138" s="732">
        <v>223</v>
      </c>
      <c r="N138" s="732">
        <v>767</v>
      </c>
      <c r="O138" s="732">
        <v>171041</v>
      </c>
      <c r="P138" s="746">
        <v>0.94341943419434193</v>
      </c>
      <c r="Q138" s="733">
        <v>223</v>
      </c>
    </row>
    <row r="139" spans="1:17" ht="14.4" customHeight="1" x14ac:dyDescent="0.3">
      <c r="A139" s="727" t="s">
        <v>5932</v>
      </c>
      <c r="B139" s="728" t="s">
        <v>5933</v>
      </c>
      <c r="C139" s="728" t="s">
        <v>4179</v>
      </c>
      <c r="D139" s="728" t="s">
        <v>5981</v>
      </c>
      <c r="E139" s="728" t="s">
        <v>5982</v>
      </c>
      <c r="F139" s="732">
        <v>25</v>
      </c>
      <c r="G139" s="732">
        <v>5475</v>
      </c>
      <c r="H139" s="732">
        <v>1.6367713004484306</v>
      </c>
      <c r="I139" s="732">
        <v>219</v>
      </c>
      <c r="J139" s="732">
        <v>15</v>
      </c>
      <c r="K139" s="732">
        <v>3345</v>
      </c>
      <c r="L139" s="732">
        <v>1</v>
      </c>
      <c r="M139" s="732">
        <v>223</v>
      </c>
      <c r="N139" s="732">
        <v>26</v>
      </c>
      <c r="O139" s="732">
        <v>5798</v>
      </c>
      <c r="P139" s="746">
        <v>1.7333333333333334</v>
      </c>
      <c r="Q139" s="733">
        <v>223</v>
      </c>
    </row>
    <row r="140" spans="1:17" ht="14.4" customHeight="1" x14ac:dyDescent="0.3">
      <c r="A140" s="727" t="s">
        <v>5932</v>
      </c>
      <c r="B140" s="728" t="s">
        <v>5933</v>
      </c>
      <c r="C140" s="728" t="s">
        <v>4179</v>
      </c>
      <c r="D140" s="728" t="s">
        <v>5983</v>
      </c>
      <c r="E140" s="728" t="s">
        <v>5984</v>
      </c>
      <c r="F140" s="732">
        <v>2</v>
      </c>
      <c r="G140" s="732">
        <v>694</v>
      </c>
      <c r="H140" s="732">
        <v>0.98300283286118983</v>
      </c>
      <c r="I140" s="732">
        <v>347</v>
      </c>
      <c r="J140" s="732">
        <v>2</v>
      </c>
      <c r="K140" s="732">
        <v>706</v>
      </c>
      <c r="L140" s="732">
        <v>1</v>
      </c>
      <c r="M140" s="732">
        <v>353</v>
      </c>
      <c r="N140" s="732">
        <v>1</v>
      </c>
      <c r="O140" s="732">
        <v>353</v>
      </c>
      <c r="P140" s="746">
        <v>0.5</v>
      </c>
      <c r="Q140" s="733">
        <v>353</v>
      </c>
    </row>
    <row r="141" spans="1:17" ht="14.4" customHeight="1" x14ac:dyDescent="0.3">
      <c r="A141" s="727" t="s">
        <v>5932</v>
      </c>
      <c r="B141" s="728" t="s">
        <v>5933</v>
      </c>
      <c r="C141" s="728" t="s">
        <v>4179</v>
      </c>
      <c r="D141" s="728" t="s">
        <v>5985</v>
      </c>
      <c r="E141" s="728" t="s">
        <v>5986</v>
      </c>
      <c r="F141" s="732">
        <v>1</v>
      </c>
      <c r="G141" s="732">
        <v>221</v>
      </c>
      <c r="H141" s="732">
        <v>0.98222222222222222</v>
      </c>
      <c r="I141" s="732">
        <v>221</v>
      </c>
      <c r="J141" s="732">
        <v>1</v>
      </c>
      <c r="K141" s="732">
        <v>225</v>
      </c>
      <c r="L141" s="732">
        <v>1</v>
      </c>
      <c r="M141" s="732">
        <v>225</v>
      </c>
      <c r="N141" s="732"/>
      <c r="O141" s="732"/>
      <c r="P141" s="746"/>
      <c r="Q141" s="733"/>
    </row>
    <row r="142" spans="1:17" ht="14.4" customHeight="1" x14ac:dyDescent="0.3">
      <c r="A142" s="727" t="s">
        <v>5932</v>
      </c>
      <c r="B142" s="728" t="s">
        <v>5933</v>
      </c>
      <c r="C142" s="728" t="s">
        <v>4179</v>
      </c>
      <c r="D142" s="728" t="s">
        <v>5987</v>
      </c>
      <c r="E142" s="728" t="s">
        <v>5988</v>
      </c>
      <c r="F142" s="732">
        <v>2</v>
      </c>
      <c r="G142" s="732">
        <v>660</v>
      </c>
      <c r="H142" s="732"/>
      <c r="I142" s="732">
        <v>330</v>
      </c>
      <c r="J142" s="732"/>
      <c r="K142" s="732"/>
      <c r="L142" s="732"/>
      <c r="M142" s="732"/>
      <c r="N142" s="732">
        <v>1</v>
      </c>
      <c r="O142" s="732">
        <v>350</v>
      </c>
      <c r="P142" s="746"/>
      <c r="Q142" s="733">
        <v>350</v>
      </c>
    </row>
    <row r="143" spans="1:17" ht="14.4" customHeight="1" x14ac:dyDescent="0.3">
      <c r="A143" s="727" t="s">
        <v>5932</v>
      </c>
      <c r="B143" s="728" t="s">
        <v>5933</v>
      </c>
      <c r="C143" s="728" t="s">
        <v>4179</v>
      </c>
      <c r="D143" s="728" t="s">
        <v>5989</v>
      </c>
      <c r="E143" s="728" t="s">
        <v>5990</v>
      </c>
      <c r="F143" s="732">
        <v>2</v>
      </c>
      <c r="G143" s="732">
        <v>8278</v>
      </c>
      <c r="H143" s="732">
        <v>1.9879923150816523</v>
      </c>
      <c r="I143" s="732">
        <v>4139</v>
      </c>
      <c r="J143" s="732">
        <v>1</v>
      </c>
      <c r="K143" s="732">
        <v>4164</v>
      </c>
      <c r="L143" s="732">
        <v>1</v>
      </c>
      <c r="M143" s="732">
        <v>4164</v>
      </c>
      <c r="N143" s="732">
        <v>1</v>
      </c>
      <c r="O143" s="732">
        <v>4164</v>
      </c>
      <c r="P143" s="746">
        <v>1</v>
      </c>
      <c r="Q143" s="733">
        <v>4164</v>
      </c>
    </row>
    <row r="144" spans="1:17" ht="14.4" customHeight="1" x14ac:dyDescent="0.3">
      <c r="A144" s="727" t="s">
        <v>5932</v>
      </c>
      <c r="B144" s="728" t="s">
        <v>5933</v>
      </c>
      <c r="C144" s="728" t="s">
        <v>4179</v>
      </c>
      <c r="D144" s="728" t="s">
        <v>5991</v>
      </c>
      <c r="E144" s="728" t="s">
        <v>5992</v>
      </c>
      <c r="F144" s="732"/>
      <c r="G144" s="732"/>
      <c r="H144" s="732"/>
      <c r="I144" s="732"/>
      <c r="J144" s="732"/>
      <c r="K144" s="732"/>
      <c r="L144" s="732"/>
      <c r="M144" s="732"/>
      <c r="N144" s="732">
        <v>1</v>
      </c>
      <c r="O144" s="732">
        <v>15262</v>
      </c>
      <c r="P144" s="746"/>
      <c r="Q144" s="733">
        <v>15262</v>
      </c>
    </row>
    <row r="145" spans="1:17" ht="14.4" customHeight="1" x14ac:dyDescent="0.3">
      <c r="A145" s="727" t="s">
        <v>5932</v>
      </c>
      <c r="B145" s="728" t="s">
        <v>5933</v>
      </c>
      <c r="C145" s="728" t="s">
        <v>4179</v>
      </c>
      <c r="D145" s="728" t="s">
        <v>5993</v>
      </c>
      <c r="E145" s="728" t="s">
        <v>5994</v>
      </c>
      <c r="F145" s="732">
        <v>3</v>
      </c>
      <c r="G145" s="732">
        <v>11472</v>
      </c>
      <c r="H145" s="732">
        <v>1.4860103626943004</v>
      </c>
      <c r="I145" s="732">
        <v>3824</v>
      </c>
      <c r="J145" s="732">
        <v>2</v>
      </c>
      <c r="K145" s="732">
        <v>7720</v>
      </c>
      <c r="L145" s="732">
        <v>1</v>
      </c>
      <c r="M145" s="732">
        <v>3860</v>
      </c>
      <c r="N145" s="732">
        <v>2</v>
      </c>
      <c r="O145" s="732">
        <v>7720</v>
      </c>
      <c r="P145" s="746">
        <v>1</v>
      </c>
      <c r="Q145" s="733">
        <v>3860</v>
      </c>
    </row>
    <row r="146" spans="1:17" ht="14.4" customHeight="1" x14ac:dyDescent="0.3">
      <c r="A146" s="727" t="s">
        <v>5932</v>
      </c>
      <c r="B146" s="728" t="s">
        <v>5933</v>
      </c>
      <c r="C146" s="728" t="s">
        <v>4179</v>
      </c>
      <c r="D146" s="728" t="s">
        <v>5995</v>
      </c>
      <c r="E146" s="728" t="s">
        <v>5996</v>
      </c>
      <c r="F146" s="732"/>
      <c r="G146" s="732"/>
      <c r="H146" s="732"/>
      <c r="I146" s="732"/>
      <c r="J146" s="732"/>
      <c r="K146" s="732"/>
      <c r="L146" s="732"/>
      <c r="M146" s="732"/>
      <c r="N146" s="732">
        <v>1</v>
      </c>
      <c r="O146" s="732">
        <v>5210</v>
      </c>
      <c r="P146" s="746"/>
      <c r="Q146" s="733">
        <v>5210</v>
      </c>
    </row>
    <row r="147" spans="1:17" ht="14.4" customHeight="1" x14ac:dyDescent="0.3">
      <c r="A147" s="727" t="s">
        <v>5932</v>
      </c>
      <c r="B147" s="728" t="s">
        <v>5933</v>
      </c>
      <c r="C147" s="728" t="s">
        <v>4179</v>
      </c>
      <c r="D147" s="728" t="s">
        <v>5997</v>
      </c>
      <c r="E147" s="728" t="s">
        <v>5998</v>
      </c>
      <c r="F147" s="732">
        <v>4</v>
      </c>
      <c r="G147" s="732">
        <v>5124</v>
      </c>
      <c r="H147" s="732">
        <v>0.66047950502706887</v>
      </c>
      <c r="I147" s="732">
        <v>1281</v>
      </c>
      <c r="J147" s="732">
        <v>6</v>
      </c>
      <c r="K147" s="732">
        <v>7758</v>
      </c>
      <c r="L147" s="732">
        <v>1</v>
      </c>
      <c r="M147" s="732">
        <v>1293</v>
      </c>
      <c r="N147" s="732">
        <v>4</v>
      </c>
      <c r="O147" s="732">
        <v>5176</v>
      </c>
      <c r="P147" s="746">
        <v>0.66718226346996645</v>
      </c>
      <c r="Q147" s="733">
        <v>1294</v>
      </c>
    </row>
    <row r="148" spans="1:17" ht="14.4" customHeight="1" x14ac:dyDescent="0.3">
      <c r="A148" s="727" t="s">
        <v>5932</v>
      </c>
      <c r="B148" s="728" t="s">
        <v>5933</v>
      </c>
      <c r="C148" s="728" t="s">
        <v>4179</v>
      </c>
      <c r="D148" s="728" t="s">
        <v>5999</v>
      </c>
      <c r="E148" s="728" t="s">
        <v>6000</v>
      </c>
      <c r="F148" s="732">
        <v>9</v>
      </c>
      <c r="G148" s="732">
        <v>45684</v>
      </c>
      <c r="H148" s="732">
        <v>0.98429319371727753</v>
      </c>
      <c r="I148" s="732">
        <v>5076</v>
      </c>
      <c r="J148" s="732">
        <v>9</v>
      </c>
      <c r="K148" s="732">
        <v>46413</v>
      </c>
      <c r="L148" s="732">
        <v>1</v>
      </c>
      <c r="M148" s="732">
        <v>5157</v>
      </c>
      <c r="N148" s="732">
        <v>25</v>
      </c>
      <c r="O148" s="732">
        <v>128925</v>
      </c>
      <c r="P148" s="746">
        <v>2.7777777777777777</v>
      </c>
      <c r="Q148" s="733">
        <v>5157</v>
      </c>
    </row>
    <row r="149" spans="1:17" ht="14.4" customHeight="1" x14ac:dyDescent="0.3">
      <c r="A149" s="727" t="s">
        <v>5932</v>
      </c>
      <c r="B149" s="728" t="s">
        <v>5933</v>
      </c>
      <c r="C149" s="728" t="s">
        <v>4179</v>
      </c>
      <c r="D149" s="728" t="s">
        <v>6001</v>
      </c>
      <c r="E149" s="728" t="s">
        <v>6002</v>
      </c>
      <c r="F149" s="732"/>
      <c r="G149" s="732"/>
      <c r="H149" s="732"/>
      <c r="I149" s="732"/>
      <c r="J149" s="732"/>
      <c r="K149" s="732"/>
      <c r="L149" s="732"/>
      <c r="M149" s="732"/>
      <c r="N149" s="732">
        <v>1</v>
      </c>
      <c r="O149" s="732">
        <v>5620</v>
      </c>
      <c r="P149" s="746"/>
      <c r="Q149" s="733">
        <v>5620</v>
      </c>
    </row>
    <row r="150" spans="1:17" ht="14.4" customHeight="1" x14ac:dyDescent="0.3">
      <c r="A150" s="727" t="s">
        <v>5932</v>
      </c>
      <c r="B150" s="728" t="s">
        <v>5933</v>
      </c>
      <c r="C150" s="728" t="s">
        <v>4179</v>
      </c>
      <c r="D150" s="728" t="s">
        <v>6003</v>
      </c>
      <c r="E150" s="728" t="s">
        <v>6004</v>
      </c>
      <c r="F150" s="732">
        <v>287</v>
      </c>
      <c r="G150" s="732">
        <v>50225</v>
      </c>
      <c r="H150" s="732">
        <v>0.85727209107822555</v>
      </c>
      <c r="I150" s="732">
        <v>175</v>
      </c>
      <c r="J150" s="732">
        <v>331</v>
      </c>
      <c r="K150" s="732">
        <v>58587</v>
      </c>
      <c r="L150" s="732">
        <v>1</v>
      </c>
      <c r="M150" s="732">
        <v>177</v>
      </c>
      <c r="N150" s="732">
        <v>306</v>
      </c>
      <c r="O150" s="732">
        <v>54162</v>
      </c>
      <c r="P150" s="746">
        <v>0.92447129909365555</v>
      </c>
      <c r="Q150" s="733">
        <v>177</v>
      </c>
    </row>
    <row r="151" spans="1:17" ht="14.4" customHeight="1" x14ac:dyDescent="0.3">
      <c r="A151" s="727" t="s">
        <v>5932</v>
      </c>
      <c r="B151" s="728" t="s">
        <v>5933</v>
      </c>
      <c r="C151" s="728" t="s">
        <v>4179</v>
      </c>
      <c r="D151" s="728" t="s">
        <v>6005</v>
      </c>
      <c r="E151" s="728" t="s">
        <v>6006</v>
      </c>
      <c r="F151" s="732">
        <v>147</v>
      </c>
      <c r="G151" s="732">
        <v>294147</v>
      </c>
      <c r="H151" s="732">
        <v>0.88114395609662577</v>
      </c>
      <c r="I151" s="732">
        <v>2001</v>
      </c>
      <c r="J151" s="732">
        <v>163</v>
      </c>
      <c r="K151" s="732">
        <v>333824</v>
      </c>
      <c r="L151" s="732">
        <v>1</v>
      </c>
      <c r="M151" s="732">
        <v>2048</v>
      </c>
      <c r="N151" s="732">
        <v>153</v>
      </c>
      <c r="O151" s="732">
        <v>313497</v>
      </c>
      <c r="P151" s="746">
        <v>0.93910863209355833</v>
      </c>
      <c r="Q151" s="733">
        <v>2049</v>
      </c>
    </row>
    <row r="152" spans="1:17" ht="14.4" customHeight="1" x14ac:dyDescent="0.3">
      <c r="A152" s="727" t="s">
        <v>5932</v>
      </c>
      <c r="B152" s="728" t="s">
        <v>5933</v>
      </c>
      <c r="C152" s="728" t="s">
        <v>4179</v>
      </c>
      <c r="D152" s="728" t="s">
        <v>6007</v>
      </c>
      <c r="E152" s="728" t="s">
        <v>6008</v>
      </c>
      <c r="F152" s="732"/>
      <c r="G152" s="732"/>
      <c r="H152" s="732"/>
      <c r="I152" s="732"/>
      <c r="J152" s="732">
        <v>1</v>
      </c>
      <c r="K152" s="732">
        <v>2736</v>
      </c>
      <c r="L152" s="732">
        <v>1</v>
      </c>
      <c r="M152" s="732">
        <v>2736</v>
      </c>
      <c r="N152" s="732"/>
      <c r="O152" s="732"/>
      <c r="P152" s="746"/>
      <c r="Q152" s="733"/>
    </row>
    <row r="153" spans="1:17" ht="14.4" customHeight="1" x14ac:dyDescent="0.3">
      <c r="A153" s="727" t="s">
        <v>5932</v>
      </c>
      <c r="B153" s="728" t="s">
        <v>5933</v>
      </c>
      <c r="C153" s="728" t="s">
        <v>4179</v>
      </c>
      <c r="D153" s="728" t="s">
        <v>6009</v>
      </c>
      <c r="E153" s="728" t="s">
        <v>6010</v>
      </c>
      <c r="F153" s="732"/>
      <c r="G153" s="732"/>
      <c r="H153" s="732"/>
      <c r="I153" s="732"/>
      <c r="J153" s="732">
        <v>6</v>
      </c>
      <c r="K153" s="732">
        <v>31614</v>
      </c>
      <c r="L153" s="732">
        <v>1</v>
      </c>
      <c r="M153" s="732">
        <v>5269</v>
      </c>
      <c r="N153" s="732">
        <v>1</v>
      </c>
      <c r="O153" s="732">
        <v>5269</v>
      </c>
      <c r="P153" s="746">
        <v>0.16666666666666666</v>
      </c>
      <c r="Q153" s="733">
        <v>5269</v>
      </c>
    </row>
    <row r="154" spans="1:17" ht="14.4" customHeight="1" x14ac:dyDescent="0.3">
      <c r="A154" s="727" t="s">
        <v>5932</v>
      </c>
      <c r="B154" s="728" t="s">
        <v>5933</v>
      </c>
      <c r="C154" s="728" t="s">
        <v>4179</v>
      </c>
      <c r="D154" s="728" t="s">
        <v>6011</v>
      </c>
      <c r="E154" s="728" t="s">
        <v>6012</v>
      </c>
      <c r="F154" s="732">
        <v>115</v>
      </c>
      <c r="G154" s="732">
        <v>17365</v>
      </c>
      <c r="H154" s="732">
        <v>0.98273910582908885</v>
      </c>
      <c r="I154" s="732">
        <v>151</v>
      </c>
      <c r="J154" s="732">
        <v>114</v>
      </c>
      <c r="K154" s="732">
        <v>17670</v>
      </c>
      <c r="L154" s="732">
        <v>1</v>
      </c>
      <c r="M154" s="732">
        <v>155</v>
      </c>
      <c r="N154" s="732">
        <v>151</v>
      </c>
      <c r="O154" s="732">
        <v>23405</v>
      </c>
      <c r="P154" s="746">
        <v>1.3245614035087718</v>
      </c>
      <c r="Q154" s="733">
        <v>155</v>
      </c>
    </row>
    <row r="155" spans="1:17" ht="14.4" customHeight="1" x14ac:dyDescent="0.3">
      <c r="A155" s="727" t="s">
        <v>5932</v>
      </c>
      <c r="B155" s="728" t="s">
        <v>5933</v>
      </c>
      <c r="C155" s="728" t="s">
        <v>4179</v>
      </c>
      <c r="D155" s="728" t="s">
        <v>6013</v>
      </c>
      <c r="E155" s="728" t="s">
        <v>6014</v>
      </c>
      <c r="F155" s="732">
        <v>110</v>
      </c>
      <c r="G155" s="732">
        <v>21450</v>
      </c>
      <c r="H155" s="732">
        <v>1.1976549413735342</v>
      </c>
      <c r="I155" s="732">
        <v>195</v>
      </c>
      <c r="J155" s="732">
        <v>90</v>
      </c>
      <c r="K155" s="732">
        <v>17910</v>
      </c>
      <c r="L155" s="732">
        <v>1</v>
      </c>
      <c r="M155" s="732">
        <v>199</v>
      </c>
      <c r="N155" s="732">
        <v>115</v>
      </c>
      <c r="O155" s="732">
        <v>22885</v>
      </c>
      <c r="P155" s="746">
        <v>1.2777777777777777</v>
      </c>
      <c r="Q155" s="733">
        <v>199</v>
      </c>
    </row>
    <row r="156" spans="1:17" ht="14.4" customHeight="1" x14ac:dyDescent="0.3">
      <c r="A156" s="727" t="s">
        <v>5932</v>
      </c>
      <c r="B156" s="728" t="s">
        <v>5933</v>
      </c>
      <c r="C156" s="728" t="s">
        <v>4179</v>
      </c>
      <c r="D156" s="728" t="s">
        <v>6015</v>
      </c>
      <c r="E156" s="728" t="s">
        <v>6016</v>
      </c>
      <c r="F156" s="732">
        <v>1574</v>
      </c>
      <c r="G156" s="732">
        <v>314800</v>
      </c>
      <c r="H156" s="732">
        <v>0.98039215686274506</v>
      </c>
      <c r="I156" s="732">
        <v>200</v>
      </c>
      <c r="J156" s="732">
        <v>1574</v>
      </c>
      <c r="K156" s="732">
        <v>321096</v>
      </c>
      <c r="L156" s="732">
        <v>1</v>
      </c>
      <c r="M156" s="732">
        <v>204</v>
      </c>
      <c r="N156" s="732">
        <v>1586</v>
      </c>
      <c r="O156" s="732">
        <v>323544</v>
      </c>
      <c r="P156" s="746">
        <v>1.0076238881829733</v>
      </c>
      <c r="Q156" s="733">
        <v>204</v>
      </c>
    </row>
    <row r="157" spans="1:17" ht="14.4" customHeight="1" x14ac:dyDescent="0.3">
      <c r="A157" s="727" t="s">
        <v>5932</v>
      </c>
      <c r="B157" s="728" t="s">
        <v>5933</v>
      </c>
      <c r="C157" s="728" t="s">
        <v>4179</v>
      </c>
      <c r="D157" s="728" t="s">
        <v>6017</v>
      </c>
      <c r="E157" s="728" t="s">
        <v>6018</v>
      </c>
      <c r="F157" s="732">
        <v>25</v>
      </c>
      <c r="G157" s="732">
        <v>3975</v>
      </c>
      <c r="H157" s="732">
        <v>0.93794242567248698</v>
      </c>
      <c r="I157" s="732">
        <v>159</v>
      </c>
      <c r="J157" s="732">
        <v>26</v>
      </c>
      <c r="K157" s="732">
        <v>4238</v>
      </c>
      <c r="L157" s="732">
        <v>1</v>
      </c>
      <c r="M157" s="732">
        <v>163</v>
      </c>
      <c r="N157" s="732">
        <v>28</v>
      </c>
      <c r="O157" s="732">
        <v>4564</v>
      </c>
      <c r="P157" s="746">
        <v>1.0769230769230769</v>
      </c>
      <c r="Q157" s="733">
        <v>163</v>
      </c>
    </row>
    <row r="158" spans="1:17" ht="14.4" customHeight="1" x14ac:dyDescent="0.3">
      <c r="A158" s="727" t="s">
        <v>5932</v>
      </c>
      <c r="B158" s="728" t="s">
        <v>5933</v>
      </c>
      <c r="C158" s="728" t="s">
        <v>4179</v>
      </c>
      <c r="D158" s="728" t="s">
        <v>6019</v>
      </c>
      <c r="E158" s="728" t="s">
        <v>6020</v>
      </c>
      <c r="F158" s="732">
        <v>97</v>
      </c>
      <c r="G158" s="732">
        <v>205931</v>
      </c>
      <c r="H158" s="732">
        <v>1.074202163729878</v>
      </c>
      <c r="I158" s="732">
        <v>2123</v>
      </c>
      <c r="J158" s="732">
        <v>89</v>
      </c>
      <c r="K158" s="732">
        <v>191706</v>
      </c>
      <c r="L158" s="732">
        <v>1</v>
      </c>
      <c r="M158" s="732">
        <v>2154</v>
      </c>
      <c r="N158" s="732">
        <v>112</v>
      </c>
      <c r="O158" s="732">
        <v>241360</v>
      </c>
      <c r="P158" s="746">
        <v>1.2590111942244895</v>
      </c>
      <c r="Q158" s="733">
        <v>2155</v>
      </c>
    </row>
    <row r="159" spans="1:17" ht="14.4" customHeight="1" x14ac:dyDescent="0.3">
      <c r="A159" s="727" t="s">
        <v>5932</v>
      </c>
      <c r="B159" s="728" t="s">
        <v>5933</v>
      </c>
      <c r="C159" s="728" t="s">
        <v>4179</v>
      </c>
      <c r="D159" s="728" t="s">
        <v>6021</v>
      </c>
      <c r="E159" s="728" t="s">
        <v>5994</v>
      </c>
      <c r="F159" s="732">
        <v>10</v>
      </c>
      <c r="G159" s="732">
        <v>18690</v>
      </c>
      <c r="H159" s="732">
        <v>2.4748411016949152</v>
      </c>
      <c r="I159" s="732">
        <v>1869</v>
      </c>
      <c r="J159" s="732">
        <v>4</v>
      </c>
      <c r="K159" s="732">
        <v>7552</v>
      </c>
      <c r="L159" s="732">
        <v>1</v>
      </c>
      <c r="M159" s="732">
        <v>1888</v>
      </c>
      <c r="N159" s="732">
        <v>2</v>
      </c>
      <c r="O159" s="732">
        <v>3778</v>
      </c>
      <c r="P159" s="746">
        <v>0.50026483050847459</v>
      </c>
      <c r="Q159" s="733">
        <v>1889</v>
      </c>
    </row>
    <row r="160" spans="1:17" ht="14.4" customHeight="1" x14ac:dyDescent="0.3">
      <c r="A160" s="727" t="s">
        <v>5932</v>
      </c>
      <c r="B160" s="728" t="s">
        <v>5933</v>
      </c>
      <c r="C160" s="728" t="s">
        <v>4179</v>
      </c>
      <c r="D160" s="728" t="s">
        <v>6022</v>
      </c>
      <c r="E160" s="728" t="s">
        <v>6023</v>
      </c>
      <c r="F160" s="732">
        <v>1</v>
      </c>
      <c r="G160" s="732">
        <v>159</v>
      </c>
      <c r="H160" s="732">
        <v>0.24386503067484663</v>
      </c>
      <c r="I160" s="732">
        <v>159</v>
      </c>
      <c r="J160" s="732">
        <v>4</v>
      </c>
      <c r="K160" s="732">
        <v>652</v>
      </c>
      <c r="L160" s="732">
        <v>1</v>
      </c>
      <c r="M160" s="732">
        <v>163</v>
      </c>
      <c r="N160" s="732">
        <v>1</v>
      </c>
      <c r="O160" s="732">
        <v>163</v>
      </c>
      <c r="P160" s="746">
        <v>0.25</v>
      </c>
      <c r="Q160" s="733">
        <v>163</v>
      </c>
    </row>
    <row r="161" spans="1:17" ht="14.4" customHeight="1" x14ac:dyDescent="0.3">
      <c r="A161" s="727" t="s">
        <v>5932</v>
      </c>
      <c r="B161" s="728" t="s">
        <v>5933</v>
      </c>
      <c r="C161" s="728" t="s">
        <v>4179</v>
      </c>
      <c r="D161" s="728" t="s">
        <v>6024</v>
      </c>
      <c r="E161" s="728" t="s">
        <v>6025</v>
      </c>
      <c r="F161" s="732">
        <v>5</v>
      </c>
      <c r="G161" s="732">
        <v>41995</v>
      </c>
      <c r="H161" s="732">
        <v>2.4822674074949758</v>
      </c>
      <c r="I161" s="732">
        <v>8399</v>
      </c>
      <c r="J161" s="732">
        <v>2</v>
      </c>
      <c r="K161" s="732">
        <v>16918</v>
      </c>
      <c r="L161" s="732">
        <v>1</v>
      </c>
      <c r="M161" s="732">
        <v>8459</v>
      </c>
      <c r="N161" s="732">
        <v>2</v>
      </c>
      <c r="O161" s="732">
        <v>16920</v>
      </c>
      <c r="P161" s="746">
        <v>1.0001182172833669</v>
      </c>
      <c r="Q161" s="733">
        <v>8460</v>
      </c>
    </row>
    <row r="162" spans="1:17" ht="14.4" customHeight="1" x14ac:dyDescent="0.3">
      <c r="A162" s="727" t="s">
        <v>5932</v>
      </c>
      <c r="B162" s="728" t="s">
        <v>5933</v>
      </c>
      <c r="C162" s="728" t="s">
        <v>4179</v>
      </c>
      <c r="D162" s="728" t="s">
        <v>6026</v>
      </c>
      <c r="E162" s="728" t="s">
        <v>6027</v>
      </c>
      <c r="F162" s="732"/>
      <c r="G162" s="732"/>
      <c r="H162" s="732"/>
      <c r="I162" s="732"/>
      <c r="J162" s="732">
        <v>8</v>
      </c>
      <c r="K162" s="732">
        <v>2264</v>
      </c>
      <c r="L162" s="732">
        <v>1</v>
      </c>
      <c r="M162" s="732">
        <v>283</v>
      </c>
      <c r="N162" s="732">
        <v>15</v>
      </c>
      <c r="O162" s="732">
        <v>4245</v>
      </c>
      <c r="P162" s="746">
        <v>1.875</v>
      </c>
      <c r="Q162" s="733">
        <v>283</v>
      </c>
    </row>
    <row r="163" spans="1:17" ht="14.4" customHeight="1" x14ac:dyDescent="0.3">
      <c r="A163" s="727" t="s">
        <v>6028</v>
      </c>
      <c r="B163" s="728" t="s">
        <v>6029</v>
      </c>
      <c r="C163" s="728" t="s">
        <v>4179</v>
      </c>
      <c r="D163" s="728" t="s">
        <v>6030</v>
      </c>
      <c r="E163" s="728" t="s">
        <v>6031</v>
      </c>
      <c r="F163" s="732">
        <v>259</v>
      </c>
      <c r="G163" s="732">
        <v>53354</v>
      </c>
      <c r="H163" s="732">
        <v>0.9725483047757929</v>
      </c>
      <c r="I163" s="732">
        <v>206</v>
      </c>
      <c r="J163" s="732">
        <v>260</v>
      </c>
      <c r="K163" s="732">
        <v>54860</v>
      </c>
      <c r="L163" s="732">
        <v>1</v>
      </c>
      <c r="M163" s="732">
        <v>211</v>
      </c>
      <c r="N163" s="732">
        <v>293</v>
      </c>
      <c r="O163" s="732">
        <v>61823</v>
      </c>
      <c r="P163" s="746">
        <v>1.1269230769230769</v>
      </c>
      <c r="Q163" s="733">
        <v>211</v>
      </c>
    </row>
    <row r="164" spans="1:17" ht="14.4" customHeight="1" x14ac:dyDescent="0.3">
      <c r="A164" s="727" t="s">
        <v>6028</v>
      </c>
      <c r="B164" s="728" t="s">
        <v>6029</v>
      </c>
      <c r="C164" s="728" t="s">
        <v>4179</v>
      </c>
      <c r="D164" s="728" t="s">
        <v>6032</v>
      </c>
      <c r="E164" s="728" t="s">
        <v>6033</v>
      </c>
      <c r="F164" s="732">
        <v>17</v>
      </c>
      <c r="G164" s="732">
        <v>5015</v>
      </c>
      <c r="H164" s="732">
        <v>0.18933101781938991</v>
      </c>
      <c r="I164" s="732">
        <v>295</v>
      </c>
      <c r="J164" s="732">
        <v>88</v>
      </c>
      <c r="K164" s="732">
        <v>26488</v>
      </c>
      <c r="L164" s="732">
        <v>1</v>
      </c>
      <c r="M164" s="732">
        <v>301</v>
      </c>
      <c r="N164" s="732">
        <v>75</v>
      </c>
      <c r="O164" s="732">
        <v>22575</v>
      </c>
      <c r="P164" s="746">
        <v>0.85227272727272729</v>
      </c>
      <c r="Q164" s="733">
        <v>301</v>
      </c>
    </row>
    <row r="165" spans="1:17" ht="14.4" customHeight="1" x14ac:dyDescent="0.3">
      <c r="A165" s="727" t="s">
        <v>6028</v>
      </c>
      <c r="B165" s="728" t="s">
        <v>6029</v>
      </c>
      <c r="C165" s="728" t="s">
        <v>4179</v>
      </c>
      <c r="D165" s="728" t="s">
        <v>6034</v>
      </c>
      <c r="E165" s="728" t="s">
        <v>6035</v>
      </c>
      <c r="F165" s="732">
        <v>13</v>
      </c>
      <c r="G165" s="732">
        <v>1755</v>
      </c>
      <c r="H165" s="732">
        <v>1.0675182481751824</v>
      </c>
      <c r="I165" s="732">
        <v>135</v>
      </c>
      <c r="J165" s="732">
        <v>12</v>
      </c>
      <c r="K165" s="732">
        <v>1644</v>
      </c>
      <c r="L165" s="732">
        <v>1</v>
      </c>
      <c r="M165" s="732">
        <v>137</v>
      </c>
      <c r="N165" s="732">
        <v>18</v>
      </c>
      <c r="O165" s="732">
        <v>2466</v>
      </c>
      <c r="P165" s="746">
        <v>1.5</v>
      </c>
      <c r="Q165" s="733">
        <v>137</v>
      </c>
    </row>
    <row r="166" spans="1:17" ht="14.4" customHeight="1" x14ac:dyDescent="0.3">
      <c r="A166" s="727" t="s">
        <v>6028</v>
      </c>
      <c r="B166" s="728" t="s">
        <v>6029</v>
      </c>
      <c r="C166" s="728" t="s">
        <v>4179</v>
      </c>
      <c r="D166" s="728" t="s">
        <v>6036</v>
      </c>
      <c r="E166" s="728" t="s">
        <v>6035</v>
      </c>
      <c r="F166" s="732">
        <v>1</v>
      </c>
      <c r="G166" s="732">
        <v>178</v>
      </c>
      <c r="H166" s="732"/>
      <c r="I166" s="732">
        <v>178</v>
      </c>
      <c r="J166" s="732"/>
      <c r="K166" s="732"/>
      <c r="L166" s="732"/>
      <c r="M166" s="732"/>
      <c r="N166" s="732"/>
      <c r="O166" s="732"/>
      <c r="P166" s="746"/>
      <c r="Q166" s="733"/>
    </row>
    <row r="167" spans="1:17" ht="14.4" customHeight="1" x14ac:dyDescent="0.3">
      <c r="A167" s="727" t="s">
        <v>6028</v>
      </c>
      <c r="B167" s="728" t="s">
        <v>6029</v>
      </c>
      <c r="C167" s="728" t="s">
        <v>4179</v>
      </c>
      <c r="D167" s="728" t="s">
        <v>6037</v>
      </c>
      <c r="E167" s="728" t="s">
        <v>6038</v>
      </c>
      <c r="F167" s="732">
        <v>2</v>
      </c>
      <c r="G167" s="732">
        <v>322</v>
      </c>
      <c r="H167" s="732">
        <v>0.62042389210019266</v>
      </c>
      <c r="I167" s="732">
        <v>161</v>
      </c>
      <c r="J167" s="732">
        <v>3</v>
      </c>
      <c r="K167" s="732">
        <v>519</v>
      </c>
      <c r="L167" s="732">
        <v>1</v>
      </c>
      <c r="M167" s="732">
        <v>173</v>
      </c>
      <c r="N167" s="732">
        <v>6</v>
      </c>
      <c r="O167" s="732">
        <v>1038</v>
      </c>
      <c r="P167" s="746">
        <v>2</v>
      </c>
      <c r="Q167" s="733">
        <v>173</v>
      </c>
    </row>
    <row r="168" spans="1:17" ht="14.4" customHeight="1" x14ac:dyDescent="0.3">
      <c r="A168" s="727" t="s">
        <v>6028</v>
      </c>
      <c r="B168" s="728" t="s">
        <v>6029</v>
      </c>
      <c r="C168" s="728" t="s">
        <v>4179</v>
      </c>
      <c r="D168" s="728" t="s">
        <v>6039</v>
      </c>
      <c r="E168" s="728" t="s">
        <v>6040</v>
      </c>
      <c r="F168" s="732">
        <v>75</v>
      </c>
      <c r="G168" s="732">
        <v>19950</v>
      </c>
      <c r="H168" s="732">
        <v>1.1242603550295858</v>
      </c>
      <c r="I168" s="732">
        <v>266</v>
      </c>
      <c r="J168" s="732">
        <v>65</v>
      </c>
      <c r="K168" s="732">
        <v>17745</v>
      </c>
      <c r="L168" s="732">
        <v>1</v>
      </c>
      <c r="M168" s="732">
        <v>273</v>
      </c>
      <c r="N168" s="732"/>
      <c r="O168" s="732"/>
      <c r="P168" s="746"/>
      <c r="Q168" s="733"/>
    </row>
    <row r="169" spans="1:17" ht="14.4" customHeight="1" x14ac:dyDescent="0.3">
      <c r="A169" s="727" t="s">
        <v>6028</v>
      </c>
      <c r="B169" s="728" t="s">
        <v>6029</v>
      </c>
      <c r="C169" s="728" t="s">
        <v>4179</v>
      </c>
      <c r="D169" s="728" t="s">
        <v>6041</v>
      </c>
      <c r="E169" s="728" t="s">
        <v>6042</v>
      </c>
      <c r="F169" s="732">
        <v>100</v>
      </c>
      <c r="G169" s="732">
        <v>14100</v>
      </c>
      <c r="H169" s="732">
        <v>1.0911623587679926</v>
      </c>
      <c r="I169" s="732">
        <v>141</v>
      </c>
      <c r="J169" s="732">
        <v>91</v>
      </c>
      <c r="K169" s="732">
        <v>12922</v>
      </c>
      <c r="L169" s="732">
        <v>1</v>
      </c>
      <c r="M169" s="732">
        <v>142</v>
      </c>
      <c r="N169" s="732">
        <v>112</v>
      </c>
      <c r="O169" s="732">
        <v>15904</v>
      </c>
      <c r="P169" s="746">
        <v>1.2307692307692308</v>
      </c>
      <c r="Q169" s="733">
        <v>142</v>
      </c>
    </row>
    <row r="170" spans="1:17" ht="14.4" customHeight="1" x14ac:dyDescent="0.3">
      <c r="A170" s="727" t="s">
        <v>6028</v>
      </c>
      <c r="B170" s="728" t="s">
        <v>6029</v>
      </c>
      <c r="C170" s="728" t="s">
        <v>4179</v>
      </c>
      <c r="D170" s="728" t="s">
        <v>6043</v>
      </c>
      <c r="E170" s="728" t="s">
        <v>6042</v>
      </c>
      <c r="F170" s="732">
        <v>13</v>
      </c>
      <c r="G170" s="732">
        <v>1014</v>
      </c>
      <c r="H170" s="732">
        <v>1.0833333333333333</v>
      </c>
      <c r="I170" s="732">
        <v>78</v>
      </c>
      <c r="J170" s="732">
        <v>12</v>
      </c>
      <c r="K170" s="732">
        <v>936</v>
      </c>
      <c r="L170" s="732">
        <v>1</v>
      </c>
      <c r="M170" s="732">
        <v>78</v>
      </c>
      <c r="N170" s="732">
        <v>18</v>
      </c>
      <c r="O170" s="732">
        <v>1404</v>
      </c>
      <c r="P170" s="746">
        <v>1.5</v>
      </c>
      <c r="Q170" s="733">
        <v>78</v>
      </c>
    </row>
    <row r="171" spans="1:17" ht="14.4" customHeight="1" x14ac:dyDescent="0.3">
      <c r="A171" s="727" t="s">
        <v>6028</v>
      </c>
      <c r="B171" s="728" t="s">
        <v>6029</v>
      </c>
      <c r="C171" s="728" t="s">
        <v>4179</v>
      </c>
      <c r="D171" s="728" t="s">
        <v>6044</v>
      </c>
      <c r="E171" s="728" t="s">
        <v>6045</v>
      </c>
      <c r="F171" s="732">
        <v>100</v>
      </c>
      <c r="G171" s="732">
        <v>30700</v>
      </c>
      <c r="H171" s="732">
        <v>1.0778359021170523</v>
      </c>
      <c r="I171" s="732">
        <v>307</v>
      </c>
      <c r="J171" s="732">
        <v>91</v>
      </c>
      <c r="K171" s="732">
        <v>28483</v>
      </c>
      <c r="L171" s="732">
        <v>1</v>
      </c>
      <c r="M171" s="732">
        <v>313</v>
      </c>
      <c r="N171" s="732">
        <v>111</v>
      </c>
      <c r="O171" s="732">
        <v>34854</v>
      </c>
      <c r="P171" s="746">
        <v>1.2236772811852683</v>
      </c>
      <c r="Q171" s="733">
        <v>314</v>
      </c>
    </row>
    <row r="172" spans="1:17" ht="14.4" customHeight="1" x14ac:dyDescent="0.3">
      <c r="A172" s="727" t="s">
        <v>6028</v>
      </c>
      <c r="B172" s="728" t="s">
        <v>6029</v>
      </c>
      <c r="C172" s="728" t="s">
        <v>4179</v>
      </c>
      <c r="D172" s="728" t="s">
        <v>6046</v>
      </c>
      <c r="E172" s="728" t="s">
        <v>6047</v>
      </c>
      <c r="F172" s="732">
        <v>13</v>
      </c>
      <c r="G172" s="732">
        <v>2093</v>
      </c>
      <c r="H172" s="732">
        <v>2.5680981595092023</v>
      </c>
      <c r="I172" s="732">
        <v>161</v>
      </c>
      <c r="J172" s="732">
        <v>5</v>
      </c>
      <c r="K172" s="732">
        <v>815</v>
      </c>
      <c r="L172" s="732">
        <v>1</v>
      </c>
      <c r="M172" s="732">
        <v>163</v>
      </c>
      <c r="N172" s="732">
        <v>105</v>
      </c>
      <c r="O172" s="732">
        <v>17115</v>
      </c>
      <c r="P172" s="746">
        <v>21</v>
      </c>
      <c r="Q172" s="733">
        <v>163</v>
      </c>
    </row>
    <row r="173" spans="1:17" ht="14.4" customHeight="1" x14ac:dyDescent="0.3">
      <c r="A173" s="727" t="s">
        <v>6028</v>
      </c>
      <c r="B173" s="728" t="s">
        <v>6029</v>
      </c>
      <c r="C173" s="728" t="s">
        <v>4179</v>
      </c>
      <c r="D173" s="728" t="s">
        <v>6048</v>
      </c>
      <c r="E173" s="728" t="s">
        <v>6031</v>
      </c>
      <c r="F173" s="732">
        <v>45</v>
      </c>
      <c r="G173" s="732">
        <v>3195</v>
      </c>
      <c r="H173" s="732">
        <v>0.94414893617021278</v>
      </c>
      <c r="I173" s="732">
        <v>71</v>
      </c>
      <c r="J173" s="732">
        <v>47</v>
      </c>
      <c r="K173" s="732">
        <v>3384</v>
      </c>
      <c r="L173" s="732">
        <v>1</v>
      </c>
      <c r="M173" s="732">
        <v>72</v>
      </c>
      <c r="N173" s="732">
        <v>71</v>
      </c>
      <c r="O173" s="732">
        <v>5112</v>
      </c>
      <c r="P173" s="746">
        <v>1.5106382978723405</v>
      </c>
      <c r="Q173" s="733">
        <v>72</v>
      </c>
    </row>
    <row r="174" spans="1:17" ht="14.4" customHeight="1" x14ac:dyDescent="0.3">
      <c r="A174" s="727" t="s">
        <v>6028</v>
      </c>
      <c r="B174" s="728" t="s">
        <v>6029</v>
      </c>
      <c r="C174" s="728" t="s">
        <v>4179</v>
      </c>
      <c r="D174" s="728" t="s">
        <v>6049</v>
      </c>
      <c r="E174" s="728" t="s">
        <v>6050</v>
      </c>
      <c r="F174" s="732">
        <v>2</v>
      </c>
      <c r="G174" s="732">
        <v>2390</v>
      </c>
      <c r="H174" s="732">
        <v>1.9735755573905862</v>
      </c>
      <c r="I174" s="732">
        <v>1195</v>
      </c>
      <c r="J174" s="732">
        <v>1</v>
      </c>
      <c r="K174" s="732">
        <v>1211</v>
      </c>
      <c r="L174" s="732">
        <v>1</v>
      </c>
      <c r="M174" s="732">
        <v>1211</v>
      </c>
      <c r="N174" s="732">
        <v>4</v>
      </c>
      <c r="O174" s="732">
        <v>4844</v>
      </c>
      <c r="P174" s="746">
        <v>4</v>
      </c>
      <c r="Q174" s="733">
        <v>1211</v>
      </c>
    </row>
    <row r="175" spans="1:17" ht="14.4" customHeight="1" x14ac:dyDescent="0.3">
      <c r="A175" s="727" t="s">
        <v>6028</v>
      </c>
      <c r="B175" s="728" t="s">
        <v>6029</v>
      </c>
      <c r="C175" s="728" t="s">
        <v>4179</v>
      </c>
      <c r="D175" s="728" t="s">
        <v>6051</v>
      </c>
      <c r="E175" s="728" t="s">
        <v>6052</v>
      </c>
      <c r="F175" s="732">
        <v>2</v>
      </c>
      <c r="G175" s="732">
        <v>220</v>
      </c>
      <c r="H175" s="732">
        <v>0.96491228070175439</v>
      </c>
      <c r="I175" s="732">
        <v>110</v>
      </c>
      <c r="J175" s="732">
        <v>2</v>
      </c>
      <c r="K175" s="732">
        <v>228</v>
      </c>
      <c r="L175" s="732">
        <v>1</v>
      </c>
      <c r="M175" s="732">
        <v>114</v>
      </c>
      <c r="N175" s="732">
        <v>4</v>
      </c>
      <c r="O175" s="732">
        <v>456</v>
      </c>
      <c r="P175" s="746">
        <v>2</v>
      </c>
      <c r="Q175" s="733">
        <v>114</v>
      </c>
    </row>
    <row r="176" spans="1:17" ht="14.4" customHeight="1" x14ac:dyDescent="0.3">
      <c r="A176" s="727" t="s">
        <v>6053</v>
      </c>
      <c r="B176" s="728" t="s">
        <v>6054</v>
      </c>
      <c r="C176" s="728" t="s">
        <v>4179</v>
      </c>
      <c r="D176" s="728" t="s">
        <v>6055</v>
      </c>
      <c r="E176" s="728" t="s">
        <v>6056</v>
      </c>
      <c r="F176" s="732">
        <v>20</v>
      </c>
      <c r="G176" s="732">
        <v>1080</v>
      </c>
      <c r="H176" s="732">
        <v>2.3275862068965516</v>
      </c>
      <c r="I176" s="732">
        <v>54</v>
      </c>
      <c r="J176" s="732">
        <v>8</v>
      </c>
      <c r="K176" s="732">
        <v>464</v>
      </c>
      <c r="L176" s="732">
        <v>1</v>
      </c>
      <c r="M176" s="732">
        <v>58</v>
      </c>
      <c r="N176" s="732">
        <v>11</v>
      </c>
      <c r="O176" s="732">
        <v>638</v>
      </c>
      <c r="P176" s="746">
        <v>1.375</v>
      </c>
      <c r="Q176" s="733">
        <v>58</v>
      </c>
    </row>
    <row r="177" spans="1:17" ht="14.4" customHeight="1" x14ac:dyDescent="0.3">
      <c r="A177" s="727" t="s">
        <v>6053</v>
      </c>
      <c r="B177" s="728" t="s">
        <v>6054</v>
      </c>
      <c r="C177" s="728" t="s">
        <v>4179</v>
      </c>
      <c r="D177" s="728" t="s">
        <v>6057</v>
      </c>
      <c r="E177" s="728" t="s">
        <v>6058</v>
      </c>
      <c r="F177" s="732">
        <v>4</v>
      </c>
      <c r="G177" s="732">
        <v>492</v>
      </c>
      <c r="H177" s="732">
        <v>0.62595419847328249</v>
      </c>
      <c r="I177" s="732">
        <v>123</v>
      </c>
      <c r="J177" s="732">
        <v>6</v>
      </c>
      <c r="K177" s="732">
        <v>786</v>
      </c>
      <c r="L177" s="732">
        <v>1</v>
      </c>
      <c r="M177" s="732">
        <v>131</v>
      </c>
      <c r="N177" s="732">
        <v>2</v>
      </c>
      <c r="O177" s="732">
        <v>262</v>
      </c>
      <c r="P177" s="746">
        <v>0.33333333333333331</v>
      </c>
      <c r="Q177" s="733">
        <v>131</v>
      </c>
    </row>
    <row r="178" spans="1:17" ht="14.4" customHeight="1" x14ac:dyDescent="0.3">
      <c r="A178" s="727" t="s">
        <v>6053</v>
      </c>
      <c r="B178" s="728" t="s">
        <v>6054</v>
      </c>
      <c r="C178" s="728" t="s">
        <v>4179</v>
      </c>
      <c r="D178" s="728" t="s">
        <v>6059</v>
      </c>
      <c r="E178" s="728" t="s">
        <v>6060</v>
      </c>
      <c r="F178" s="732"/>
      <c r="G178" s="732"/>
      <c r="H178" s="732"/>
      <c r="I178" s="732"/>
      <c r="J178" s="732">
        <v>1</v>
      </c>
      <c r="K178" s="732">
        <v>189</v>
      </c>
      <c r="L178" s="732">
        <v>1</v>
      </c>
      <c r="M178" s="732">
        <v>189</v>
      </c>
      <c r="N178" s="732">
        <v>1</v>
      </c>
      <c r="O178" s="732">
        <v>189</v>
      </c>
      <c r="P178" s="746">
        <v>1</v>
      </c>
      <c r="Q178" s="733">
        <v>189</v>
      </c>
    </row>
    <row r="179" spans="1:17" ht="14.4" customHeight="1" x14ac:dyDescent="0.3">
      <c r="A179" s="727" t="s">
        <v>6053</v>
      </c>
      <c r="B179" s="728" t="s">
        <v>6054</v>
      </c>
      <c r="C179" s="728" t="s">
        <v>4179</v>
      </c>
      <c r="D179" s="728" t="s">
        <v>6061</v>
      </c>
      <c r="E179" s="728" t="s">
        <v>6062</v>
      </c>
      <c r="F179" s="732">
        <v>4</v>
      </c>
      <c r="G179" s="732">
        <v>688</v>
      </c>
      <c r="H179" s="732"/>
      <c r="I179" s="732">
        <v>172</v>
      </c>
      <c r="J179" s="732"/>
      <c r="K179" s="732"/>
      <c r="L179" s="732"/>
      <c r="M179" s="732"/>
      <c r="N179" s="732">
        <v>1</v>
      </c>
      <c r="O179" s="732">
        <v>180</v>
      </c>
      <c r="P179" s="746"/>
      <c r="Q179" s="733">
        <v>180</v>
      </c>
    </row>
    <row r="180" spans="1:17" ht="14.4" customHeight="1" x14ac:dyDescent="0.3">
      <c r="A180" s="727" t="s">
        <v>6053</v>
      </c>
      <c r="B180" s="728" t="s">
        <v>6054</v>
      </c>
      <c r="C180" s="728" t="s">
        <v>4179</v>
      </c>
      <c r="D180" s="728" t="s">
        <v>6063</v>
      </c>
      <c r="E180" s="728" t="s">
        <v>6064</v>
      </c>
      <c r="F180" s="732">
        <v>2</v>
      </c>
      <c r="G180" s="732">
        <v>644</v>
      </c>
      <c r="H180" s="732"/>
      <c r="I180" s="732">
        <v>322</v>
      </c>
      <c r="J180" s="732"/>
      <c r="K180" s="732"/>
      <c r="L180" s="732"/>
      <c r="M180" s="732"/>
      <c r="N180" s="732"/>
      <c r="O180" s="732"/>
      <c r="P180" s="746"/>
      <c r="Q180" s="733"/>
    </row>
    <row r="181" spans="1:17" ht="14.4" customHeight="1" x14ac:dyDescent="0.3">
      <c r="A181" s="727" t="s">
        <v>6053</v>
      </c>
      <c r="B181" s="728" t="s">
        <v>6054</v>
      </c>
      <c r="C181" s="728" t="s">
        <v>4179</v>
      </c>
      <c r="D181" s="728" t="s">
        <v>6065</v>
      </c>
      <c r="E181" s="728" t="s">
        <v>6066</v>
      </c>
      <c r="F181" s="732">
        <v>1</v>
      </c>
      <c r="G181" s="732">
        <v>439</v>
      </c>
      <c r="H181" s="732"/>
      <c r="I181" s="732">
        <v>439</v>
      </c>
      <c r="J181" s="732"/>
      <c r="K181" s="732"/>
      <c r="L181" s="732"/>
      <c r="M181" s="732"/>
      <c r="N181" s="732"/>
      <c r="O181" s="732"/>
      <c r="P181" s="746"/>
      <c r="Q181" s="733"/>
    </row>
    <row r="182" spans="1:17" ht="14.4" customHeight="1" x14ac:dyDescent="0.3">
      <c r="A182" s="727" t="s">
        <v>6053</v>
      </c>
      <c r="B182" s="728" t="s">
        <v>6054</v>
      </c>
      <c r="C182" s="728" t="s">
        <v>4179</v>
      </c>
      <c r="D182" s="728" t="s">
        <v>6067</v>
      </c>
      <c r="E182" s="728" t="s">
        <v>6068</v>
      </c>
      <c r="F182" s="732">
        <v>11</v>
      </c>
      <c r="G182" s="732">
        <v>3751</v>
      </c>
      <c r="H182" s="732">
        <v>1.5354072861236185</v>
      </c>
      <c r="I182" s="732">
        <v>341</v>
      </c>
      <c r="J182" s="732">
        <v>7</v>
      </c>
      <c r="K182" s="732">
        <v>2443</v>
      </c>
      <c r="L182" s="732">
        <v>1</v>
      </c>
      <c r="M182" s="732">
        <v>349</v>
      </c>
      <c r="N182" s="732">
        <v>7</v>
      </c>
      <c r="O182" s="732">
        <v>2443</v>
      </c>
      <c r="P182" s="746">
        <v>1</v>
      </c>
      <c r="Q182" s="733">
        <v>349</v>
      </c>
    </row>
    <row r="183" spans="1:17" ht="14.4" customHeight="1" x14ac:dyDescent="0.3">
      <c r="A183" s="727" t="s">
        <v>6053</v>
      </c>
      <c r="B183" s="728" t="s">
        <v>6054</v>
      </c>
      <c r="C183" s="728" t="s">
        <v>4179</v>
      </c>
      <c r="D183" s="728" t="s">
        <v>6069</v>
      </c>
      <c r="E183" s="728" t="s">
        <v>6070</v>
      </c>
      <c r="F183" s="732"/>
      <c r="G183" s="732"/>
      <c r="H183" s="732"/>
      <c r="I183" s="732"/>
      <c r="J183" s="732">
        <v>1</v>
      </c>
      <c r="K183" s="732">
        <v>387</v>
      </c>
      <c r="L183" s="732">
        <v>1</v>
      </c>
      <c r="M183" s="732">
        <v>387</v>
      </c>
      <c r="N183" s="732"/>
      <c r="O183" s="732"/>
      <c r="P183" s="746"/>
      <c r="Q183" s="733"/>
    </row>
    <row r="184" spans="1:17" ht="14.4" customHeight="1" x14ac:dyDescent="0.3">
      <c r="A184" s="727" t="s">
        <v>6053</v>
      </c>
      <c r="B184" s="728" t="s">
        <v>6054</v>
      </c>
      <c r="C184" s="728" t="s">
        <v>4179</v>
      </c>
      <c r="D184" s="728" t="s">
        <v>6071</v>
      </c>
      <c r="E184" s="728" t="s">
        <v>6072</v>
      </c>
      <c r="F184" s="732"/>
      <c r="G184" s="732"/>
      <c r="H184" s="732"/>
      <c r="I184" s="732"/>
      <c r="J184" s="732">
        <v>1</v>
      </c>
      <c r="K184" s="732">
        <v>704</v>
      </c>
      <c r="L184" s="732">
        <v>1</v>
      </c>
      <c r="M184" s="732">
        <v>704</v>
      </c>
      <c r="N184" s="732"/>
      <c r="O184" s="732"/>
      <c r="P184" s="746"/>
      <c r="Q184" s="733"/>
    </row>
    <row r="185" spans="1:17" ht="14.4" customHeight="1" x14ac:dyDescent="0.3">
      <c r="A185" s="727" t="s">
        <v>6053</v>
      </c>
      <c r="B185" s="728" t="s">
        <v>6054</v>
      </c>
      <c r="C185" s="728" t="s">
        <v>4179</v>
      </c>
      <c r="D185" s="728" t="s">
        <v>6073</v>
      </c>
      <c r="E185" s="728" t="s">
        <v>6074</v>
      </c>
      <c r="F185" s="732">
        <v>10</v>
      </c>
      <c r="G185" s="732">
        <v>2850</v>
      </c>
      <c r="H185" s="732">
        <v>1.171875</v>
      </c>
      <c r="I185" s="732">
        <v>285</v>
      </c>
      <c r="J185" s="732">
        <v>8</v>
      </c>
      <c r="K185" s="732">
        <v>2432</v>
      </c>
      <c r="L185" s="732">
        <v>1</v>
      </c>
      <c r="M185" s="732">
        <v>304</v>
      </c>
      <c r="N185" s="732">
        <v>11</v>
      </c>
      <c r="O185" s="732">
        <v>3355</v>
      </c>
      <c r="P185" s="746">
        <v>1.3795230263157894</v>
      </c>
      <c r="Q185" s="733">
        <v>305</v>
      </c>
    </row>
    <row r="186" spans="1:17" ht="14.4" customHeight="1" x14ac:dyDescent="0.3">
      <c r="A186" s="727" t="s">
        <v>6053</v>
      </c>
      <c r="B186" s="728" t="s">
        <v>6054</v>
      </c>
      <c r="C186" s="728" t="s">
        <v>4179</v>
      </c>
      <c r="D186" s="728" t="s">
        <v>6075</v>
      </c>
      <c r="E186" s="728" t="s">
        <v>6076</v>
      </c>
      <c r="F186" s="732">
        <v>2</v>
      </c>
      <c r="G186" s="732">
        <v>924</v>
      </c>
      <c r="H186" s="732">
        <v>1.8704453441295548</v>
      </c>
      <c r="I186" s="732">
        <v>462</v>
      </c>
      <c r="J186" s="732">
        <v>1</v>
      </c>
      <c r="K186" s="732">
        <v>494</v>
      </c>
      <c r="L186" s="732">
        <v>1</v>
      </c>
      <c r="M186" s="732">
        <v>494</v>
      </c>
      <c r="N186" s="732"/>
      <c r="O186" s="732"/>
      <c r="P186" s="746"/>
      <c r="Q186" s="733"/>
    </row>
    <row r="187" spans="1:17" ht="14.4" customHeight="1" x14ac:dyDescent="0.3">
      <c r="A187" s="727" t="s">
        <v>6053</v>
      </c>
      <c r="B187" s="728" t="s">
        <v>6054</v>
      </c>
      <c r="C187" s="728" t="s">
        <v>4179</v>
      </c>
      <c r="D187" s="728" t="s">
        <v>6077</v>
      </c>
      <c r="E187" s="728" t="s">
        <v>6078</v>
      </c>
      <c r="F187" s="732">
        <v>12</v>
      </c>
      <c r="G187" s="732">
        <v>4272</v>
      </c>
      <c r="H187" s="732">
        <v>1.0496314496314496</v>
      </c>
      <c r="I187" s="732">
        <v>356</v>
      </c>
      <c r="J187" s="732">
        <v>11</v>
      </c>
      <c r="K187" s="732">
        <v>4070</v>
      </c>
      <c r="L187" s="732">
        <v>1</v>
      </c>
      <c r="M187" s="732">
        <v>370</v>
      </c>
      <c r="N187" s="732">
        <v>13</v>
      </c>
      <c r="O187" s="732">
        <v>4810</v>
      </c>
      <c r="P187" s="746">
        <v>1.1818181818181819</v>
      </c>
      <c r="Q187" s="733">
        <v>370</v>
      </c>
    </row>
    <row r="188" spans="1:17" ht="14.4" customHeight="1" x14ac:dyDescent="0.3">
      <c r="A188" s="727" t="s">
        <v>6053</v>
      </c>
      <c r="B188" s="728" t="s">
        <v>6054</v>
      </c>
      <c r="C188" s="728" t="s">
        <v>4179</v>
      </c>
      <c r="D188" s="728" t="s">
        <v>6079</v>
      </c>
      <c r="E188" s="728" t="s">
        <v>6080</v>
      </c>
      <c r="F188" s="732"/>
      <c r="G188" s="732"/>
      <c r="H188" s="732"/>
      <c r="I188" s="732"/>
      <c r="J188" s="732">
        <v>1</v>
      </c>
      <c r="K188" s="732">
        <v>125</v>
      </c>
      <c r="L188" s="732">
        <v>1</v>
      </c>
      <c r="M188" s="732">
        <v>125</v>
      </c>
      <c r="N188" s="732">
        <v>3</v>
      </c>
      <c r="O188" s="732">
        <v>375</v>
      </c>
      <c r="P188" s="746">
        <v>3</v>
      </c>
      <c r="Q188" s="733">
        <v>125</v>
      </c>
    </row>
    <row r="189" spans="1:17" ht="14.4" customHeight="1" x14ac:dyDescent="0.3">
      <c r="A189" s="727" t="s">
        <v>6053</v>
      </c>
      <c r="B189" s="728" t="s">
        <v>6054</v>
      </c>
      <c r="C189" s="728" t="s">
        <v>4179</v>
      </c>
      <c r="D189" s="728" t="s">
        <v>1824</v>
      </c>
      <c r="E189" s="728" t="s">
        <v>6081</v>
      </c>
      <c r="F189" s="732">
        <v>2</v>
      </c>
      <c r="G189" s="732">
        <v>874</v>
      </c>
      <c r="H189" s="732"/>
      <c r="I189" s="732">
        <v>437</v>
      </c>
      <c r="J189" s="732"/>
      <c r="K189" s="732"/>
      <c r="L189" s="732"/>
      <c r="M189" s="732"/>
      <c r="N189" s="732"/>
      <c r="O189" s="732"/>
      <c r="P189" s="746"/>
      <c r="Q189" s="733"/>
    </row>
    <row r="190" spans="1:17" ht="14.4" customHeight="1" x14ac:dyDescent="0.3">
      <c r="A190" s="727" t="s">
        <v>6053</v>
      </c>
      <c r="B190" s="728" t="s">
        <v>6054</v>
      </c>
      <c r="C190" s="728" t="s">
        <v>4179</v>
      </c>
      <c r="D190" s="728" t="s">
        <v>6082</v>
      </c>
      <c r="E190" s="728" t="s">
        <v>6083</v>
      </c>
      <c r="F190" s="732">
        <v>2</v>
      </c>
      <c r="G190" s="732">
        <v>108</v>
      </c>
      <c r="H190" s="732">
        <v>0.15517241379310345</v>
      </c>
      <c r="I190" s="732">
        <v>54</v>
      </c>
      <c r="J190" s="732">
        <v>12</v>
      </c>
      <c r="K190" s="732">
        <v>696</v>
      </c>
      <c r="L190" s="732">
        <v>1</v>
      </c>
      <c r="M190" s="732">
        <v>58</v>
      </c>
      <c r="N190" s="732"/>
      <c r="O190" s="732"/>
      <c r="P190" s="746"/>
      <c r="Q190" s="733"/>
    </row>
    <row r="191" spans="1:17" ht="14.4" customHeight="1" x14ac:dyDescent="0.3">
      <c r="A191" s="727" t="s">
        <v>6053</v>
      </c>
      <c r="B191" s="728" t="s">
        <v>6054</v>
      </c>
      <c r="C191" s="728" t="s">
        <v>4179</v>
      </c>
      <c r="D191" s="728" t="s">
        <v>6084</v>
      </c>
      <c r="E191" s="728" t="s">
        <v>6085</v>
      </c>
      <c r="F191" s="732">
        <v>5</v>
      </c>
      <c r="G191" s="732">
        <v>845</v>
      </c>
      <c r="H191" s="732">
        <v>0.28403361344537814</v>
      </c>
      <c r="I191" s="732">
        <v>169</v>
      </c>
      <c r="J191" s="732">
        <v>17</v>
      </c>
      <c r="K191" s="732">
        <v>2975</v>
      </c>
      <c r="L191" s="732">
        <v>1</v>
      </c>
      <c r="M191" s="732">
        <v>175</v>
      </c>
      <c r="N191" s="732">
        <v>16</v>
      </c>
      <c r="O191" s="732">
        <v>2816</v>
      </c>
      <c r="P191" s="746">
        <v>0.94655462184873951</v>
      </c>
      <c r="Q191" s="733">
        <v>176</v>
      </c>
    </row>
    <row r="192" spans="1:17" ht="14.4" customHeight="1" x14ac:dyDescent="0.3">
      <c r="A192" s="727" t="s">
        <v>6053</v>
      </c>
      <c r="B192" s="728" t="s">
        <v>6054</v>
      </c>
      <c r="C192" s="728" t="s">
        <v>4179</v>
      </c>
      <c r="D192" s="728" t="s">
        <v>5716</v>
      </c>
      <c r="E192" s="728" t="s">
        <v>5717</v>
      </c>
      <c r="F192" s="732"/>
      <c r="G192" s="732"/>
      <c r="H192" s="732"/>
      <c r="I192" s="732"/>
      <c r="J192" s="732">
        <v>2</v>
      </c>
      <c r="K192" s="732">
        <v>170</v>
      </c>
      <c r="L192" s="732">
        <v>1</v>
      </c>
      <c r="M192" s="732">
        <v>85</v>
      </c>
      <c r="N192" s="732"/>
      <c r="O192" s="732"/>
      <c r="P192" s="746"/>
      <c r="Q192" s="733"/>
    </row>
    <row r="193" spans="1:17" ht="14.4" customHeight="1" x14ac:dyDescent="0.3">
      <c r="A193" s="727" t="s">
        <v>6053</v>
      </c>
      <c r="B193" s="728" t="s">
        <v>6054</v>
      </c>
      <c r="C193" s="728" t="s">
        <v>4179</v>
      </c>
      <c r="D193" s="728" t="s">
        <v>6086</v>
      </c>
      <c r="E193" s="728" t="s">
        <v>6087</v>
      </c>
      <c r="F193" s="732">
        <v>2</v>
      </c>
      <c r="G193" s="732">
        <v>326</v>
      </c>
      <c r="H193" s="732">
        <v>0.27557058326289097</v>
      </c>
      <c r="I193" s="732">
        <v>163</v>
      </c>
      <c r="J193" s="732">
        <v>7</v>
      </c>
      <c r="K193" s="732">
        <v>1183</v>
      </c>
      <c r="L193" s="732">
        <v>1</v>
      </c>
      <c r="M193" s="732">
        <v>169</v>
      </c>
      <c r="N193" s="732">
        <v>3</v>
      </c>
      <c r="O193" s="732">
        <v>510</v>
      </c>
      <c r="P193" s="746">
        <v>0.43110735418427726</v>
      </c>
      <c r="Q193" s="733">
        <v>170</v>
      </c>
    </row>
    <row r="194" spans="1:17" ht="14.4" customHeight="1" x14ac:dyDescent="0.3">
      <c r="A194" s="727" t="s">
        <v>6053</v>
      </c>
      <c r="B194" s="728" t="s">
        <v>6054</v>
      </c>
      <c r="C194" s="728" t="s">
        <v>4179</v>
      </c>
      <c r="D194" s="728" t="s">
        <v>6088</v>
      </c>
      <c r="E194" s="728" t="s">
        <v>6089</v>
      </c>
      <c r="F194" s="732"/>
      <c r="G194" s="732"/>
      <c r="H194" s="732"/>
      <c r="I194" s="732"/>
      <c r="J194" s="732">
        <v>1</v>
      </c>
      <c r="K194" s="732">
        <v>263</v>
      </c>
      <c r="L194" s="732">
        <v>1</v>
      </c>
      <c r="M194" s="732">
        <v>263</v>
      </c>
      <c r="N194" s="732"/>
      <c r="O194" s="732"/>
      <c r="P194" s="746"/>
      <c r="Q194" s="733"/>
    </row>
    <row r="195" spans="1:17" ht="14.4" customHeight="1" x14ac:dyDescent="0.3">
      <c r="A195" s="727" t="s">
        <v>6053</v>
      </c>
      <c r="B195" s="728" t="s">
        <v>6054</v>
      </c>
      <c r="C195" s="728" t="s">
        <v>4179</v>
      </c>
      <c r="D195" s="728" t="s">
        <v>6090</v>
      </c>
      <c r="E195" s="728" t="s">
        <v>6091</v>
      </c>
      <c r="F195" s="732">
        <v>1</v>
      </c>
      <c r="G195" s="732">
        <v>2012</v>
      </c>
      <c r="H195" s="732"/>
      <c r="I195" s="732">
        <v>2012</v>
      </c>
      <c r="J195" s="732"/>
      <c r="K195" s="732"/>
      <c r="L195" s="732"/>
      <c r="M195" s="732"/>
      <c r="N195" s="732"/>
      <c r="O195" s="732"/>
      <c r="P195" s="746"/>
      <c r="Q195" s="733"/>
    </row>
    <row r="196" spans="1:17" ht="14.4" customHeight="1" x14ac:dyDescent="0.3">
      <c r="A196" s="727" t="s">
        <v>6092</v>
      </c>
      <c r="B196" s="728" t="s">
        <v>6093</v>
      </c>
      <c r="C196" s="728" t="s">
        <v>4179</v>
      </c>
      <c r="D196" s="728" t="s">
        <v>6094</v>
      </c>
      <c r="E196" s="728" t="s">
        <v>6095</v>
      </c>
      <c r="F196" s="732">
        <v>426</v>
      </c>
      <c r="G196" s="732">
        <v>68586</v>
      </c>
      <c r="H196" s="732">
        <v>1.0087808321934431</v>
      </c>
      <c r="I196" s="732">
        <v>161</v>
      </c>
      <c r="J196" s="732">
        <v>393</v>
      </c>
      <c r="K196" s="732">
        <v>67989</v>
      </c>
      <c r="L196" s="732">
        <v>1</v>
      </c>
      <c r="M196" s="732">
        <v>173</v>
      </c>
      <c r="N196" s="732">
        <v>375</v>
      </c>
      <c r="O196" s="732">
        <v>64875</v>
      </c>
      <c r="P196" s="746">
        <v>0.95419847328244278</v>
      </c>
      <c r="Q196" s="733">
        <v>173</v>
      </c>
    </row>
    <row r="197" spans="1:17" ht="14.4" customHeight="1" x14ac:dyDescent="0.3">
      <c r="A197" s="727" t="s">
        <v>6092</v>
      </c>
      <c r="B197" s="728" t="s">
        <v>6093</v>
      </c>
      <c r="C197" s="728" t="s">
        <v>4179</v>
      </c>
      <c r="D197" s="728" t="s">
        <v>6096</v>
      </c>
      <c r="E197" s="728" t="s">
        <v>6097</v>
      </c>
      <c r="F197" s="732">
        <v>33</v>
      </c>
      <c r="G197" s="732">
        <v>1320</v>
      </c>
      <c r="H197" s="732">
        <v>2.6829268292682928</v>
      </c>
      <c r="I197" s="732">
        <v>40</v>
      </c>
      <c r="J197" s="732">
        <v>12</v>
      </c>
      <c r="K197" s="732">
        <v>492</v>
      </c>
      <c r="L197" s="732">
        <v>1</v>
      </c>
      <c r="M197" s="732">
        <v>41</v>
      </c>
      <c r="N197" s="732">
        <v>8</v>
      </c>
      <c r="O197" s="732">
        <v>368</v>
      </c>
      <c r="P197" s="746">
        <v>0.74796747967479671</v>
      </c>
      <c r="Q197" s="733">
        <v>46</v>
      </c>
    </row>
    <row r="198" spans="1:17" ht="14.4" customHeight="1" x14ac:dyDescent="0.3">
      <c r="A198" s="727" t="s">
        <v>6092</v>
      </c>
      <c r="B198" s="728" t="s">
        <v>6093</v>
      </c>
      <c r="C198" s="728" t="s">
        <v>4179</v>
      </c>
      <c r="D198" s="728" t="s">
        <v>6098</v>
      </c>
      <c r="E198" s="728" t="s">
        <v>6099</v>
      </c>
      <c r="F198" s="732">
        <v>4</v>
      </c>
      <c r="G198" s="732">
        <v>1532</v>
      </c>
      <c r="H198" s="732"/>
      <c r="I198" s="732">
        <v>383</v>
      </c>
      <c r="J198" s="732"/>
      <c r="K198" s="732"/>
      <c r="L198" s="732"/>
      <c r="M198" s="732"/>
      <c r="N198" s="732"/>
      <c r="O198" s="732"/>
      <c r="P198" s="746"/>
      <c r="Q198" s="733"/>
    </row>
    <row r="199" spans="1:17" ht="14.4" customHeight="1" x14ac:dyDescent="0.3">
      <c r="A199" s="727" t="s">
        <v>6092</v>
      </c>
      <c r="B199" s="728" t="s">
        <v>6093</v>
      </c>
      <c r="C199" s="728" t="s">
        <v>4179</v>
      </c>
      <c r="D199" s="728" t="s">
        <v>6100</v>
      </c>
      <c r="E199" s="728" t="s">
        <v>6101</v>
      </c>
      <c r="F199" s="732"/>
      <c r="G199" s="732"/>
      <c r="H199" s="732"/>
      <c r="I199" s="732"/>
      <c r="J199" s="732">
        <v>3</v>
      </c>
      <c r="K199" s="732">
        <v>1338</v>
      </c>
      <c r="L199" s="732">
        <v>1</v>
      </c>
      <c r="M199" s="732">
        <v>446</v>
      </c>
      <c r="N199" s="732">
        <v>2</v>
      </c>
      <c r="O199" s="732">
        <v>754</v>
      </c>
      <c r="P199" s="746">
        <v>0.56352765321375187</v>
      </c>
      <c r="Q199" s="733">
        <v>377</v>
      </c>
    </row>
    <row r="200" spans="1:17" ht="14.4" customHeight="1" x14ac:dyDescent="0.3">
      <c r="A200" s="727" t="s">
        <v>6092</v>
      </c>
      <c r="B200" s="728" t="s">
        <v>6093</v>
      </c>
      <c r="C200" s="728" t="s">
        <v>4179</v>
      </c>
      <c r="D200" s="728" t="s">
        <v>6102</v>
      </c>
      <c r="E200" s="728" t="s">
        <v>6103</v>
      </c>
      <c r="F200" s="732">
        <v>2</v>
      </c>
      <c r="G200" s="732">
        <v>982</v>
      </c>
      <c r="H200" s="732">
        <v>0.99796747967479671</v>
      </c>
      <c r="I200" s="732">
        <v>491</v>
      </c>
      <c r="J200" s="732">
        <v>2</v>
      </c>
      <c r="K200" s="732">
        <v>984</v>
      </c>
      <c r="L200" s="732">
        <v>1</v>
      </c>
      <c r="M200" s="732">
        <v>492</v>
      </c>
      <c r="N200" s="732">
        <v>2</v>
      </c>
      <c r="O200" s="732">
        <v>1048</v>
      </c>
      <c r="P200" s="746">
        <v>1.065040650406504</v>
      </c>
      <c r="Q200" s="733">
        <v>524</v>
      </c>
    </row>
    <row r="201" spans="1:17" ht="14.4" customHeight="1" x14ac:dyDescent="0.3">
      <c r="A201" s="727" t="s">
        <v>6092</v>
      </c>
      <c r="B201" s="728" t="s">
        <v>6093</v>
      </c>
      <c r="C201" s="728" t="s">
        <v>4179</v>
      </c>
      <c r="D201" s="728" t="s">
        <v>6104</v>
      </c>
      <c r="E201" s="728" t="s">
        <v>6105</v>
      </c>
      <c r="F201" s="732">
        <v>17</v>
      </c>
      <c r="G201" s="732">
        <v>527</v>
      </c>
      <c r="H201" s="732">
        <v>8.5</v>
      </c>
      <c r="I201" s="732">
        <v>31</v>
      </c>
      <c r="J201" s="732">
        <v>2</v>
      </c>
      <c r="K201" s="732">
        <v>62</v>
      </c>
      <c r="L201" s="732">
        <v>1</v>
      </c>
      <c r="M201" s="732">
        <v>31</v>
      </c>
      <c r="N201" s="732">
        <v>12</v>
      </c>
      <c r="O201" s="732">
        <v>684</v>
      </c>
      <c r="P201" s="746">
        <v>11.03225806451613</v>
      </c>
      <c r="Q201" s="733">
        <v>57</v>
      </c>
    </row>
    <row r="202" spans="1:17" ht="14.4" customHeight="1" x14ac:dyDescent="0.3">
      <c r="A202" s="727" t="s">
        <v>6092</v>
      </c>
      <c r="B202" s="728" t="s">
        <v>6093</v>
      </c>
      <c r="C202" s="728" t="s">
        <v>4179</v>
      </c>
      <c r="D202" s="728" t="s">
        <v>6106</v>
      </c>
      <c r="E202" s="728" t="s">
        <v>6107</v>
      </c>
      <c r="F202" s="732">
        <v>3</v>
      </c>
      <c r="G202" s="732">
        <v>621</v>
      </c>
      <c r="H202" s="732"/>
      <c r="I202" s="732">
        <v>207</v>
      </c>
      <c r="J202" s="732"/>
      <c r="K202" s="732"/>
      <c r="L202" s="732"/>
      <c r="M202" s="732"/>
      <c r="N202" s="732"/>
      <c r="O202" s="732"/>
      <c r="P202" s="746"/>
      <c r="Q202" s="733"/>
    </row>
    <row r="203" spans="1:17" ht="14.4" customHeight="1" x14ac:dyDescent="0.3">
      <c r="A203" s="727" t="s">
        <v>6092</v>
      </c>
      <c r="B203" s="728" t="s">
        <v>6093</v>
      </c>
      <c r="C203" s="728" t="s">
        <v>4179</v>
      </c>
      <c r="D203" s="728" t="s">
        <v>6108</v>
      </c>
      <c r="E203" s="728" t="s">
        <v>6109</v>
      </c>
      <c r="F203" s="732">
        <v>3</v>
      </c>
      <c r="G203" s="732">
        <v>1140</v>
      </c>
      <c r="H203" s="732"/>
      <c r="I203" s="732">
        <v>380</v>
      </c>
      <c r="J203" s="732"/>
      <c r="K203" s="732"/>
      <c r="L203" s="732"/>
      <c r="M203" s="732"/>
      <c r="N203" s="732"/>
      <c r="O203" s="732"/>
      <c r="P203" s="746"/>
      <c r="Q203" s="733"/>
    </row>
    <row r="204" spans="1:17" ht="14.4" customHeight="1" x14ac:dyDescent="0.3">
      <c r="A204" s="727" t="s">
        <v>6092</v>
      </c>
      <c r="B204" s="728" t="s">
        <v>6093</v>
      </c>
      <c r="C204" s="728" t="s">
        <v>4179</v>
      </c>
      <c r="D204" s="728" t="s">
        <v>6110</v>
      </c>
      <c r="E204" s="728" t="s">
        <v>6111</v>
      </c>
      <c r="F204" s="732">
        <v>204</v>
      </c>
      <c r="G204" s="732">
        <v>23664</v>
      </c>
      <c r="H204" s="732">
        <v>2.3518187239117472</v>
      </c>
      <c r="I204" s="732">
        <v>116</v>
      </c>
      <c r="J204" s="732">
        <v>86</v>
      </c>
      <c r="K204" s="732">
        <v>10062</v>
      </c>
      <c r="L204" s="732">
        <v>1</v>
      </c>
      <c r="M204" s="732">
        <v>117</v>
      </c>
      <c r="N204" s="732">
        <v>100</v>
      </c>
      <c r="O204" s="732">
        <v>13600</v>
      </c>
      <c r="P204" s="746">
        <v>1.3516199562711191</v>
      </c>
      <c r="Q204" s="733">
        <v>136</v>
      </c>
    </row>
    <row r="205" spans="1:17" ht="14.4" customHeight="1" x14ac:dyDescent="0.3">
      <c r="A205" s="727" t="s">
        <v>6092</v>
      </c>
      <c r="B205" s="728" t="s">
        <v>6093</v>
      </c>
      <c r="C205" s="728" t="s">
        <v>4179</v>
      </c>
      <c r="D205" s="728" t="s">
        <v>6112</v>
      </c>
      <c r="E205" s="728" t="s">
        <v>6113</v>
      </c>
      <c r="F205" s="732">
        <v>65</v>
      </c>
      <c r="G205" s="732">
        <v>5525</v>
      </c>
      <c r="H205" s="732">
        <v>2.4285714285714284</v>
      </c>
      <c r="I205" s="732">
        <v>85</v>
      </c>
      <c r="J205" s="732">
        <v>25</v>
      </c>
      <c r="K205" s="732">
        <v>2275</v>
      </c>
      <c r="L205" s="732">
        <v>1</v>
      </c>
      <c r="M205" s="732">
        <v>91</v>
      </c>
      <c r="N205" s="732">
        <v>36</v>
      </c>
      <c r="O205" s="732">
        <v>3276</v>
      </c>
      <c r="P205" s="746">
        <v>1.44</v>
      </c>
      <c r="Q205" s="733">
        <v>91</v>
      </c>
    </row>
    <row r="206" spans="1:17" ht="14.4" customHeight="1" x14ac:dyDescent="0.3">
      <c r="A206" s="727" t="s">
        <v>6092</v>
      </c>
      <c r="B206" s="728" t="s">
        <v>6093</v>
      </c>
      <c r="C206" s="728" t="s">
        <v>4179</v>
      </c>
      <c r="D206" s="728" t="s">
        <v>6114</v>
      </c>
      <c r="E206" s="728" t="s">
        <v>6115</v>
      </c>
      <c r="F206" s="732">
        <v>1</v>
      </c>
      <c r="G206" s="732">
        <v>98</v>
      </c>
      <c r="H206" s="732"/>
      <c r="I206" s="732">
        <v>98</v>
      </c>
      <c r="J206" s="732"/>
      <c r="K206" s="732"/>
      <c r="L206" s="732"/>
      <c r="M206" s="732"/>
      <c r="N206" s="732"/>
      <c r="O206" s="732"/>
      <c r="P206" s="746"/>
      <c r="Q206" s="733"/>
    </row>
    <row r="207" spans="1:17" ht="14.4" customHeight="1" x14ac:dyDescent="0.3">
      <c r="A207" s="727" t="s">
        <v>6092</v>
      </c>
      <c r="B207" s="728" t="s">
        <v>6093</v>
      </c>
      <c r="C207" s="728" t="s">
        <v>4179</v>
      </c>
      <c r="D207" s="728" t="s">
        <v>6116</v>
      </c>
      <c r="E207" s="728" t="s">
        <v>6117</v>
      </c>
      <c r="F207" s="732">
        <v>17</v>
      </c>
      <c r="G207" s="732">
        <v>357</v>
      </c>
      <c r="H207" s="732">
        <v>2.4285714285714284</v>
      </c>
      <c r="I207" s="732">
        <v>21</v>
      </c>
      <c r="J207" s="732">
        <v>7</v>
      </c>
      <c r="K207" s="732">
        <v>147</v>
      </c>
      <c r="L207" s="732">
        <v>1</v>
      </c>
      <c r="M207" s="732">
        <v>21</v>
      </c>
      <c r="N207" s="732"/>
      <c r="O207" s="732"/>
      <c r="P207" s="746"/>
      <c r="Q207" s="733"/>
    </row>
    <row r="208" spans="1:17" ht="14.4" customHeight="1" x14ac:dyDescent="0.3">
      <c r="A208" s="727" t="s">
        <v>6092</v>
      </c>
      <c r="B208" s="728" t="s">
        <v>6093</v>
      </c>
      <c r="C208" s="728" t="s">
        <v>4179</v>
      </c>
      <c r="D208" s="728" t="s">
        <v>6118</v>
      </c>
      <c r="E208" s="728" t="s">
        <v>6119</v>
      </c>
      <c r="F208" s="732">
        <v>5</v>
      </c>
      <c r="G208" s="732">
        <v>2435</v>
      </c>
      <c r="H208" s="732">
        <v>0.20790642076502733</v>
      </c>
      <c r="I208" s="732">
        <v>487</v>
      </c>
      <c r="J208" s="732">
        <v>24</v>
      </c>
      <c r="K208" s="732">
        <v>11712</v>
      </c>
      <c r="L208" s="732">
        <v>1</v>
      </c>
      <c r="M208" s="732">
        <v>488</v>
      </c>
      <c r="N208" s="732"/>
      <c r="O208" s="732"/>
      <c r="P208" s="746"/>
      <c r="Q208" s="733"/>
    </row>
    <row r="209" spans="1:17" ht="14.4" customHeight="1" x14ac:dyDescent="0.3">
      <c r="A209" s="727" t="s">
        <v>6092</v>
      </c>
      <c r="B209" s="728" t="s">
        <v>6093</v>
      </c>
      <c r="C209" s="728" t="s">
        <v>4179</v>
      </c>
      <c r="D209" s="728" t="s">
        <v>6120</v>
      </c>
      <c r="E209" s="728" t="s">
        <v>6121</v>
      </c>
      <c r="F209" s="732">
        <v>13</v>
      </c>
      <c r="G209" s="732">
        <v>533</v>
      </c>
      <c r="H209" s="732">
        <v>0.8666666666666667</v>
      </c>
      <c r="I209" s="732">
        <v>41</v>
      </c>
      <c r="J209" s="732">
        <v>15</v>
      </c>
      <c r="K209" s="732">
        <v>615</v>
      </c>
      <c r="L209" s="732">
        <v>1</v>
      </c>
      <c r="M209" s="732">
        <v>41</v>
      </c>
      <c r="N209" s="732">
        <v>15</v>
      </c>
      <c r="O209" s="732">
        <v>765</v>
      </c>
      <c r="P209" s="746">
        <v>1.2439024390243902</v>
      </c>
      <c r="Q209" s="733">
        <v>51</v>
      </c>
    </row>
    <row r="210" spans="1:17" ht="14.4" customHeight="1" x14ac:dyDescent="0.3">
      <c r="A210" s="727" t="s">
        <v>6092</v>
      </c>
      <c r="B210" s="728" t="s">
        <v>6093</v>
      </c>
      <c r="C210" s="728" t="s">
        <v>4179</v>
      </c>
      <c r="D210" s="728" t="s">
        <v>6122</v>
      </c>
      <c r="E210" s="728" t="s">
        <v>6123</v>
      </c>
      <c r="F210" s="732">
        <v>1</v>
      </c>
      <c r="G210" s="732">
        <v>608</v>
      </c>
      <c r="H210" s="732">
        <v>0.99022801302931596</v>
      </c>
      <c r="I210" s="732">
        <v>608</v>
      </c>
      <c r="J210" s="732">
        <v>1</v>
      </c>
      <c r="K210" s="732">
        <v>614</v>
      </c>
      <c r="L210" s="732">
        <v>1</v>
      </c>
      <c r="M210" s="732">
        <v>614</v>
      </c>
      <c r="N210" s="732">
        <v>4</v>
      </c>
      <c r="O210" s="732">
        <v>2448</v>
      </c>
      <c r="P210" s="746">
        <v>3.9869706840390879</v>
      </c>
      <c r="Q210" s="733">
        <v>612</v>
      </c>
    </row>
    <row r="211" spans="1:17" ht="14.4" customHeight="1" x14ac:dyDescent="0.3">
      <c r="A211" s="727" t="s">
        <v>6092</v>
      </c>
      <c r="B211" s="728" t="s">
        <v>6093</v>
      </c>
      <c r="C211" s="728" t="s">
        <v>4179</v>
      </c>
      <c r="D211" s="728" t="s">
        <v>6124</v>
      </c>
      <c r="E211" s="728" t="s">
        <v>6125</v>
      </c>
      <c r="F211" s="732"/>
      <c r="G211" s="732"/>
      <c r="H211" s="732"/>
      <c r="I211" s="732"/>
      <c r="J211" s="732">
        <v>1</v>
      </c>
      <c r="K211" s="732">
        <v>30</v>
      </c>
      <c r="L211" s="732">
        <v>1</v>
      </c>
      <c r="M211" s="732">
        <v>30</v>
      </c>
      <c r="N211" s="732"/>
      <c r="O211" s="732"/>
      <c r="P211" s="746"/>
      <c r="Q211" s="733"/>
    </row>
    <row r="212" spans="1:17" ht="14.4" customHeight="1" x14ac:dyDescent="0.3">
      <c r="A212" s="727" t="s">
        <v>6126</v>
      </c>
      <c r="B212" s="728" t="s">
        <v>5929</v>
      </c>
      <c r="C212" s="728" t="s">
        <v>4179</v>
      </c>
      <c r="D212" s="728" t="s">
        <v>6127</v>
      </c>
      <c r="E212" s="728" t="s">
        <v>6128</v>
      </c>
      <c r="F212" s="732">
        <v>1</v>
      </c>
      <c r="G212" s="732">
        <v>167</v>
      </c>
      <c r="H212" s="732">
        <v>0.99404761904761907</v>
      </c>
      <c r="I212" s="732">
        <v>167</v>
      </c>
      <c r="J212" s="732">
        <v>1</v>
      </c>
      <c r="K212" s="732">
        <v>168</v>
      </c>
      <c r="L212" s="732">
        <v>1</v>
      </c>
      <c r="M212" s="732">
        <v>168</v>
      </c>
      <c r="N212" s="732"/>
      <c r="O212" s="732"/>
      <c r="P212" s="746"/>
      <c r="Q212" s="733"/>
    </row>
    <row r="213" spans="1:17" ht="14.4" customHeight="1" x14ac:dyDescent="0.3">
      <c r="A213" s="727" t="s">
        <v>6126</v>
      </c>
      <c r="B213" s="728" t="s">
        <v>5929</v>
      </c>
      <c r="C213" s="728" t="s">
        <v>4179</v>
      </c>
      <c r="D213" s="728" t="s">
        <v>6129</v>
      </c>
      <c r="E213" s="728" t="s">
        <v>6130</v>
      </c>
      <c r="F213" s="732"/>
      <c r="G213" s="732"/>
      <c r="H213" s="732"/>
      <c r="I213" s="732"/>
      <c r="J213" s="732">
        <v>1</v>
      </c>
      <c r="K213" s="732">
        <v>174</v>
      </c>
      <c r="L213" s="732">
        <v>1</v>
      </c>
      <c r="M213" s="732">
        <v>174</v>
      </c>
      <c r="N213" s="732"/>
      <c r="O213" s="732"/>
      <c r="P213" s="746"/>
      <c r="Q213" s="733"/>
    </row>
    <row r="214" spans="1:17" ht="14.4" customHeight="1" x14ac:dyDescent="0.3">
      <c r="A214" s="727" t="s">
        <v>6126</v>
      </c>
      <c r="B214" s="728" t="s">
        <v>5929</v>
      </c>
      <c r="C214" s="728" t="s">
        <v>4179</v>
      </c>
      <c r="D214" s="728" t="s">
        <v>6131</v>
      </c>
      <c r="E214" s="728" t="s">
        <v>6132</v>
      </c>
      <c r="F214" s="732">
        <v>3</v>
      </c>
      <c r="G214" s="732">
        <v>1047</v>
      </c>
      <c r="H214" s="732">
        <v>0.99714285714285711</v>
      </c>
      <c r="I214" s="732">
        <v>349</v>
      </c>
      <c r="J214" s="732">
        <v>3</v>
      </c>
      <c r="K214" s="732">
        <v>1050</v>
      </c>
      <c r="L214" s="732">
        <v>1</v>
      </c>
      <c r="M214" s="732">
        <v>350</v>
      </c>
      <c r="N214" s="732"/>
      <c r="O214" s="732"/>
      <c r="P214" s="746"/>
      <c r="Q214" s="733"/>
    </row>
    <row r="215" spans="1:17" ht="14.4" customHeight="1" x14ac:dyDescent="0.3">
      <c r="A215" s="727" t="s">
        <v>6126</v>
      </c>
      <c r="B215" s="728" t="s">
        <v>5929</v>
      </c>
      <c r="C215" s="728" t="s">
        <v>4179</v>
      </c>
      <c r="D215" s="728" t="s">
        <v>6133</v>
      </c>
      <c r="E215" s="728" t="s">
        <v>6134</v>
      </c>
      <c r="F215" s="732"/>
      <c r="G215" s="732"/>
      <c r="H215" s="732"/>
      <c r="I215" s="732"/>
      <c r="J215" s="732">
        <v>1</v>
      </c>
      <c r="K215" s="732">
        <v>40</v>
      </c>
      <c r="L215" s="732">
        <v>1</v>
      </c>
      <c r="M215" s="732">
        <v>40</v>
      </c>
      <c r="N215" s="732"/>
      <c r="O215" s="732"/>
      <c r="P215" s="746"/>
      <c r="Q215" s="733"/>
    </row>
    <row r="216" spans="1:17" ht="14.4" customHeight="1" x14ac:dyDescent="0.3">
      <c r="A216" s="727" t="s">
        <v>6126</v>
      </c>
      <c r="B216" s="728" t="s">
        <v>5929</v>
      </c>
      <c r="C216" s="728" t="s">
        <v>4179</v>
      </c>
      <c r="D216" s="728" t="s">
        <v>6135</v>
      </c>
      <c r="E216" s="728" t="s">
        <v>6136</v>
      </c>
      <c r="F216" s="732">
        <v>1</v>
      </c>
      <c r="G216" s="732">
        <v>170</v>
      </c>
      <c r="H216" s="732">
        <v>0.99415204678362568</v>
      </c>
      <c r="I216" s="732">
        <v>170</v>
      </c>
      <c r="J216" s="732">
        <v>1</v>
      </c>
      <c r="K216" s="732">
        <v>171</v>
      </c>
      <c r="L216" s="732">
        <v>1</v>
      </c>
      <c r="M216" s="732">
        <v>171</v>
      </c>
      <c r="N216" s="732"/>
      <c r="O216" s="732"/>
      <c r="P216" s="746"/>
      <c r="Q216" s="733"/>
    </row>
    <row r="217" spans="1:17" ht="14.4" customHeight="1" x14ac:dyDescent="0.3">
      <c r="A217" s="727" t="s">
        <v>6126</v>
      </c>
      <c r="B217" s="728" t="s">
        <v>5929</v>
      </c>
      <c r="C217" s="728" t="s">
        <v>4179</v>
      </c>
      <c r="D217" s="728" t="s">
        <v>6137</v>
      </c>
      <c r="E217" s="728" t="s">
        <v>6138</v>
      </c>
      <c r="F217" s="732">
        <v>2</v>
      </c>
      <c r="G217" s="732">
        <v>696</v>
      </c>
      <c r="H217" s="732"/>
      <c r="I217" s="732">
        <v>348</v>
      </c>
      <c r="J217" s="732"/>
      <c r="K217" s="732"/>
      <c r="L217" s="732"/>
      <c r="M217" s="732"/>
      <c r="N217" s="732"/>
      <c r="O217" s="732"/>
      <c r="P217" s="746"/>
      <c r="Q217" s="733"/>
    </row>
    <row r="218" spans="1:17" ht="14.4" customHeight="1" x14ac:dyDescent="0.3">
      <c r="A218" s="727" t="s">
        <v>6126</v>
      </c>
      <c r="B218" s="728" t="s">
        <v>5929</v>
      </c>
      <c r="C218" s="728" t="s">
        <v>4179</v>
      </c>
      <c r="D218" s="728" t="s">
        <v>6139</v>
      </c>
      <c r="E218" s="728" t="s">
        <v>6140</v>
      </c>
      <c r="F218" s="732">
        <v>1</v>
      </c>
      <c r="G218" s="732">
        <v>173</v>
      </c>
      <c r="H218" s="732">
        <v>0.99425287356321834</v>
      </c>
      <c r="I218" s="732">
        <v>173</v>
      </c>
      <c r="J218" s="732">
        <v>1</v>
      </c>
      <c r="K218" s="732">
        <v>174</v>
      </c>
      <c r="L218" s="732">
        <v>1</v>
      </c>
      <c r="M218" s="732">
        <v>174</v>
      </c>
      <c r="N218" s="732"/>
      <c r="O218" s="732"/>
      <c r="P218" s="746"/>
      <c r="Q218" s="733"/>
    </row>
    <row r="219" spans="1:17" ht="14.4" customHeight="1" thickBot="1" x14ac:dyDescent="0.35">
      <c r="A219" s="734" t="s">
        <v>6126</v>
      </c>
      <c r="B219" s="735" t="s">
        <v>5929</v>
      </c>
      <c r="C219" s="735" t="s">
        <v>4179</v>
      </c>
      <c r="D219" s="735" t="s">
        <v>6141</v>
      </c>
      <c r="E219" s="735" t="s">
        <v>6142</v>
      </c>
      <c r="F219" s="739"/>
      <c r="G219" s="739"/>
      <c r="H219" s="739"/>
      <c r="I219" s="739"/>
      <c r="J219" s="739">
        <v>1</v>
      </c>
      <c r="K219" s="739">
        <v>168</v>
      </c>
      <c r="L219" s="739">
        <v>1</v>
      </c>
      <c r="M219" s="739">
        <v>168</v>
      </c>
      <c r="N219" s="739"/>
      <c r="O219" s="739"/>
      <c r="P219" s="747"/>
      <c r="Q219" s="740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72" t="s">
        <v>181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</row>
    <row r="2" spans="1:14" ht="14.4" customHeight="1" thickBot="1" x14ac:dyDescent="0.35">
      <c r="A2" s="374" t="s">
        <v>320</v>
      </c>
      <c r="B2" s="189"/>
      <c r="C2" s="189"/>
      <c r="D2" s="189"/>
      <c r="E2" s="189"/>
      <c r="F2" s="189"/>
      <c r="G2" s="428"/>
      <c r="H2" s="428"/>
      <c r="I2" s="428"/>
      <c r="J2" s="189"/>
      <c r="K2" s="428"/>
      <c r="L2" s="428"/>
      <c r="M2" s="428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2426</v>
      </c>
      <c r="D3" s="193">
        <f>SUBTOTAL(9,D6:D1048576)</f>
        <v>2296</v>
      </c>
      <c r="E3" s="193">
        <f>SUBTOTAL(9,E6:E1048576)</f>
        <v>2424</v>
      </c>
      <c r="F3" s="194">
        <f>IF(OR(E3=0,D3=0),"",E3/D3)</f>
        <v>1.0557491289198606</v>
      </c>
      <c r="G3" s="429">
        <f>SUBTOTAL(9,G6:G1048576)</f>
        <v>6048.6309999999994</v>
      </c>
      <c r="H3" s="430">
        <f>SUBTOTAL(9,H6:H1048576)</f>
        <v>5422.1143999999995</v>
      </c>
      <c r="I3" s="430">
        <f>SUBTOTAL(9,I6:I1048576)</f>
        <v>5631.4381399999984</v>
      </c>
      <c r="J3" s="194">
        <f>IF(OR(I3=0,H3=0),"",I3/H3)</f>
        <v>1.0386055557957241</v>
      </c>
      <c r="K3" s="429">
        <f>SUBTOTAL(9,K6:K1048576)</f>
        <v>984.26</v>
      </c>
      <c r="L3" s="430">
        <f>SUBTOTAL(9,L6:L1048576)</f>
        <v>852.8</v>
      </c>
      <c r="M3" s="430">
        <f>SUBTOTAL(9,M6:M1048576)</f>
        <v>886.74</v>
      </c>
      <c r="N3" s="195">
        <f>IF(OR(M3=0,E3=0),"",M3*1000/E3)</f>
        <v>365.81683168316829</v>
      </c>
    </row>
    <row r="4" spans="1:14" ht="14.4" customHeight="1" x14ac:dyDescent="0.3">
      <c r="A4" s="674" t="s">
        <v>90</v>
      </c>
      <c r="B4" s="675" t="s">
        <v>11</v>
      </c>
      <c r="C4" s="676" t="s">
        <v>91</v>
      </c>
      <c r="D4" s="676"/>
      <c r="E4" s="676"/>
      <c r="F4" s="677"/>
      <c r="G4" s="678" t="s">
        <v>317</v>
      </c>
      <c r="H4" s="676"/>
      <c r="I4" s="676"/>
      <c r="J4" s="677"/>
      <c r="K4" s="678" t="s">
        <v>92</v>
      </c>
      <c r="L4" s="676"/>
      <c r="M4" s="676"/>
      <c r="N4" s="679"/>
    </row>
    <row r="5" spans="1:14" ht="14.4" customHeight="1" thickBot="1" x14ac:dyDescent="0.35">
      <c r="A5" s="956"/>
      <c r="B5" s="957"/>
      <c r="C5" s="964">
        <v>2015</v>
      </c>
      <c r="D5" s="964">
        <v>2016</v>
      </c>
      <c r="E5" s="964">
        <v>2017</v>
      </c>
      <c r="F5" s="965" t="s">
        <v>2</v>
      </c>
      <c r="G5" s="975">
        <v>2015</v>
      </c>
      <c r="H5" s="964">
        <v>2016</v>
      </c>
      <c r="I5" s="964">
        <v>2017</v>
      </c>
      <c r="J5" s="965" t="s">
        <v>2</v>
      </c>
      <c r="K5" s="975">
        <v>2015</v>
      </c>
      <c r="L5" s="964">
        <v>2016</v>
      </c>
      <c r="M5" s="964">
        <v>2017</v>
      </c>
      <c r="N5" s="976" t="s">
        <v>93</v>
      </c>
    </row>
    <row r="6" spans="1:14" ht="14.4" customHeight="1" x14ac:dyDescent="0.3">
      <c r="A6" s="958" t="s">
        <v>5200</v>
      </c>
      <c r="B6" s="961" t="s">
        <v>6144</v>
      </c>
      <c r="C6" s="966">
        <v>1973</v>
      </c>
      <c r="D6" s="967">
        <v>1890</v>
      </c>
      <c r="E6" s="967">
        <v>2027</v>
      </c>
      <c r="F6" s="972">
        <v>1.0724867724867724</v>
      </c>
      <c r="G6" s="966">
        <v>1927.1349</v>
      </c>
      <c r="H6" s="967">
        <v>1915.9403</v>
      </c>
      <c r="I6" s="967">
        <v>2028.5723200000002</v>
      </c>
      <c r="J6" s="972">
        <v>1.0587868108416532</v>
      </c>
      <c r="K6" s="966">
        <v>236.76</v>
      </c>
      <c r="L6" s="967">
        <v>226.8</v>
      </c>
      <c r="M6" s="967">
        <v>243.24</v>
      </c>
      <c r="N6" s="977">
        <v>120</v>
      </c>
    </row>
    <row r="7" spans="1:14" ht="14.4" customHeight="1" x14ac:dyDescent="0.3">
      <c r="A7" s="959" t="s">
        <v>5411</v>
      </c>
      <c r="B7" s="962" t="s">
        <v>6145</v>
      </c>
      <c r="C7" s="968">
        <v>297</v>
      </c>
      <c r="D7" s="969">
        <v>233</v>
      </c>
      <c r="E7" s="969">
        <v>262</v>
      </c>
      <c r="F7" s="973">
        <v>1.1244635193133048</v>
      </c>
      <c r="G7" s="968">
        <v>3189.5856999999996</v>
      </c>
      <c r="H7" s="969">
        <v>2494.8008999999997</v>
      </c>
      <c r="I7" s="969">
        <v>2813.1646199999986</v>
      </c>
      <c r="J7" s="973">
        <v>1.1276108726752498</v>
      </c>
      <c r="K7" s="968">
        <v>594</v>
      </c>
      <c r="L7" s="969">
        <v>466</v>
      </c>
      <c r="M7" s="969">
        <v>524</v>
      </c>
      <c r="N7" s="978">
        <v>2000</v>
      </c>
    </row>
    <row r="8" spans="1:14" ht="14.4" customHeight="1" x14ac:dyDescent="0.3">
      <c r="A8" s="959" t="s">
        <v>5415</v>
      </c>
      <c r="B8" s="962" t="s">
        <v>6145</v>
      </c>
      <c r="C8" s="968">
        <v>151</v>
      </c>
      <c r="D8" s="969">
        <v>147</v>
      </c>
      <c r="E8" s="969">
        <v>104</v>
      </c>
      <c r="F8" s="973">
        <v>0.70748299319727892</v>
      </c>
      <c r="G8" s="968">
        <v>907.26840000000016</v>
      </c>
      <c r="H8" s="969">
        <v>883.23480000000029</v>
      </c>
      <c r="I8" s="969">
        <v>624.87360000000001</v>
      </c>
      <c r="J8" s="973">
        <v>0.7074829931972787</v>
      </c>
      <c r="K8" s="968">
        <v>151</v>
      </c>
      <c r="L8" s="969">
        <v>147</v>
      </c>
      <c r="M8" s="969">
        <v>104</v>
      </c>
      <c r="N8" s="978">
        <v>1000</v>
      </c>
    </row>
    <row r="9" spans="1:14" ht="14.4" customHeight="1" thickBot="1" x14ac:dyDescent="0.35">
      <c r="A9" s="960" t="s">
        <v>5413</v>
      </c>
      <c r="B9" s="963" t="s">
        <v>6145</v>
      </c>
      <c r="C9" s="970">
        <v>5</v>
      </c>
      <c r="D9" s="971">
        <v>26</v>
      </c>
      <c r="E9" s="971">
        <v>31</v>
      </c>
      <c r="F9" s="974">
        <v>1.1923076923076923</v>
      </c>
      <c r="G9" s="970">
        <v>24.641999999999999</v>
      </c>
      <c r="H9" s="971">
        <v>128.13839999999999</v>
      </c>
      <c r="I9" s="971">
        <v>164.82759999999999</v>
      </c>
      <c r="J9" s="974">
        <v>1.2863247863247864</v>
      </c>
      <c r="K9" s="970">
        <v>2.5</v>
      </c>
      <c r="L9" s="971">
        <v>13</v>
      </c>
      <c r="M9" s="971">
        <v>15.5</v>
      </c>
      <c r="N9" s="979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2017-05-25T14:24:02Z</dcterms:modified>
</cp:coreProperties>
</file>