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04" i="371" l="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C11" i="431"/>
  <c r="D9" i="431"/>
  <c r="D17" i="431"/>
  <c r="E15" i="431"/>
  <c r="F13" i="431"/>
  <c r="G11" i="431"/>
  <c r="H9" i="431"/>
  <c r="H17" i="431"/>
  <c r="I15" i="431"/>
  <c r="J13" i="431"/>
  <c r="K11" i="431"/>
  <c r="L13" i="431"/>
  <c r="M11" i="431"/>
  <c r="N9" i="431"/>
  <c r="N17" i="431"/>
  <c r="O15" i="431"/>
  <c r="P13" i="431"/>
  <c r="Q11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C9" i="43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C15" i="431"/>
  <c r="D13" i="431"/>
  <c r="E11" i="431"/>
  <c r="F9" i="431"/>
  <c r="F17" i="431"/>
  <c r="G15" i="431"/>
  <c r="H13" i="431"/>
  <c r="I11" i="431"/>
  <c r="J9" i="431"/>
  <c r="J17" i="431"/>
  <c r="K15" i="431"/>
  <c r="L9" i="431"/>
  <c r="L17" i="431"/>
  <c r="M15" i="431"/>
  <c r="N13" i="431"/>
  <c r="O11" i="431"/>
  <c r="P9" i="431"/>
  <c r="P17" i="431"/>
  <c r="Q15" i="431"/>
  <c r="O8" i="431"/>
  <c r="J8" i="431"/>
  <c r="G8" i="431"/>
  <c r="P8" i="431"/>
  <c r="I8" i="431"/>
  <c r="E8" i="431"/>
  <c r="H8" i="431"/>
  <c r="F8" i="431"/>
  <c r="M8" i="431"/>
  <c r="K8" i="431"/>
  <c r="D8" i="431"/>
  <c r="L8" i="431"/>
  <c r="N8" i="431"/>
  <c r="Q8" i="431"/>
  <c r="C8" i="431"/>
  <c r="R15" i="431" l="1"/>
  <c r="S15" i="431"/>
  <c r="S17" i="431"/>
  <c r="R17" i="431"/>
  <c r="R13" i="431"/>
  <c r="S13" i="431"/>
  <c r="R9" i="431"/>
  <c r="S9" i="431"/>
  <c r="R16" i="431"/>
  <c r="S16" i="431"/>
  <c r="R12" i="431"/>
  <c r="S12" i="431"/>
  <c r="S11" i="431"/>
  <c r="R11" i="431"/>
  <c r="S18" i="431"/>
  <c r="R18" i="431"/>
  <c r="S14" i="431"/>
  <c r="R14" i="431"/>
  <c r="S10" i="431"/>
  <c r="R10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<sst xmlns="http://schemas.openxmlformats.org/spreadsheetml/2006/main" count="26365" uniqueCount="5349">
  <si>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</si>
  <si>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</si>
  <si>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</si>
  <si>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</si>
  <si>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</si>
  <si>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</si>
  <si>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</si>
  <si>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</si>
  <si>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</si>
  <si>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</si>
  <si>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</si>
  <si>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</si>
  <si>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</si>
  <si>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</si>
  <si>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</si>
  <si>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</si>
  <si>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</si>
  <si>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</si>
  <si>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</si>
  <si>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</si>
  <si>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</si>
  <si>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</si>
  <si>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</si>
  <si>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</si>
  <si>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</si>
  <si>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</si>
  <si>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</si>
  <si>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</si>
  <si>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</si>
  <si>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</si>
  <si>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</si>
  <si>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</si>
  <si>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</si>
  <si>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</si>
  <si>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</si>
  <si>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</si>
  <si>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</si>
  <si>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</si>
  <si>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</si>
  <si>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</si>
  <si>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</si>
  <si>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</si>
  <si>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</si>
  <si>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</si>
  <si>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</si>
  <si>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</si>
  <si>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</si>
  <si>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</si>
  <si>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</si>
  <si>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</si>
  <si>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</si>
  <si>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</si>
  <si>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</si>
  <si>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</si>
  <si>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</si>
  <si>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</si>
  <si>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</si>
  <si>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</si>
  <si>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</si>
  <si>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</si>
  <si>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</si>
  <si>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</si>
  <si>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</si>
  <si>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</si>
  <si>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</si>
  <si>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</si>
  <si>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</si>
  <si>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</si>
  <si>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</si>
  <si>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</si>
  <si>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</si>
  <si>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</si>
  <si>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</si>
  <si>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</si>
  <si>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</si>
  <si>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</si>
  <si>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</si>
  <si>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</si>
  <si>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</si>
  <si>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</si>
  <si>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</si>
  <si>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</si>
  <si>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</si>
  <si>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</si>
  <si>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</si>
  <si>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</si>
  <si>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</si>
  <si>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</si>
  <si>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</si>
  <si>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</si>
  <si>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</si>
  <si>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</si>
  <si>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</si>
  <si>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</si>
  <si>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</si>
  <si>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</si>
  <si>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</si>
  <si>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</si>
  <si>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</si>
  <si>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</si>
  <si>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</si>
  <si>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</si>
  <si>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</si>
  <si>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</si>
  <si>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</si>
  <si>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</si>
  <si>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</si>
  <si>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</si>
  <si>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</si>
  <si>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</si>
  <si>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</si>
  <si>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</si>
  <si>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</si>
  <si>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</si>
  <si>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</si>
  <si>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</si>
  <si>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</si>
  <si>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</si>
  <si>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</si>
  <si>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</si>
  <si>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</si>
  <si>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</si>
  <si>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</si>
  <si>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</si>
  <si>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</si>
  <si>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</si>
  <si>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</si>
  <si>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</si>
  <si>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</si>
  <si>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</si>
  <si>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</si>
  <si>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</si>
  <si>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</si>
  <si>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</si>
  <si>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</si>
  <si>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</si>
  <si>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</si>
  <si>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</si>
  <si>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</si>
  <si>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</si>
  <si>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</si>
  <si>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</si>
  <si>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</si>
  <si>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</si>
  <si>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</si>
  <si>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</si>
  <si>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</si>
  <si>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</si>
  <si>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</si>
  <si>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</si>
  <si>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</si>
  <si>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</si>
  <si>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</si>
  <si>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</si>
  <si>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</si>
  <si>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</si>
  <si>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</si>
  <si>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</si>
  <si>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</si>
  <si>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</si>
  <si>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</si>
  <si>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</si>
  <si>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</si>
  <si>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</si>
  <si>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</si>
  <si>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</si>
  <si>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</si>
  <si>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</si>
  <si>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</si>
  <si>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</si>
  <si>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</si>
  <si>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</si>
  <si>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</si>
  <si>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</si>
  <si>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</si>
  <si>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</si>
  <si>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</si>
  <si>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</si>
  <si>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</si>
  <si>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</si>
  <si>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</si>
  <si>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</si>
  <si>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</si>
  <si>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</si>
  <si>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</si>
  <si>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</si>
  <si>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</si>
  <si>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</si>
  <si>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</si>
  <si>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</si>
  <si>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</si>
  <si>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</si>
  <si>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</si>
  <si>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</si>
  <si>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</si>
  <si>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</si>
  <si>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</si>
  <si>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</si>
  <si>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</si>
  <si>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</si>
  <si>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</si>
  <si>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</si>
  <si>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</si>
  <si>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</si>
  <si>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</si>
  <si>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</si>
  <si>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</si>
  <si>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</si>
  <si>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</si>
  <si>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</si>
  <si>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</si>
  <si>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</si>
  <si>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</si>
  <si>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</si>
  <si>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</si>
  <si>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</si>
  <si>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</si>
  <si>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</si>
  <si>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</si>
  <si>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</si>
  <si>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</si>
  <si>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</si>
  <si>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</si>
  <si>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</si>
  <si>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</si>
  <si>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</si>
  <si>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</si>
  <si>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</si>
  <si>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</si>
  <si>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</si>
  <si>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</si>
  <si>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</si>
  <si>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</si>
  <si>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</si>
  <si>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</si>
  <si>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</si>
  <si>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</si>
  <si>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</si>
  <si>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</si>
  <si>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</si>
  <si>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</si>
  <si>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</si>
  <si>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</si>
  <si>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</si>
  <si>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</si>
  <si>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</si>
  <si>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</si>
  <si>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</si>
  <si>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</si>
  <si>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</si>
  <si>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</si>
  <si>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</si>
  <si>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</si>
  <si>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</si>
  <si>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</si>
  <si>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</si>
  <si>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</si>
  <si>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</si>
  <si>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</si>
  <si>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</si>
  <si>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</si>
  <si>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</si>
  <si>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</si>
  <si>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</si>
  <si>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</si>
  <si>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</si>
  <si>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</si>
  <si>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</si>
  <si>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</si>
  <si>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</si>
  <si>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</si>
  <si>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</si>
  <si>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</si>
  <si>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</si>
  <si>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</si>
  <si>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</si>
  <si>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</si>
  <si>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</si>
  <si>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</si>
  <si>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</si>
  <si>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</si>
  <si>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</si>
  <si>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</si>
  <si>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</si>
  <si>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</si>
  <si>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</si>
  <si>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</si>
  <si>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</si>
  <si>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</si>
  <si>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</si>
  <si>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</si>
  <si>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</si>
  <si>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</si>
  <si>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</si>
  <si>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</si>
  <si>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</si>
  <si>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</si>
  <si>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</si>
  <si>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</si>
  <si>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</si>
  <si>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</si>
  <si>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</si>
  <si>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</si>
  <si>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</si>
  <si>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</si>
  <si>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</si>
  <si>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</si>
  <si>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</si>
  <si>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</si>
  <si>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</si>
  <si>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</si>
  <si>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</si>
  <si>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</si>
  <si>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</si>
  <si>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</si>
  <si>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</si>
  <si>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</si>
  <si>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</si>
  <si>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</si>
  <si>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</si>
  <si>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</si>
  <si>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</si>
  <si>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</si>
  <si>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</si>
  <si>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</si>
  <si>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</si>
  <si>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</si>
  <si>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</si>
  <si>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</si>
  <si>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</si>
  <si>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</si>
  <si>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</si>
  <si>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</si>
  <si>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</si>
  <si>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</si>
  <si>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</si>
  <si>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</si>
  <si>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</si>
  <si>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</si>
  <si>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</si>
  <si>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</si>
  <si>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</si>
  <si>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</si>
  <si>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</si>
  <si>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</si>
  <si>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</si>
  <si>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</si>
  <si>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</si>
  <si>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</si>
  <si>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</si>
  <si>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</si>
  <si>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</si>
  <si>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</si>
  <si>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</si>
  <si>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</si>
  <si>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</si>
  <si>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</si>
  <si>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</si>
  <si>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</si>
  <si>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</si>
  <si>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</si>
  <si>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</si>
  <si>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</si>
  <si>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</si>
  <si>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</si>
  <si>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</si>
  <si>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</si>
  <si>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</si>
  <si>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</si>
  <si>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</si>
  <si>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</si>
  <si>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</si>
  <si>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</si>
  <si>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</si>
  <si>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</si>
  <si>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</si>
  <si>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</si>
  <si>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</si>
  <si>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</si>
  <si>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</si>
  <si>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</si>
  <si>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</si>
  <si>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</si>
  <si>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</si>
  <si>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</si>
  <si>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</si>
  <si>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</si>
  <si>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</si>
  <si>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</si>
  <si>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</si>
  <si>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</si>
  <si>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</si>
  <si>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</si>
  <si>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</si>
  <si>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</si>
  <si>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</si>
  <si>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</si>
  <si>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</si>
  <si>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</si>
  <si>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</si>
  <si>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</si>
  <si>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</si>
  <si>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</si>
  <si>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</si>
  <si>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</si>
  <si>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</si>
  <si>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</si>
  <si>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</si>
  <si>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</si>
  <si>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</si>
  <si>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</si>
  <si>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</si>
  <si>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</si>
  <si>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</si>
  <si>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</si>
  <si>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</si>
  <si>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</si>
  <si>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</si>
  <si>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</si>
  <si>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</si>
  <si>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</si>
  <si>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</si>
  <si>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</si>
  <si>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</si>
  <si>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</si>
  <si>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</si>
  <si>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</si>
  <si>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</si>
  <si>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</si>
  <si>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</si>
  <si>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</si>
  <si>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</si>
  <si>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</si>
  <si>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</si>
  <si>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</si>
  <si>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</si>
  <si>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</si>
  <si>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</si>
  <si>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</si>
  <si>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</si>
  <si>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</si>
  <si>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</si>
  <si>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</si>
  <si>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</si>
  <si>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</si>
  <si>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</si>
  <si>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</si>
  <si>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</si>
  <si>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</si>
  <si>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</si>
  <si>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</si>
  <si>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</si>
  <si>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</si>
  <si>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</si>
  <si>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</si>
  <si>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</si>
  <si>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</si>
  <si>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</si>
  <si>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</si>
  <si>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</si>
  <si>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</si>
  <si>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</si>
  <si>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</si>
  <si>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</si>
  <si>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</si>
  <si>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</si>
  <si>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</si>
  <si>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</si>
  <si>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</si>
  <si>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</si>
  <si>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</si>
  <si>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</si>
  <si>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</si>
  <si>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</si>
  <si>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</si>
  <si>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</si>
  <si>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</si>
  <si>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</si>
  <si>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</si>
  <si>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</si>
  <si>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</si>
  <si>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</si>
  <si>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</si>
  <si>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</si>
  <si>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</si>
  <si>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</si>
  <si>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</si>
  <si>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</si>
  <si>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</si>
  <si>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</si>
  <si>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</si>
  <si>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</si>
  <si>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</si>
  <si>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</si>
  <si>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</si>
  <si>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</si>
  <si>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</si>
  <si>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</si>
  <si>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</si>
  <si>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</si>
  <si>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</si>
  <si>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</si>
  <si>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</si>
  <si>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</si>
  <si>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</si>
  <si>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</si>
  <si>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</si>
  <si>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</si>
  <si>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</si>
  <si>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</si>
  <si>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</si>
  <si>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</si>
  <si>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</si>
  <si>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</si>
  <si>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</si>
  <si>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</si>
  <si>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</si>
  <si>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</si>
  <si>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</si>
  <si>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</si>
  <si>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</si>
  <si>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</si>
  <si>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</si>
  <si>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</si>
  <si>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</si>
  <si>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</si>
  <si>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</si>
  <si>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</si>
  <si>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</si>
  <si>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</si>
  <si>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</si>
  <si>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</si>
  <si>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</si>
  <si>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</si>
  <si>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</si>
  <si>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</si>
  <si>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</si>
  <si>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</si>
  <si>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</si>
  <si>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</si>
  <si>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</si>
  <si>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</si>
  <si>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</si>
  <si>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</si>
  <si>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</si>
  <si>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</si>
  <si>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</si>
  <si>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</si>
  <si>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</si>
  <si>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</si>
  <si>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</si>
  <si>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</si>
  <si>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</si>
  <si>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</si>
  <si>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</si>
  <si>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</si>
  <si>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</si>
  <si>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</si>
  <si>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</si>
  <si>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</si>
  <si>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</si>
  <si>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</si>
  <si>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</si>
  <si>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</si>
  <si>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</si>
  <si>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</si>
  <si>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</si>
  <si>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</si>
  <si>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</si>
  <si>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</si>
  <si>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</si>
  <si>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</si>
  <si>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</si>
  <si>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</si>
  <si>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</si>
  <si>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</si>
  <si>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</si>
  <si>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</si>
  <si>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</si>
  <si>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</si>
  <si>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</si>
  <si>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</si>
  <si>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</si>
  <si>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</si>
  <si>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</si>
  <si>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</si>
  <si>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</si>
  <si>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</si>
  <si>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</si>
  <si>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</si>
  <si>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</si>
  <si>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</si>
  <si>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</si>
  <si>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</si>
  <si>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</si>
  <si>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</si>
  <si>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</si>
  <si>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</si>
  <si>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</si>
  <si>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ACC INJEKT</t>
  </si>
  <si>
    <t>INJ SOL 5X3ML/300MG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</si>
  <si>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</si>
  <si>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</si>
  <si>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</si>
  <si>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</si>
  <si>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</si>
  <si>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</si>
  <si>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</si>
  <si>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</si>
  <si>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</si>
  <si>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</si>
  <si>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</si>
  <si>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</si>
  <si>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</si>
  <si>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</si>
  <si>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</si>
  <si>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</si>
  <si>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</si>
  <si>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</si>
  <si>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30</t>
  </si>
  <si>
    <t>100MG TBL NOB 100</t>
  </si>
  <si>
    <t>AMBROBENE 7.5MG/ML</t>
  </si>
  <si>
    <t>SOL 1X40ML</t>
  </si>
  <si>
    <t>AMBROSAN</t>
  </si>
  <si>
    <t>30MG TBL NOB 20 II</t>
  </si>
  <si>
    <t>ANOPYRIN 100MG</t>
  </si>
  <si>
    <t>TBL 60X100 MG</t>
  </si>
  <si>
    <t>APO-IBUPROFEN 400 MG</t>
  </si>
  <si>
    <t>POR TBL FLM 100X400MG</t>
  </si>
  <si>
    <t>POR TBL FLM 30X400MG</t>
  </si>
  <si>
    <t>ASCORUTIN (BLISTR)</t>
  </si>
  <si>
    <t>TBL OBD 50</t>
  </si>
  <si>
    <t>AULIN</t>
  </si>
  <si>
    <t>POR GRA SOL30SÁČKŮ</t>
  </si>
  <si>
    <t>TBL 15X100MG</t>
  </si>
  <si>
    <t>POR TBL NOB 30X100MG</t>
  </si>
  <si>
    <t>BELODERM</t>
  </si>
  <si>
    <t>DRM CRM1X30GM 0.05%</t>
  </si>
  <si>
    <t>BELOSALIC</t>
  </si>
  <si>
    <t>DRM UNG 1X30GM</t>
  </si>
  <si>
    <t>BETALOC ZOK 100 MG</t>
  </si>
  <si>
    <t>POR TBL PRO 100X100MG</t>
  </si>
  <si>
    <t>Biopron9 tob.60</t>
  </si>
  <si>
    <t>BISOPROLOL MYLAN 5 MG</t>
  </si>
  <si>
    <t>POR TBL FLM 30X5MG</t>
  </si>
  <si>
    <t>BISOPROLOL PMCS 2,5 MG</t>
  </si>
  <si>
    <t>POR TBL NOB 30X2.5MG</t>
  </si>
  <si>
    <t>B-komplex Zentiva 30drg</t>
  </si>
  <si>
    <t>CELASKON</t>
  </si>
  <si>
    <t>TBL 40X100MG</t>
  </si>
  <si>
    <t>TBL 30X250MG</t>
  </si>
  <si>
    <t>CEZERA 5 MG</t>
  </si>
  <si>
    <t>CODEIN SLOVAKOFARMA 30MG</t>
  </si>
  <si>
    <t>TBL 10X30MG-BLISTR</t>
  </si>
  <si>
    <t>CONTROLOC I.V.</t>
  </si>
  <si>
    <t>INJ PLV SOL 1X40MG</t>
  </si>
  <si>
    <t>CYCLO 3 FORT</t>
  </si>
  <si>
    <t>POR CPS DUR 30 II</t>
  </si>
  <si>
    <t>DASSELTA 5 MG</t>
  </si>
  <si>
    <t>POR TBL FLM 90X5MG</t>
  </si>
  <si>
    <t>DETRALEX</t>
  </si>
  <si>
    <t>POR TBL FLM 60</t>
  </si>
  <si>
    <t>DIAZEPAM SLOVAKOFARMA</t>
  </si>
  <si>
    <t>TBL 20X10MG</t>
  </si>
  <si>
    <t>DIPIDOLOR</t>
  </si>
  <si>
    <t>INJ 5X2ML 7.5MG/ML</t>
  </si>
  <si>
    <t>DIROTON PLUS H 10 MG/12,5 MG TABLETY</t>
  </si>
  <si>
    <t>POR TBL NOB 30</t>
  </si>
  <si>
    <t>DITHIADEN</t>
  </si>
  <si>
    <t>TBL 20X2MG</t>
  </si>
  <si>
    <t>DORETA 75 MG/650 MG</t>
  </si>
  <si>
    <t>POR TBL FLM 30</t>
  </si>
  <si>
    <t>POR TBL FLM 90</t>
  </si>
  <si>
    <t>DUPHALAC</t>
  </si>
  <si>
    <t>667MG/ML POR SOL 1X500ML HDP</t>
  </si>
  <si>
    <t>DUSPATALIN RETARD</t>
  </si>
  <si>
    <t>POR CPS RDR 30X200MG</t>
  </si>
  <si>
    <t>DZ BRAUNOL 500 ML</t>
  </si>
  <si>
    <t>EMLA KREM 5%</t>
  </si>
  <si>
    <t>CRM 1X30GM</t>
  </si>
  <si>
    <t>ENAP 20MG</t>
  </si>
  <si>
    <t>TBL 30X20MG</t>
  </si>
  <si>
    <t>ENDIARON</t>
  </si>
  <si>
    <t>POR TBL FLM 10X250MG</t>
  </si>
  <si>
    <t>Espumisan cps.100x40mg-blistr</t>
  </si>
  <si>
    <t>0057585</t>
  </si>
  <si>
    <t>EUPHYLLIN CR N 300</t>
  </si>
  <si>
    <t>POR CPS PRO 50X300MG</t>
  </si>
  <si>
    <t>EUTHYROX 150</t>
  </si>
  <si>
    <t>TBL 100X150RG</t>
  </si>
  <si>
    <t>EUTHYROX 88 MIKROGRAMŮ</t>
  </si>
  <si>
    <t>POR TBL NOB 100X88RG II</t>
  </si>
  <si>
    <t>FASTUM GEL</t>
  </si>
  <si>
    <t>DRM GEL 1X100GM</t>
  </si>
  <si>
    <t>FRAXIPARIN MULTI</t>
  </si>
  <si>
    <t>INJ 10X5ML/47.5KU</t>
  </si>
  <si>
    <t>FRAXIPARINE</t>
  </si>
  <si>
    <t>INJ SOL 10X0.6ML</t>
  </si>
  <si>
    <t>INJ SOL 10X0.4ML</t>
  </si>
  <si>
    <t>FURORESE 125</t>
  </si>
  <si>
    <t>TBL 30X125MG</t>
  </si>
  <si>
    <t>FUROSEMID ACCORD</t>
  </si>
  <si>
    <t>10MG/ML INJ/INF SOL 10X2ML</t>
  </si>
  <si>
    <t>GLUKÓZA 10 BRAUN</t>
  </si>
  <si>
    <t>INF SOL 10X500ML-PE</t>
  </si>
  <si>
    <t>GUAJACURAN</t>
  </si>
  <si>
    <t>DRG 30X200MG-BLISTR</t>
  </si>
  <si>
    <t>GUAJACURAN « 5 % INJ</t>
  </si>
  <si>
    <t>HELICID 20 ZENTIVA</t>
  </si>
  <si>
    <t>POR CPS ETD 28X20MG</t>
  </si>
  <si>
    <t>HEPARIN LECIVA</t>
  </si>
  <si>
    <t>INJ 1X10ML/50KU</t>
  </si>
  <si>
    <t>HIRUDOID</t>
  </si>
  <si>
    <t>DRM CRM 1X40GM</t>
  </si>
  <si>
    <t>DRM GEL 1X40GM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</si>
  <si>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</si>
  <si>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</si>
  <si>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</si>
  <si>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</si>
  <si>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</si>
  <si>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</si>
  <si>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</si>
  <si>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</si>
  <si>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IMUNOR</t>
  </si>
  <si>
    <t>LYO 4X10MG</t>
  </si>
  <si>
    <t>INDAPAMID PMCS 2,5 MG</t>
  </si>
  <si>
    <t>INDOMETACIN 50 BERLIN-CHEMIE</t>
  </si>
  <si>
    <t>SUP 10X50MG</t>
  </si>
  <si>
    <t>INJ PROCAINII CHLORATI 0,2% ARD 10x200ml</t>
  </si>
  <si>
    <t>2MG/ML INJ SOL 10X200ML</t>
  </si>
  <si>
    <t>KALIUMCHLORID 7.45% BRAUN</t>
  </si>
  <si>
    <t>INF CNC SOL 20X20ML</t>
  </si>
  <si>
    <t>KANAVIT</t>
  </si>
  <si>
    <t>GTT 1X5ML 20MG/ML</t>
  </si>
  <si>
    <t>KL BALS.VISNEVSKI 100G</t>
  </si>
  <si>
    <t>KL ETHANOL.C.BENZINO 75G</t>
  </si>
  <si>
    <t>KL MS HYDROG.PEROX. 3% 500g</t>
  </si>
  <si>
    <t>KL PRIPRAVEK</t>
  </si>
  <si>
    <t>KL SIGNATURY</t>
  </si>
  <si>
    <t>KL SOL.ACIDI BORICI 3%,100G</t>
  </si>
  <si>
    <t>FAGRON, KULICH</t>
  </si>
  <si>
    <t>KL SOL.HYD.PEROX.3% 100G</t>
  </si>
  <si>
    <t>KL SUPPOSITORIA</t>
  </si>
  <si>
    <t>LANTUS 100 IU/ML</t>
  </si>
  <si>
    <t>INJ SOL 5X3ML - CA</t>
  </si>
  <si>
    <t>LEVEMIR 100 U/ML (PENFILL)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</si>
  <si>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</si>
  <si>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</si>
  <si>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</si>
  <si>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</si>
  <si>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</si>
  <si>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</si>
  <si>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LOKREN 20 MG</t>
  </si>
  <si>
    <t>POR TBL FLM 28X20MG</t>
  </si>
  <si>
    <t>LOPERON CPS</t>
  </si>
  <si>
    <t>POR CPS DUR 20X2MG</t>
  </si>
  <si>
    <t>MAGNESII LACTICI 0,5 TBL. MEDICAMENTA</t>
  </si>
  <si>
    <t>TBL NOB 100X0,5GM</t>
  </si>
  <si>
    <t>MAGNESIUM SULFURICUM BIOTIKA</t>
  </si>
  <si>
    <t>INJ 5X10ML 10%</t>
  </si>
  <si>
    <t>MARCAINE 0.5%</t>
  </si>
  <si>
    <t>INJ SOL5X20ML/100MG</t>
  </si>
  <si>
    <t>MYDOCALM 150MG</t>
  </si>
  <si>
    <t>TBL OBD 30X150MG</t>
  </si>
  <si>
    <t>NASIVIN 0,05%</t>
  </si>
  <si>
    <t>NAS GTT SOL 10ML</t>
  </si>
  <si>
    <t>NASIVIN SENSITIVE 0,05%</t>
  </si>
  <si>
    <t>NAS SPR SOL 1X10ML/5MG</t>
  </si>
  <si>
    <t>NATRIUM SALICYLICUM BIOTIKA</t>
  </si>
  <si>
    <t>INJ 10X10ML 10%</t>
  </si>
  <si>
    <t>NEODOLPASSE</t>
  </si>
  <si>
    <t>INF 10X250ML</t>
  </si>
  <si>
    <t>NEURONTIN 100MG</t>
  </si>
  <si>
    <t>CPS 100X100MG</t>
  </si>
  <si>
    <t>NEURONTIN 300MG</t>
  </si>
  <si>
    <t>CPS 50X300MG</t>
  </si>
  <si>
    <t>NITRESAN 20 MG</t>
  </si>
  <si>
    <t>POR TBL NOB 30X20MG</t>
  </si>
  <si>
    <t>NO-SPA</t>
  </si>
  <si>
    <t>POR TBL NOB 24X40MG</t>
  </si>
  <si>
    <t>NOVALGIN</t>
  </si>
  <si>
    <t>TBL OBD 20X500MG</t>
  </si>
  <si>
    <t>INJ 5X5ML/2500MG</t>
  </si>
  <si>
    <t>NOVORAPID PENFILL 100 U/ML</t>
  </si>
  <si>
    <t>OPHTHALMO-SEPTONEX</t>
  </si>
  <si>
    <t>UNG OPH 1X5GM</t>
  </si>
  <si>
    <t>OXAZEPAM TBL.20X10MG</t>
  </si>
  <si>
    <t>TBL 20X10MG(BLISTR)</t>
  </si>
  <si>
    <t>PARACETAMOL KABI 10MG/ML</t>
  </si>
  <si>
    <t>INF SOL 10X100ML/1000MG</t>
  </si>
  <si>
    <t>PARALEN 500</t>
  </si>
  <si>
    <t>POR TBL NOB 24X500MG</t>
  </si>
  <si>
    <t>PARALEN PLUS</t>
  </si>
  <si>
    <t>TBL OBD 24</t>
  </si>
  <si>
    <t>PHENAEMAL 0,1</t>
  </si>
  <si>
    <t>TBL 50X100MG</t>
  </si>
  <si>
    <t>PREDNISON 5 LECIVA</t>
  </si>
  <si>
    <t>TBL 20X5MG</t>
  </si>
  <si>
    <t xml:space="preserve">PREGABALIN TEVA 150MG </t>
  </si>
  <si>
    <t>CPS DUR 14</t>
  </si>
  <si>
    <t xml:space="preserve">PREGABALIN TEVA 75MG </t>
  </si>
  <si>
    <t>PRESTANCE 5 MG/10 MG</t>
  </si>
  <si>
    <t>PRESTARIUM NEO</t>
  </si>
  <si>
    <t>PRESTARIUM NEO FORTE</t>
  </si>
  <si>
    <t>POR TBL FLM 30X10MG</t>
  </si>
  <si>
    <t>RINGERUV ROZTOK BRAUN</t>
  </si>
  <si>
    <t>INF 10X1000ML(LDPE)</t>
  </si>
  <si>
    <t>RIVOTRIL 2 MG</t>
  </si>
  <si>
    <t>TBL 30X2MG</t>
  </si>
  <si>
    <t>ROCALTROL 0.25 MCG</t>
  </si>
  <si>
    <t>POR CPSMOL30X0.25RG</t>
  </si>
  <si>
    <t>SINECOD</t>
  </si>
  <si>
    <t>0,15% SIR 200ML</t>
  </si>
  <si>
    <t>SOLU-MEDROL</t>
  </si>
  <si>
    <t>INJ SIC 1X40MG+1ML</t>
  </si>
  <si>
    <t>SORBIFER DURULES</t>
  </si>
  <si>
    <t>POR TBL FLM 100X100MG</t>
  </si>
  <si>
    <t>SULFASALAZIN K</t>
  </si>
  <si>
    <t>TBL 50X500MG</t>
  </si>
  <si>
    <t>SUPPOSITORIA GLYCERINI LECIVA</t>
  </si>
  <si>
    <t>SUP 10X2.35GM</t>
  </si>
  <si>
    <t>SYNTOPHYLLIN</t>
  </si>
  <si>
    <t>INJ 5X10ML/240MG</t>
  </si>
  <si>
    <t>TRALGIT</t>
  </si>
  <si>
    <t>POR CPS DUR 20X50MG</t>
  </si>
  <si>
    <t>TRALGIT SR 100</t>
  </si>
  <si>
    <t>POR TBL RET30X100MG</t>
  </si>
  <si>
    <t>TULIP 20 MG POTAHOVANÉ TABLETY</t>
  </si>
  <si>
    <t>POR TBL FLM 90X20MG</t>
  </si>
  <si>
    <t>ZODAC</t>
  </si>
  <si>
    <t>TBL OBD 30X10MG</t>
  </si>
  <si>
    <t>ZOLPIDEM MYLAN</t>
  </si>
  <si>
    <t>POR TBL FLM 20X10MG</t>
  </si>
  <si>
    <t>ZOXON 2</t>
  </si>
  <si>
    <t>léky - antibiotika (LEK)</t>
  </si>
  <si>
    <t>AMOKSIKLAV 1 G</t>
  </si>
  <si>
    <t>POR TBL FLM 21X1GM</t>
  </si>
  <si>
    <t>AMOKSIKLAV 1.2GM</t>
  </si>
  <si>
    <t>INJ SIC 5X1.2GM</t>
  </si>
  <si>
    <t>AXETINE 1,5GM</t>
  </si>
  <si>
    <t>INJ SIC 10X1.5GM</t>
  </si>
  <si>
    <t>AZEPO 1 G</t>
  </si>
  <si>
    <t>INJ+INF PLV SOL 10X1GM</t>
  </si>
  <si>
    <t>BISEPTOL 480</t>
  </si>
  <si>
    <t>INJ 10X5ML</t>
  </si>
  <si>
    <t>Clindamycin Kabi 150mg/ml 10 x 4ml/600mg</t>
  </si>
  <si>
    <t>10 x 4ml /600mg</t>
  </si>
  <si>
    <t>COLOMYCIN INJEKCE 1 000 000 MEZINÁRODNÍCH JEDNOTEK</t>
  </si>
  <si>
    <t>1000000IU INJ PLV SOL/SOL NEB 10X1MIU</t>
  </si>
  <si>
    <t>DALACIN C 300 MG</t>
  </si>
  <si>
    <t>POR CPS DUR 16X300MG</t>
  </si>
  <si>
    <t>DOXYBENE 200 MG TABLETY</t>
  </si>
  <si>
    <t>POR TBL NOB10X200MG</t>
  </si>
  <si>
    <t>KLACID 500</t>
  </si>
  <si>
    <t>POR TBL FLM 14X500MG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</si>
  <si>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</si>
  <si>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</si>
  <si>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</si>
  <si>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</si>
  <si>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</si>
  <si>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</si>
  <si>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</si>
  <si>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</si>
  <si>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</si>
  <si>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</si>
  <si>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</si>
  <si>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</si>
  <si>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VULMIZOLIN 1,0</t>
  </si>
  <si>
    <t>INJ PLV SOL 10X1GM</t>
  </si>
  <si>
    <t>XORIMAX 500 MG POTAHOVANÉ TABLETY</t>
  </si>
  <si>
    <t>POR TBL FLM 16X500MG</t>
  </si>
  <si>
    <t>ZERBAXA</t>
  </si>
  <si>
    <t>1G/0,5G INF PLV CSL 10</t>
  </si>
  <si>
    <t>ZYVOXID</t>
  </si>
  <si>
    <t>INF SOL 10X300ML</t>
  </si>
  <si>
    <t>APAURIN</t>
  </si>
  <si>
    <t>INJ 10X2ML/10MG</t>
  </si>
  <si>
    <t>AQUA PRO INJECTIONE BRAUN</t>
  </si>
  <si>
    <t>INJ SOL 20X10ML-PLA</t>
  </si>
  <si>
    <t>BETADINE</t>
  </si>
  <si>
    <t>UNG 1X20GM</t>
  </si>
  <si>
    <t>DEPO-MEDROL</t>
  </si>
  <si>
    <t>INJ 1X1ML/40MG</t>
  </si>
  <si>
    <t>DZ BRAUNOL 1 L</t>
  </si>
  <si>
    <t>KL ETHER LÉKOPISNÝ 1000 ml Fagron, Kulich</t>
  </si>
  <si>
    <t>UN 1155</t>
  </si>
  <si>
    <t>KL SOL.NOVIKOV 10G</t>
  </si>
  <si>
    <t>KL ZASYP NA RANY 100G</t>
  </si>
  <si>
    <t>MESOCAIN</t>
  </si>
  <si>
    <t>INJ 10X10ML 1%</t>
  </si>
  <si>
    <t>GEL 1X20GM</t>
  </si>
  <si>
    <t>VENTOLIN INHALER N</t>
  </si>
  <si>
    <t>INHSUSPSS200X100RG</t>
  </si>
  <si>
    <t>VENTOLIN ROZTOK K INHALACI</t>
  </si>
  <si>
    <t>INH SOL1X20ML/120MG</t>
  </si>
  <si>
    <t>AGEN 10</t>
  </si>
  <si>
    <t>POR TBL NOB 30X10MG</t>
  </si>
  <si>
    <t>AMBROBENE 75 MG</t>
  </si>
  <si>
    <t>POR CPS PRO 20X75MG</t>
  </si>
  <si>
    <t>AMICLOTON</t>
  </si>
  <si>
    <t>TBL 30</t>
  </si>
  <si>
    <t>ANESIA 10MG/ML</t>
  </si>
  <si>
    <t>INJ+INF EML 1X100ML</t>
  </si>
  <si>
    <t>TBL 20X100MG</t>
  </si>
  <si>
    <t>PAR LQF 20X100ML-PE</t>
  </si>
  <si>
    <t>BERODUAL</t>
  </si>
  <si>
    <t>INH LIQ 1X20ML</t>
  </si>
  <si>
    <t>POR TBL NOB 28X480MG</t>
  </si>
  <si>
    <t>BURONIL 25 MG</t>
  </si>
  <si>
    <t>POR TBL OBD 50X25MG</t>
  </si>
  <si>
    <t>CORDARONE</t>
  </si>
  <si>
    <t>INJ SOL 6X3ML/150MG</t>
  </si>
  <si>
    <t>DEGAN</t>
  </si>
  <si>
    <t>INJ 50X2ML/10MG</t>
  </si>
  <si>
    <t>DEXAMED</t>
  </si>
  <si>
    <t>INJ 10X2ML/8MG</t>
  </si>
  <si>
    <t>DICLOFENAC AL RETARD</t>
  </si>
  <si>
    <t>TBL OBD 50X100MG</t>
  </si>
  <si>
    <t>DOLMINA 100 SR</t>
  </si>
  <si>
    <t>POR TBL PRO 20X100MG</t>
  </si>
  <si>
    <t>DZ OCTENISEPT drm. sol. 250 ml</t>
  </si>
  <si>
    <t>DRM SOL 1X250ML</t>
  </si>
  <si>
    <t>EBRANTIL I.V.50</t>
  </si>
  <si>
    <t>INJ SOL 5X10ML/50MG</t>
  </si>
  <si>
    <t>ERDOMED 300MG</t>
  </si>
  <si>
    <t>CPS 20X300MG</t>
  </si>
  <si>
    <t>ESPUMISAN</t>
  </si>
  <si>
    <t>PORCPSMOL50X40MG-BL</t>
  </si>
  <si>
    <t>ESSENTIALE FORTE N</t>
  </si>
  <si>
    <t>POR CPS DUR 50</t>
  </si>
  <si>
    <t>EUTHYROX 50</t>
  </si>
  <si>
    <t>TBL 100X50RG</t>
  </si>
  <si>
    <t>FURON</t>
  </si>
  <si>
    <t>TBL 50X40MG</t>
  </si>
  <si>
    <t>GERATAM 3 G</t>
  </si>
  <si>
    <t>INJ SOL 4X15ML/3GM</t>
  </si>
  <si>
    <t>GLUKÓZA 5 BRAUN</t>
  </si>
  <si>
    <t>POR CPS ETD 14X20MG</t>
  </si>
  <si>
    <t>KALIUM CHLORATUM BIOMEDICA</t>
  </si>
  <si>
    <t>POR TBLFLM100X500MG</t>
  </si>
  <si>
    <t>KALIUM CHLORATUM LECIVA 7.5%</t>
  </si>
  <si>
    <t>INJ 5X10ML 7.5%</t>
  </si>
  <si>
    <t>Klysma salinické 135ml</t>
  </si>
  <si>
    <t>Lactobacillus acidophil.cps.75 bez laktózy</t>
  </si>
  <si>
    <t>LETROX 75</t>
  </si>
  <si>
    <t>POR TBL NOB 100X75MCG II</t>
  </si>
  <si>
    <t>TBL NOB 50X0,5GM</t>
  </si>
  <si>
    <t>MAGNOSOLV</t>
  </si>
  <si>
    <t>GRA 30X6.1GM(SACKY)</t>
  </si>
  <si>
    <t>NORADRENALIN LECIVA</t>
  </si>
  <si>
    <t>INJ 10X2ML/1000MG</t>
  </si>
  <si>
    <t>POR TBL NOB 12X500MG</t>
  </si>
  <si>
    <t>PRESTANCE 5 MG/5 MG</t>
  </si>
  <si>
    <t>PROPOFOL 1% MCT/LCT FRESENIUS</t>
  </si>
  <si>
    <t>INJ EML 10X100ML</t>
  </si>
  <si>
    <t>PYRIDOXIN LÉČIVA TBL</t>
  </si>
  <si>
    <t xml:space="preserve">POR TBL NOB 20X20MG </t>
  </si>
  <si>
    <t>RINGERFUNDIN B.BRAUN</t>
  </si>
  <si>
    <t>INF SOL 10X500ML PE</t>
  </si>
  <si>
    <t>INF SOL10X1000ML PE</t>
  </si>
  <si>
    <t>TBL FLM 60X320MG/60MG</t>
  </si>
  <si>
    <t>STADAPRESS 20/12,5 MG</t>
  </si>
  <si>
    <t>TBL FLM 30X20MG/12,5MG</t>
  </si>
  <si>
    <t>TIAPRIDAL</t>
  </si>
  <si>
    <t>POR TBLNOB 50X100MG</t>
  </si>
  <si>
    <t>INJ SOL 12X2ML/100MG</t>
  </si>
  <si>
    <t>TRITACE 5</t>
  </si>
  <si>
    <t>TBL 30X5MG</t>
  </si>
  <si>
    <t>UTROGESTAN</t>
  </si>
  <si>
    <t>CPS 30X100MG</t>
  </si>
  <si>
    <t>VASOCARDIN 100</t>
  </si>
  <si>
    <t>POR TBL NOB 50X100MG</t>
  </si>
  <si>
    <t>ZENARO 5 MG</t>
  </si>
  <si>
    <t>TBL FLM 50X5MG IV</t>
  </si>
  <si>
    <t>léky - parenterální výživa (LEK)</t>
  </si>
  <si>
    <t>NUTRIFLEX PERI</t>
  </si>
  <si>
    <t>INF SOL 5X2000ML</t>
  </si>
  <si>
    <t>léky - enterální výživa (LEK)</t>
  </si>
  <si>
    <t>NUTRISON</t>
  </si>
  <si>
    <t>POR SOL 1X500ML</t>
  </si>
  <si>
    <t>léky - krev.deriváty ZUL (TO)</t>
  </si>
  <si>
    <t>HAEMOCOMPLETTAN P</t>
  </si>
  <si>
    <t>20MG/ML INJ/INF PLV SOL 1X1000MG</t>
  </si>
  <si>
    <t>ARCHIFAR 1 G</t>
  </si>
  <si>
    <t>DEOXYMYKOIN</t>
  </si>
  <si>
    <t>TBL 10X100MG</t>
  </si>
  <si>
    <t>METRONIDAZOL 500MG BRAUN</t>
  </si>
  <si>
    <t>INJ 10X100ML(LDPE)</t>
  </si>
  <si>
    <t>PAMYCON NA PŘÍPRAVU KAPEK</t>
  </si>
  <si>
    <t>DRM PLV SOL 1X1LAH</t>
  </si>
  <si>
    <t>TOBREX</t>
  </si>
  <si>
    <t>GTT OPH 5ML 3MG/1ML</t>
  </si>
  <si>
    <t>TYGACIL 50 MG</t>
  </si>
  <si>
    <t>INF PLV SOL 10X50MG/5ML</t>
  </si>
  <si>
    <t>léky - antimykotika (LEK)</t>
  </si>
  <si>
    <t>FLUCONAZOL KABI 2 MG/ML</t>
  </si>
  <si>
    <t>INF SOL 10X100ML/200MG</t>
  </si>
  <si>
    <t>INF SOL 10X200ML/400MG</t>
  </si>
  <si>
    <t>3121 - TRAU: ambulance</t>
  </si>
  <si>
    <t>3111 - TRAU: lůžkové oddělení 27</t>
  </si>
  <si>
    <t>3131 - TRAU: JIP 27</t>
  </si>
  <si>
    <t>A02BC02 - PANTOPRAZOL</t>
  </si>
  <si>
    <t>B01AB06 - NADROPARIN</t>
  </si>
  <si>
    <t>C01BD01 - AMIODARON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</si>
  <si>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</si>
  <si>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</si>
  <si>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</si>
  <si>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</si>
  <si>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</si>
  <si>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</si>
  <si>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</si>
  <si>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</si>
  <si>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C09AA04 - PERINDOPRIL</t>
  </si>
  <si>
    <t>C09AA05 - RAMIPRIL</t>
  </si>
  <si>
    <t>C09BB04 - PERINDOPRIL A AMLODIPIN</t>
  </si>
  <si>
    <t>C10AA05 - ATORVASTATIN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</si>
  <si>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</si>
  <si>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</si>
  <si>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</si>
  <si>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</si>
  <si>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</si>
  <si>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</si>
  <si>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</si>
  <si>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J01XA01 - VANKOMYCIN</t>
  </si>
  <si>
    <t>J01XD01 - METRONIDAZOL</t>
  </si>
  <si>
    <t>J01XX08 - LINEZOLID</t>
  </si>
  <si>
    <t>J02AC01 - FLUKONAZOL</t>
  </si>
  <si>
    <t>M01AX17 - NIMESULID</t>
  </si>
  <si>
    <t>M04AA01 - ALOPURINOL</t>
  </si>
  <si>
    <t>N01AX10 - PROPOFOL</t>
  </si>
  <si>
    <t>N02BB02 - SODNÁ SŮL METAMIZOLU</t>
  </si>
  <si>
    <t>N02BE01 - PARACETAMOL</t>
  </si>
  <si>
    <t>N03AX16 - PREGABALIN</t>
  </si>
  <si>
    <t>N05CF02 - ZOLPIDEM</t>
  </si>
  <si>
    <t>R03AC02 - SALBUTAMOL</t>
  </si>
  <si>
    <t>R05CB06 - AMBROXOL</t>
  </si>
  <si>
    <t>R06AE07 - CETIRIZIN</t>
  </si>
  <si>
    <t>R06AE09 - LEVOCETIRIZIN</t>
  </si>
  <si>
    <t>R06AX27 - DESLORATADIN</t>
  </si>
  <si>
    <t>V06XX - POTRAVINY PRO ZVLÁŠTNÍ LÉKAŘSKÉ ÚČELY (PZLÚ)</t>
  </si>
  <si>
    <t>J01CR02 - AMOXICILIN A  INHIBITOR BETA-LAKTAMASY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</si>
  <si>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</si>
  <si>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</si>
  <si>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</si>
  <si>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</si>
  <si>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</si>
  <si>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</si>
  <si>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A02BC02</t>
  </si>
  <si>
    <t>214427</t>
  </si>
  <si>
    <t>40MG INJ PLV SOL 1</t>
  </si>
  <si>
    <t>A06AD11</t>
  </si>
  <si>
    <t>215715</t>
  </si>
  <si>
    <t>667G/L POR SOL 1X500ML II</t>
  </si>
  <si>
    <t>A10AB01</t>
  </si>
  <si>
    <t>26486</t>
  </si>
  <si>
    <t>ACTRAPID PENFILL</t>
  </si>
  <si>
    <t>100IU/ML INJ SOL 5X3ML</t>
  </si>
  <si>
    <t>A10AB05</t>
  </si>
  <si>
    <t>26789</t>
  </si>
  <si>
    <t>NOVORAPID PENFILL</t>
  </si>
  <si>
    <t>100U/ML INJ SOL 5X3ML</t>
  </si>
  <si>
    <t>A10AE05</t>
  </si>
  <si>
    <t>28148</t>
  </si>
  <si>
    <t>LEVEMIR PENFILL</t>
  </si>
  <si>
    <t>B01AB06</t>
  </si>
  <si>
    <t>213477</t>
  </si>
  <si>
    <t>9500IU/ML INJ SOL 10X5ML</t>
  </si>
  <si>
    <t>213489</t>
  </si>
  <si>
    <t>9500IU/ML INJ SOL ISP 10X0,6ML</t>
  </si>
  <si>
    <t>213494</t>
  </si>
  <si>
    <t>9500IU/ML INJ SOL ISP 10X0,4ML</t>
  </si>
  <si>
    <t>C02CA04</t>
  </si>
  <si>
    <t>45214</t>
  </si>
  <si>
    <t>2MG TBL NOB 30</t>
  </si>
  <si>
    <t>C03CA01</t>
  </si>
  <si>
    <t>214036</t>
  </si>
  <si>
    <t>56807</t>
  </si>
  <si>
    <t>125MG TBL NOB 30</t>
  </si>
  <si>
    <t>C05BA01</t>
  </si>
  <si>
    <t>100304</t>
  </si>
  <si>
    <t>300MG/100G GEL 40G</t>
  </si>
  <si>
    <t>100308</t>
  </si>
  <si>
    <t>300MG/100G CRM 40G</t>
  </si>
  <si>
    <t>C07AB02</t>
  </si>
  <si>
    <t>49941</t>
  </si>
  <si>
    <t>BETALOC ZOK</t>
  </si>
  <si>
    <t>100MG TBL PRO 100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</si>
  <si>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</si>
  <si>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</si>
  <si>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</si>
  <si>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</si>
  <si>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</si>
  <si>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</si>
  <si>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</si>
  <si>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</si>
  <si>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199671</t>
  </si>
  <si>
    <t>BISOPROLOL PMCS</t>
  </si>
  <si>
    <t>2,5MG TBL NOB 30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</si>
  <si>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</si>
  <si>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</si>
  <si>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</si>
  <si>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</si>
  <si>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</si>
  <si>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</si>
  <si>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</si>
  <si>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</si>
  <si>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C09AA04</t>
  </si>
  <si>
    <t>101205</t>
  </si>
  <si>
    <t>101211</t>
  </si>
  <si>
    <t>5MG TBL FLM 90(3X30)</t>
  </si>
  <si>
    <t>101227</t>
  </si>
  <si>
    <t>10MG TBL FLM 30</t>
  </si>
  <si>
    <t>C09BB04</t>
  </si>
  <si>
    <t>124101</t>
  </si>
  <si>
    <t>PRESTANCE</t>
  </si>
  <si>
    <t>5MG/10MG TBL NOB 30</t>
  </si>
  <si>
    <t>C10AA05</t>
  </si>
  <si>
    <t>50316</t>
  </si>
  <si>
    <t>TULIP</t>
  </si>
  <si>
    <t>20MG TBL FLM 30</t>
  </si>
  <si>
    <t>50318</t>
  </si>
  <si>
    <t>20MG TBL FLM 90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</si>
  <si>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</si>
  <si>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</si>
  <si>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</si>
  <si>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</si>
  <si>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</si>
  <si>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</si>
  <si>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</si>
  <si>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69191</t>
  </si>
  <si>
    <t>150MCG TBL NOB 100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</si>
  <si>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</si>
  <si>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</si>
  <si>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</si>
  <si>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</si>
  <si>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</si>
  <si>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</si>
  <si>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</si>
  <si>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</si>
  <si>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</si>
  <si>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</si>
  <si>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</si>
  <si>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J01DD01</t>
  </si>
  <si>
    <t>201030</t>
  </si>
  <si>
    <t>SEFOTAK</t>
  </si>
  <si>
    <t>1G INJ PLV SOL 1</t>
  </si>
  <si>
    <t>J01EE01</t>
  </si>
  <si>
    <t>11706</t>
  </si>
  <si>
    <t>80MG/16MG/ML INF CNC SOL 10X5ML</t>
  </si>
  <si>
    <t>J01FF01</t>
  </si>
  <si>
    <t>129836</t>
  </si>
  <si>
    <t>CLINDAMYCIN KABI</t>
  </si>
  <si>
    <t>150MG/ML INJ SOL 10X4ML</t>
  </si>
  <si>
    <t>J01XA01</t>
  </si>
  <si>
    <t>166269</t>
  </si>
  <si>
    <t>VANCOMYCIN MYLAN</t>
  </si>
  <si>
    <t>1000MG INF PLV SOL 1</t>
  </si>
  <si>
    <t>J01XX08</t>
  </si>
  <si>
    <t>3708</t>
  </si>
  <si>
    <t>2MG/ML INF SOL 10X300ML I</t>
  </si>
  <si>
    <t>M01AX17</t>
  </si>
  <si>
    <t>12891</t>
  </si>
  <si>
    <t>100MG TBL NOB 15</t>
  </si>
  <si>
    <t>12892</t>
  </si>
  <si>
    <t>M04AA01</t>
  </si>
  <si>
    <t>127260</t>
  </si>
  <si>
    <t>127263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</si>
  <si>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</si>
  <si>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</si>
  <si>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</si>
  <si>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</si>
  <si>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</si>
  <si>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</si>
  <si>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</si>
  <si>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</si>
  <si>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157875</t>
  </si>
  <si>
    <t>PARACETAMOL KABI</t>
  </si>
  <si>
    <t>10MG/ML INF SOL 10X100ML</t>
  </si>
  <si>
    <t>N03AX16</t>
  </si>
  <si>
    <t>211462</t>
  </si>
  <si>
    <t>PREGABALIN TEVA</t>
  </si>
  <si>
    <t>75MG CPS DUR 14</t>
  </si>
  <si>
    <t>211472</t>
  </si>
  <si>
    <t>150MG CPS DUR 14</t>
  </si>
  <si>
    <t>N05CF02</t>
  </si>
  <si>
    <t>146894</t>
  </si>
  <si>
    <t>10MG TBL FLM 20</t>
  </si>
  <si>
    <t>R05CB06</t>
  </si>
  <si>
    <t>202900</t>
  </si>
  <si>
    <t>30MG TBL NOB 20</t>
  </si>
  <si>
    <t>R06AE07</t>
  </si>
  <si>
    <t>66030</t>
  </si>
  <si>
    <t>R06AE09</t>
  </si>
  <si>
    <t>124343</t>
  </si>
  <si>
    <t>CEZERA</t>
  </si>
  <si>
    <t>5MG TBL FLM 30 I</t>
  </si>
  <si>
    <t>R06AX27</t>
  </si>
  <si>
    <t>168838</t>
  </si>
  <si>
    <t>DASSELTA</t>
  </si>
  <si>
    <t>5MG TBL FLM 90</t>
  </si>
  <si>
    <t>90044</t>
  </si>
  <si>
    <t>40MG/ML INJ SUS 1X1ML</t>
  </si>
  <si>
    <t>R03AC02</t>
  </si>
  <si>
    <t>31934</t>
  </si>
  <si>
    <t>100MCG/DÁV INH SUS PSS 200DÁV</t>
  </si>
  <si>
    <t>58380</t>
  </si>
  <si>
    <t>VENTOLIN</t>
  </si>
  <si>
    <t>5MG/ML INH SOL 1X20ML</t>
  </si>
  <si>
    <t>C01BD01</t>
  </si>
  <si>
    <t>107938</t>
  </si>
  <si>
    <t>150MG/3ML INJ SOL 6X3ML</t>
  </si>
  <si>
    <t>98219</t>
  </si>
  <si>
    <t>40MG TBL NOB 50</t>
  </si>
  <si>
    <t>214627</t>
  </si>
  <si>
    <t>100MG TBL NOB 50</t>
  </si>
  <si>
    <t>2954</t>
  </si>
  <si>
    <t>10MG TBL NOB 30</t>
  </si>
  <si>
    <t>C09AA05</t>
  </si>
  <si>
    <t>56981</t>
  </si>
  <si>
    <t>TRITACE</t>
  </si>
  <si>
    <t>124087</t>
  </si>
  <si>
    <t>5MG/5MG TBL NOB 30</t>
  </si>
  <si>
    <t>184245</t>
  </si>
  <si>
    <t>LETROX</t>
  </si>
  <si>
    <t>75MCG TBL NOB 100</t>
  </si>
  <si>
    <t>69189</t>
  </si>
  <si>
    <t>50MCG TBL NOB 100</t>
  </si>
  <si>
    <t>J01AA12</t>
  </si>
  <si>
    <t>26127</t>
  </si>
  <si>
    <t>TYGACIL</t>
  </si>
  <si>
    <t>50MG INF PLV SOL 10</t>
  </si>
  <si>
    <t>J01DH02</t>
  </si>
  <si>
    <t>183817</t>
  </si>
  <si>
    <t>ARCHIFAR</t>
  </si>
  <si>
    <t>1G INJ/INF PLV SOL 10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</si>
  <si>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</si>
  <si>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</si>
  <si>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</si>
  <si>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</si>
  <si>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</si>
  <si>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</si>
  <si>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</si>
  <si>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</si>
  <si>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</si>
  <si>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</si>
  <si>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N01AX10</t>
  </si>
  <si>
    <t>18175</t>
  </si>
  <si>
    <t>10MG/ML INJ/INF EML 10X100ML</t>
  </si>
  <si>
    <t>7981</t>
  </si>
  <si>
    <t>500MG/ML INJ SOL 10X2ML</t>
  </si>
  <si>
    <t>V06XX</t>
  </si>
  <si>
    <t>33527</t>
  </si>
  <si>
    <t>Přehled plnění pozitivního listu - spotřeba léčivých přípravků - orientační přehled</t>
  </si>
  <si>
    <t>31 - Traumatologické oddělení</t>
  </si>
  <si>
    <t>3111 - lůžkové oddělení 27</t>
  </si>
  <si>
    <t>3121 - ambulance</t>
  </si>
  <si>
    <t>3131 - JIP 27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</si>
  <si>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</si>
  <si>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</si>
  <si>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</si>
  <si>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</si>
  <si>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</si>
  <si>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</si>
  <si>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</si>
  <si>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</si>
  <si>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</si>
  <si>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</si>
  <si>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</si>
  <si>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>* Legenda</t>
  </si>
  <si>
    <t>DIAPZT = Pomůcky pro diabetiky, jejichž název začíná slovem "Pumpa"</t>
  </si>
  <si>
    <t>Čižmář Igor</t>
  </si>
  <si>
    <t>Čurlejová Eva</t>
  </si>
  <si>
    <t>Doležel Michal</t>
  </si>
  <si>
    <t>Dospěl Ivo</t>
  </si>
  <si>
    <t>Dráč Pavel</t>
  </si>
  <si>
    <t>Fidler Erik</t>
  </si>
  <si>
    <t>Freiwald Jaromír</t>
  </si>
  <si>
    <t>Homola Pavel</t>
  </si>
  <si>
    <t>Homza Miroslav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</si>
  <si>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</si>
  <si>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</si>
  <si>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</si>
  <si>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</si>
  <si>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</si>
  <si>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</si>
  <si>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</si>
  <si>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</si>
  <si>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</si>
  <si>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</si>
  <si>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</si>
  <si>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NADROPARIN</t>
  </si>
  <si>
    <t>32061</t>
  </si>
  <si>
    <t>SODNÁ SŮL METAMIZOLU</t>
  </si>
  <si>
    <t>SULTAMICILIN</t>
  </si>
  <si>
    <t>17149</t>
  </si>
  <si>
    <t>375MG TBL FLM 12</t>
  </si>
  <si>
    <t>Obvazový materiál, náplasti</t>
  </si>
  <si>
    <t>22441</t>
  </si>
  <si>
    <t>OBINADLO ELASTICKÉ IDEALTEX</t>
  </si>
  <si>
    <t>12CMX5M,1KS</t>
  </si>
  <si>
    <t>Ortopedicko protetické pomůcky sériově vyráběné</t>
  </si>
  <si>
    <t>11649</t>
  </si>
  <si>
    <t>ORTÉZA RAMENNÍHO KLOUBU UNIFIX PAN 2.02</t>
  </si>
  <si>
    <t>UNIVERZÁLNÍ PRO PRAVÉ A LEVÉ RAMENO,VELIKOSTI S,M,L</t>
  </si>
  <si>
    <t>140963</t>
  </si>
  <si>
    <t xml:space="preserve">ORTÉZA HLEZENNÍHO KLOUBU LÉČEBNÁ S DLAHAMI-III. A </t>
  </si>
  <si>
    <t>VELIKOST XXS,XS,S,M,L,XL,XXL,XXXL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</si>
  <si>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</si>
  <si>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</si>
  <si>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</si>
  <si>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</si>
  <si>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32059</t>
  </si>
  <si>
    <t>CIPROFLOXACIN</t>
  </si>
  <si>
    <t>15658</t>
  </si>
  <si>
    <t>CIPLOX</t>
  </si>
  <si>
    <t>500MG TBL FLM 10</t>
  </si>
  <si>
    <t>KLINDAMYCIN</t>
  </si>
  <si>
    <t>100339</t>
  </si>
  <si>
    <t>DALACIN C</t>
  </si>
  <si>
    <t>300MG CPS DUR 16</t>
  </si>
  <si>
    <t>LÉČIVA K TERAPII ONEMOCNĚNÍ JATER</t>
  </si>
  <si>
    <t>125752</t>
  </si>
  <si>
    <t>300MG CPS DUR 50</t>
  </si>
  <si>
    <t>NIMESULID</t>
  </si>
  <si>
    <t>OMEPRAZOL</t>
  </si>
  <si>
    <t>25365</t>
  </si>
  <si>
    <t>20MG CPS ETD 28</t>
  </si>
  <si>
    <t>RŮZNÉ JINÉ KOMBINACE ŽELEZA</t>
  </si>
  <si>
    <t>97402</t>
  </si>
  <si>
    <t>320MG/60MG TBL FLM 50</t>
  </si>
  <si>
    <t>TRAMADOL A PARACETAMOL</t>
  </si>
  <si>
    <t>138847</t>
  </si>
  <si>
    <t>DORETA</t>
  </si>
  <si>
    <t>37,5MG/325MG TBL FLM 90 I</t>
  </si>
  <si>
    <t>AMOXICILIN A  INHIBITOR BETA-LAKTAMASY</t>
  </si>
  <si>
    <t>85525</t>
  </si>
  <si>
    <t>AMOKSIKLAV 625 MG</t>
  </si>
  <si>
    <t>500MG/125MG TBL FLM 21</t>
  </si>
  <si>
    <t>JINÉ KAPILÁRY STABILIZUJÍCÍ LÁTKY</t>
  </si>
  <si>
    <t>107806</t>
  </si>
  <si>
    <t>20MG TBL ENT 30</t>
  </si>
  <si>
    <t>11487</t>
  </si>
  <si>
    <t>ORTÉZA KOLENNÍHO KLOUBU OR32</t>
  </si>
  <si>
    <t>LIMITOVANÝ ROZSAH POHYBU, PEVNÝ RÁM</t>
  </si>
  <si>
    <t>11647</t>
  </si>
  <si>
    <t>LÍMEC KRČNÍ PAN 1.01</t>
  </si>
  <si>
    <t>ANATOMICKY TVAROVANÝ,VELIKOSTI S,M,L,XL,XXL,NÍZKÝ 8CM,VYSOKÝ 10CM</t>
  </si>
  <si>
    <t>3952</t>
  </si>
  <si>
    <t>DLAHA FIXAČNÍ LOKETNÍHO KLOUBU</t>
  </si>
  <si>
    <t>S VYMEZENÝM ROZSAHEM POHYBU</t>
  </si>
  <si>
    <t>62919</t>
  </si>
  <si>
    <t>ORTÉZA KOLENNÍ FIXAČNÍ S FLEXÍ 20.,PANOPFLEX PAN 7</t>
  </si>
  <si>
    <t>ZADNÍ ANATOMICKY TVAROVANÁ DLAHA A DVĚ BOČNÍ DLAHY VE 20.,VEL.XS,S,M,L,XL</t>
  </si>
  <si>
    <t>39709</t>
  </si>
  <si>
    <t>DLAHA PRO FIXACI PRSTŮ RUKY TYP A</t>
  </si>
  <si>
    <t>VELIKOST A2</t>
  </si>
  <si>
    <t>93897</t>
  </si>
  <si>
    <t>LÍMEC KRČNÍ TYP PHILADELPHIA PAN 1.02</t>
  </si>
  <si>
    <t>DVOUDÍLNÝ, STAVITELNÝ</t>
  </si>
  <si>
    <t>CEFUROXIM</t>
  </si>
  <si>
    <t>47727</t>
  </si>
  <si>
    <t>ZINNAT</t>
  </si>
  <si>
    <t>AMBROXOL</t>
  </si>
  <si>
    <t>107135</t>
  </si>
  <si>
    <t>150MG CPS DUR 16</t>
  </si>
  <si>
    <t>32063</t>
  </si>
  <si>
    <t>9500IU/ML INJ SOL ISP 10X0,8ML</t>
  </si>
  <si>
    <t>179327</t>
  </si>
  <si>
    <t>75MG/650MG TBL FLM 30 I</t>
  </si>
  <si>
    <t>132872</t>
  </si>
  <si>
    <t>ZALDIAR</t>
  </si>
  <si>
    <t>37,5MG/325MG TBL FLM 30</t>
  </si>
  <si>
    <t>ACETYLCYSTEIN</t>
  </si>
  <si>
    <t>32858</t>
  </si>
  <si>
    <t>NAC AL 600 ŠUMIVÉ TABLETY</t>
  </si>
  <si>
    <t>600MG TBL EFF 20</t>
  </si>
  <si>
    <t>DIAZEPAM</t>
  </si>
  <si>
    <t>2477</t>
  </si>
  <si>
    <t>5MG TBL NOB 20(2X10)</t>
  </si>
  <si>
    <t>INDOMETACIN</t>
  </si>
  <si>
    <t>93723</t>
  </si>
  <si>
    <t>INDOMETACIN BERLIN-CHEMIE</t>
  </si>
  <si>
    <t>50MG SUP 10</t>
  </si>
  <si>
    <t>RUTOSID, KOMBINACE</t>
  </si>
  <si>
    <t>98194</t>
  </si>
  <si>
    <t>150MG/150MG/100MG CPS DUR 30 I</t>
  </si>
  <si>
    <t>Obuv ortopedická</t>
  </si>
  <si>
    <t>971</t>
  </si>
  <si>
    <t>VLOŽKY ORTOPEDICKÉ-SPECIÁLNÍ</t>
  </si>
  <si>
    <t>80%</t>
  </si>
  <si>
    <t>885</t>
  </si>
  <si>
    <t>10CMX5M,V NAPNUTÉM STAVU,DLOUHÝ TAH,1KS</t>
  </si>
  <si>
    <t>39710</t>
  </si>
  <si>
    <t>VELIKOST A3</t>
  </si>
  <si>
    <t>93841</t>
  </si>
  <si>
    <t>ORTÉZA HLEZNA EQUALIZER WALKER LOW TOP</t>
  </si>
  <si>
    <t>RIGIDNÍ S FIXAČNÍ VLOŽKOU, SNÍŽENÁ VÝŠKA</t>
  </si>
  <si>
    <t>136070</t>
  </si>
  <si>
    <t>ZÁVĚS RAMENNÍ</t>
  </si>
  <si>
    <t>DISTANČNÍ PODLOŽKA</t>
  </si>
  <si>
    <t>23836</t>
  </si>
  <si>
    <t>ORTÉZA ZÁPĚSTÍ 0105D</t>
  </si>
  <si>
    <t>VEL.OBV.ZÁP.DÉLKA 20CM, S-DO 18CM,L -NAD 18CM, PRAVÁ/LEVÁ</t>
  </si>
  <si>
    <t>JINÁ ANTIBIOTIKA PRO LOKÁLNÍ APLIKACI</t>
  </si>
  <si>
    <t>1066</t>
  </si>
  <si>
    <t>FRAMYKOIN</t>
  </si>
  <si>
    <t>250IU/G+5,2MG/G UNG 10G</t>
  </si>
  <si>
    <t>132671</t>
  </si>
  <si>
    <t>32058</t>
  </si>
  <si>
    <t>9500IU/ML INJ SOL ISP 10X0,3ML</t>
  </si>
  <si>
    <t>59806</t>
  </si>
  <si>
    <t>FRAXIPARINE FORTE</t>
  </si>
  <si>
    <t>19000IU/ML INJ SOL ISP 10X0,6M</t>
  </si>
  <si>
    <t>12895</t>
  </si>
  <si>
    <t>100MG POR GRA SUS 30 I</t>
  </si>
  <si>
    <t>80173</t>
  </si>
  <si>
    <t>GÁZA SKLÁDANÁ KOMPRESY STERILNÍ STERILUX</t>
  </si>
  <si>
    <t>10X10CM,8 VRSTEV,25X2KS</t>
  </si>
  <si>
    <t>80986</t>
  </si>
  <si>
    <t>OBINADLO ELASTICKÉ FIXA CREP</t>
  </si>
  <si>
    <t>8CMX4M,TAŽNOST 160%,20KS</t>
  </si>
  <si>
    <t>11662</t>
  </si>
  <si>
    <t>ORTÉZA PRSTŮ RUKY PAN 5.04</t>
  </si>
  <si>
    <t>S DLAHOU, VELIKOST S,M,L, UNIVERZÁLNÍ PRO PRAVOU A LEVOU RUKU</t>
  </si>
  <si>
    <t>140202</t>
  </si>
  <si>
    <t>DLAHA PRSTOVÁ OVAL-8</t>
  </si>
  <si>
    <t>VELIKOSTI 2 - 15, P1008-X</t>
  </si>
  <si>
    <t>93834</t>
  </si>
  <si>
    <t>ORTÉZA ZÁPĚSTÍ EXOFORM</t>
  </si>
  <si>
    <t>S TVAROVATELNOU PALMÁRNÍ DLAHOU</t>
  </si>
  <si>
    <t>11974</t>
  </si>
  <si>
    <t>BERLE PŘEDLOKETNí SPECIÁLNÍ 222 KL-SC</t>
  </si>
  <si>
    <t>VYMĚKČENÉ DRŽADLO,BAREVNÁ,NASTAVITELNÁ 76-96CM,DO 130KG</t>
  </si>
  <si>
    <t>ALPRAZOLAM</t>
  </si>
  <si>
    <t>6618</t>
  </si>
  <si>
    <t>NEUROL 0,5</t>
  </si>
  <si>
    <t>0,5MG TBL NOB 30</t>
  </si>
  <si>
    <t>18547</t>
  </si>
  <si>
    <t>18523</t>
  </si>
  <si>
    <t>250MG TBL FLM 10</t>
  </si>
  <si>
    <t>DIKLOFENAK</t>
  </si>
  <si>
    <t>119672</t>
  </si>
  <si>
    <t>DICLOFENAC DUO PHARMASWISS</t>
  </si>
  <si>
    <t>75MG CPS RDR 30 I</t>
  </si>
  <si>
    <t>GABAPENTIN</t>
  </si>
  <si>
    <t>40777</t>
  </si>
  <si>
    <t>NEURONTIN</t>
  </si>
  <si>
    <t>600MG TBL FLM 50 I</t>
  </si>
  <si>
    <t>84398</t>
  </si>
  <si>
    <t>100MG CPS DUR 100</t>
  </si>
  <si>
    <t>84399</t>
  </si>
  <si>
    <t>84400</t>
  </si>
  <si>
    <t>300MG CPS DUR 100</t>
  </si>
  <si>
    <t>HYDROGENOVANÉ NÁMELOVÉ ALKALOIDY</t>
  </si>
  <si>
    <t>91032</t>
  </si>
  <si>
    <t>SECATOXIN FORTE</t>
  </si>
  <si>
    <t>2,5MG/ML POR GTT SOL 25ML</t>
  </si>
  <si>
    <t>JODOVANÝ POVIDON</t>
  </si>
  <si>
    <t>16319</t>
  </si>
  <si>
    <t>BRAUNOVIDON</t>
  </si>
  <si>
    <t>100MG/G UNG 20G</t>
  </si>
  <si>
    <t>16320</t>
  </si>
  <si>
    <t>100MG/G UNG 100G</t>
  </si>
  <si>
    <t>KYANOKOBALAMIN</t>
  </si>
  <si>
    <t>641</t>
  </si>
  <si>
    <t>VITAMIN B12 LÉČIVA</t>
  </si>
  <si>
    <t>300MCG INJ SOL 5X1ML</t>
  </si>
  <si>
    <t>MELOXIKAM</t>
  </si>
  <si>
    <t>13281</t>
  </si>
  <si>
    <t>RECOXA</t>
  </si>
  <si>
    <t>15MG TBL NOB 20</t>
  </si>
  <si>
    <t>SUMATRIPTAN</t>
  </si>
  <si>
    <t>119115</t>
  </si>
  <si>
    <t>SUMATRIPTAN ACTAVIS</t>
  </si>
  <si>
    <t>50MG TBL OBD 6 I</t>
  </si>
  <si>
    <t>TADALAFIL</t>
  </si>
  <si>
    <t>29258</t>
  </si>
  <si>
    <t>CIALIS</t>
  </si>
  <si>
    <t>5MG TBL FLM 28</t>
  </si>
  <si>
    <t>TRAMADOL</t>
  </si>
  <si>
    <t>12475</t>
  </si>
  <si>
    <t>TRAMABENE</t>
  </si>
  <si>
    <t>50MG CPS DUR 30</t>
  </si>
  <si>
    <t>132870</t>
  </si>
  <si>
    <t>TRAMAL KAPKY 100 MG/1 ML</t>
  </si>
  <si>
    <t>100MG/ML POR GTT SOL 1X96ML</t>
  </si>
  <si>
    <t>VÁPNÍK, KOMBINACE S VITAMINEM D A/NEBO JINÝMI LÉČIVY</t>
  </si>
  <si>
    <t>189079</t>
  </si>
  <si>
    <t>CALCICHEW D3 LEMON</t>
  </si>
  <si>
    <t>500MG/400IU TBL MND 60</t>
  </si>
  <si>
    <t>47515</t>
  </si>
  <si>
    <t>CALCICHEW D3</t>
  </si>
  <si>
    <t>500MG/200IU TBL MND 60</t>
  </si>
  <si>
    <t>206529</t>
  </si>
  <si>
    <t>CALCICHEW D3 JAHODA</t>
  </si>
  <si>
    <t>ZOLPIDEM</t>
  </si>
  <si>
    <t>209690</t>
  </si>
  <si>
    <t>DORETA PROLONG</t>
  </si>
  <si>
    <t>75MG/650MG TBL PRO 60 II</t>
  </si>
  <si>
    <t>888</t>
  </si>
  <si>
    <t>8CMX5M,V NAPNUTÉM STAVU,DLOUHÝ TAH,1KS</t>
  </si>
  <si>
    <t>4711</t>
  </si>
  <si>
    <t>14CMX5M,V NAPNUTÉM STAVU,DLOUHÝ TAH,1KS</t>
  </si>
  <si>
    <t>11657</t>
  </si>
  <si>
    <t>ORTÉZA LOKTE S LIMITACÍ PAN 4.02</t>
  </si>
  <si>
    <t>FLEXE A EXTENZE PO 10 ST. VELIKOST S,M,L, UNIV. PRO PRAVOU A LEVOU RUKU</t>
  </si>
  <si>
    <t>11668</t>
  </si>
  <si>
    <t>ORTÉZA KOLENNÍ S DVOUOSÝM KLOUBEM PAN 7.05</t>
  </si>
  <si>
    <t>ROZEPINATELNÁ,KRÁTKÁ, VEL. S,M,L,XL,XXL UNIV. P-L</t>
  </si>
  <si>
    <t>11674</t>
  </si>
  <si>
    <t>ORTÉZA HLEZENNÍHO KLOUBU OR 6D</t>
  </si>
  <si>
    <t>LÉČEBNÁ DYNAMICKÁ</t>
  </si>
  <si>
    <t>78947</t>
  </si>
  <si>
    <t>ORTÉZA KOLENNÍ STABIMED</t>
  </si>
  <si>
    <t>136038</t>
  </si>
  <si>
    <t>BANDÁŽ KOTNÍKU</t>
  </si>
  <si>
    <t>SILIKONOVÉ PELOTY</t>
  </si>
  <si>
    <t>63777</t>
  </si>
  <si>
    <t>ORTÉZA HLEZENNÍ VACOACHILL; SOUPRAVA PRO PACIENTA</t>
  </si>
  <si>
    <t>VAKUOVÝ FIXAČNÍ SYSTÉM, NÁHRADA SÁDRY, VELIKOST S, M, L</t>
  </si>
  <si>
    <t>63769</t>
  </si>
  <si>
    <t>PÁSKA PERONEÁLNÍ OR 18</t>
  </si>
  <si>
    <t>VELIKOST UNI</t>
  </si>
  <si>
    <t>63669</t>
  </si>
  <si>
    <t>BANDÁŽ NA ZÁPĚSTÍ, PUSH CARE, 1.10.1</t>
  </si>
  <si>
    <t>VEL.: 1 - 4, PRAVÁ NEBO LEVÁ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</si>
  <si>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</si>
  <si>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</si>
  <si>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</si>
  <si>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</si>
  <si>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</si>
  <si>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</si>
  <si>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</si>
  <si>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75631</t>
  </si>
  <si>
    <t>100MG TBL PRO 20</t>
  </si>
  <si>
    <t>75632</t>
  </si>
  <si>
    <t>100MG TBL PRO 50</t>
  </si>
  <si>
    <t>75633</t>
  </si>
  <si>
    <t>17187</t>
  </si>
  <si>
    <t>NIMESIL</t>
  </si>
  <si>
    <t>100MG POR GRA SUS 30</t>
  </si>
  <si>
    <t>138840</t>
  </si>
  <si>
    <t>37,5MG/325MG TBL FLM 20 I</t>
  </si>
  <si>
    <t>5951</t>
  </si>
  <si>
    <t>875MG/125MG TBL FLM 14</t>
  </si>
  <si>
    <t>136063</t>
  </si>
  <si>
    <t>ORTÉZA LOKETNÍ</t>
  </si>
  <si>
    <t>LIMITACE POHYBU 15.,30.,60.,90.,120.</t>
  </si>
  <si>
    <t>AZITHROMYCIN</t>
  </si>
  <si>
    <t>45011</t>
  </si>
  <si>
    <t>AZITROMYCIN SANDOZ</t>
  </si>
  <si>
    <t>500MG TBL FLM 6</t>
  </si>
  <si>
    <t>BROMAZEPAM</t>
  </si>
  <si>
    <t>216708</t>
  </si>
  <si>
    <t>3MG TBL NOB 28</t>
  </si>
  <si>
    <t>162211</t>
  </si>
  <si>
    <t>VOLTAREN EMULGEL</t>
  </si>
  <si>
    <t>10MG/G GEL 150G II</t>
  </si>
  <si>
    <t>DIOSMIN, KOMBINACE</t>
  </si>
  <si>
    <t>14075</t>
  </si>
  <si>
    <t>500MG TBL FLM 60</t>
  </si>
  <si>
    <t>HOŘČÍK (RŮZNÉ SOLE V KOMBINACI)</t>
  </si>
  <si>
    <t>66555</t>
  </si>
  <si>
    <t>365MG POR GRA SOL SCC 30</t>
  </si>
  <si>
    <t>NIFUROXAZID</t>
  </si>
  <si>
    <t>214593</t>
  </si>
  <si>
    <t>ERCEFURYL 200 MG CPS.</t>
  </si>
  <si>
    <t>200MG CPS DUR 14</t>
  </si>
  <si>
    <t>201609</t>
  </si>
  <si>
    <t>37,5MG/325MG TBL FLM 30X1</t>
  </si>
  <si>
    <t>BISOPROLOL A AMLODIPIN</t>
  </si>
  <si>
    <t>184284</t>
  </si>
  <si>
    <t>CONCOR COMBI</t>
  </si>
  <si>
    <t>882</t>
  </si>
  <si>
    <t>OBINADLO ELASTICKÉ IDEAL</t>
  </si>
  <si>
    <t>12CMX5M,PÁSKOVANÁ DO SUPERIORU,1KS</t>
  </si>
  <si>
    <t>78952</t>
  </si>
  <si>
    <t>ORTÉZA PRSTOVÁ - TYP 309</t>
  </si>
  <si>
    <t>96039</t>
  </si>
  <si>
    <t>CIPRINOL 500</t>
  </si>
  <si>
    <t>132632</t>
  </si>
  <si>
    <t>HEPARIN</t>
  </si>
  <si>
    <t>17165</t>
  </si>
  <si>
    <t>LIOTON 100 000 GEL</t>
  </si>
  <si>
    <t>1000IU/G GEL 100G</t>
  </si>
  <si>
    <t>HEPARIN, KOMBINACE</t>
  </si>
  <si>
    <t>44980</t>
  </si>
  <si>
    <t>CONTRACTUBEX</t>
  </si>
  <si>
    <t>GEL 20G</t>
  </si>
  <si>
    <t>62316</t>
  </si>
  <si>
    <t>100MG/ML DRM SOL 120ML</t>
  </si>
  <si>
    <t>KODEIN</t>
  </si>
  <si>
    <t>56993</t>
  </si>
  <si>
    <t>CODEIN SLOVAKOFARMA</t>
  </si>
  <si>
    <t>30MG TBL NOB 10</t>
  </si>
  <si>
    <t>LORATADIN</t>
  </si>
  <si>
    <t>14910</t>
  </si>
  <si>
    <t>FLONIDAN</t>
  </si>
  <si>
    <t>10MG TBL NOB 90</t>
  </si>
  <si>
    <t>SULODEXID</t>
  </si>
  <si>
    <t>173401</t>
  </si>
  <si>
    <t>VESSEL DUE F</t>
  </si>
  <si>
    <t>250SU CPS MOL 120</t>
  </si>
  <si>
    <t>VITAMIN B1 V KOMBINACI S VITAMINEM B6 A/NEBO B12</t>
  </si>
  <si>
    <t>42475</t>
  </si>
  <si>
    <t>MILGAMMA</t>
  </si>
  <si>
    <t>50MG/250MCG TBL OBD 20</t>
  </si>
  <si>
    <t>42476</t>
  </si>
  <si>
    <t>50MG/250MCG TBL OBD 50</t>
  </si>
  <si>
    <t>214604</t>
  </si>
  <si>
    <t>HYPNOGEN</t>
  </si>
  <si>
    <t>10MG TBL FLM 100</t>
  </si>
  <si>
    <t>179325</t>
  </si>
  <si>
    <t>75MG/650MG TBL FLM 10 I</t>
  </si>
  <si>
    <t>201608</t>
  </si>
  <si>
    <t>37,5MG/325MG TBL FLM 20X1</t>
  </si>
  <si>
    <t>202701</t>
  </si>
  <si>
    <t>20MG TBL ENT 90</t>
  </si>
  <si>
    <t>80385</t>
  </si>
  <si>
    <t>OBINADLO ELASTICKÉ SAMOFIXAČNÍ</t>
  </si>
  <si>
    <t>2,5CMX4,6M,1KS</t>
  </si>
  <si>
    <t>93851</t>
  </si>
  <si>
    <t>ORTÉZA KOLENNÍHO KLOUBU INNOVATOR COOL</t>
  </si>
  <si>
    <t>S NASTAVITELNÝM ROZSAHEM POHYBU, OBLOUČKOVÁ BANDÁŽ</t>
  </si>
  <si>
    <t>MEFENOXALON</t>
  </si>
  <si>
    <t>85656</t>
  </si>
  <si>
    <t>DORSIFLEX</t>
  </si>
  <si>
    <t>200MG TBL NOB 30</t>
  </si>
  <si>
    <t>213485</t>
  </si>
  <si>
    <t>NORFLOXACIN</t>
  </si>
  <si>
    <t>44087</t>
  </si>
  <si>
    <t>GYRABLOCK 400</t>
  </si>
  <si>
    <t>400MG TBL FLM 30</t>
  </si>
  <si>
    <t>96303</t>
  </si>
  <si>
    <t>ASCORUTIN</t>
  </si>
  <si>
    <t>100MG/20MG TBL FLM 50</t>
  </si>
  <si>
    <t>FOSFOMYCIN</t>
  </si>
  <si>
    <t>179093</t>
  </si>
  <si>
    <t>RAPIDNORM</t>
  </si>
  <si>
    <t>3000MG POR GRA SOL 1</t>
  </si>
  <si>
    <t>132654</t>
  </si>
  <si>
    <t>883</t>
  </si>
  <si>
    <t>14CMX5M,PÁSKOVANÁ DO SUPERIORU DÉLKA,1KS</t>
  </si>
  <si>
    <t>Kompresní punčochy a návleky</t>
  </si>
  <si>
    <t>45765</t>
  </si>
  <si>
    <t>PUNČOCHY KOMPRESNÍ STEHENNÍ II.K.T.</t>
  </si>
  <si>
    <t>MAXIS B /BRILANT/ A-G SAMODRŽÍCÍ S KRAJKOU</t>
  </si>
  <si>
    <t>11660</t>
  </si>
  <si>
    <t>ORTÉZA ZÁPĚSTÍ DLOUHÁ PAN 5.02</t>
  </si>
  <si>
    <t>S DLAHOU, VELIKOST M,L,XL, PRAVÁ-LEVÁ</t>
  </si>
  <si>
    <t>78081</t>
  </si>
  <si>
    <t>ORTÉZA PALCE RUKY OR 10A</t>
  </si>
  <si>
    <t>S DLAHOU</t>
  </si>
  <si>
    <t>78911</t>
  </si>
  <si>
    <t>PÁSKA EPIKONDYLÁRNÍ - TYP 202</t>
  </si>
  <si>
    <t>VELIKOSTI M,L</t>
  </si>
  <si>
    <t>78604</t>
  </si>
  <si>
    <t>ORTÉZA HLEZNA OR 6</t>
  </si>
  <si>
    <t>PROFYLAKTICKÁ</t>
  </si>
  <si>
    <t>62971</t>
  </si>
  <si>
    <t>ORTÉZA KOLENNÍHO KLOUBU OR33</t>
  </si>
  <si>
    <t>NÁVLEKOVÁ S VÝZTUHOU</t>
  </si>
  <si>
    <t>BISOPROLOL</t>
  </si>
  <si>
    <t>158697</t>
  </si>
  <si>
    <t>5MG TBL FLM 100</t>
  </si>
  <si>
    <t>CINCHOKAIN</t>
  </si>
  <si>
    <t>214595</t>
  </si>
  <si>
    <t>FAKTU</t>
  </si>
  <si>
    <t>100MG/2,5MG SUP 20</t>
  </si>
  <si>
    <t>214596</t>
  </si>
  <si>
    <t>50MG/G+10MG/G RCT UNG 20G</t>
  </si>
  <si>
    <t>89024</t>
  </si>
  <si>
    <t>DICLOFENAC AL 50</t>
  </si>
  <si>
    <t>50MG TBL ENT 20</t>
  </si>
  <si>
    <t>KETOPROFEN</t>
  </si>
  <si>
    <t>119940</t>
  </si>
  <si>
    <t>PRONTOFLEX 10%</t>
  </si>
  <si>
    <t>100MG/ML DRM SPR SOL 25ML</t>
  </si>
  <si>
    <t>16287</t>
  </si>
  <si>
    <t>FASTUM</t>
  </si>
  <si>
    <t>25MG/G GEL 100G</t>
  </si>
  <si>
    <t>MOMETASON</t>
  </si>
  <si>
    <t>170760</t>
  </si>
  <si>
    <t>MOMMOX</t>
  </si>
  <si>
    <t>0,05MG/DÁV NAS SPR SUS 140DÁV</t>
  </si>
  <si>
    <t>115318</t>
  </si>
  <si>
    <t>20MG CPS ETD 90</t>
  </si>
  <si>
    <t>215606</t>
  </si>
  <si>
    <t>PSEUDOEFEDRIN, KOMBINACE</t>
  </si>
  <si>
    <t>216104</t>
  </si>
  <si>
    <t>CLARINASE REPETABS</t>
  </si>
  <si>
    <t>5MG/120MG TBL PRO 14 II</t>
  </si>
  <si>
    <t>93224</t>
  </si>
  <si>
    <t>ORTÉZA ZÁPĚSTÍ A PALCE RUKY PAN 5.05</t>
  </si>
  <si>
    <t>PRAVÁ, LEVÁ, VEL. S,M,L,XL</t>
  </si>
  <si>
    <t>78941</t>
  </si>
  <si>
    <t>BANDÁŽ HLEZENNÍ LEVAMED</t>
  </si>
  <si>
    <t>88217</t>
  </si>
  <si>
    <t>1,5MG TBL NOB 30</t>
  </si>
  <si>
    <t>216145</t>
  </si>
  <si>
    <t>1,5MG TBL NOB 28</t>
  </si>
  <si>
    <t>216707</t>
  </si>
  <si>
    <t>32064</t>
  </si>
  <si>
    <t>9500IU/ML INJ SOL ISP 10X1ML</t>
  </si>
  <si>
    <t>138841</t>
  </si>
  <si>
    <t>37,5MG/325MG TBL FLM 30 I</t>
  </si>
  <si>
    <t>179326</t>
  </si>
  <si>
    <t>75MG/650MG TBL FLM 20 I</t>
  </si>
  <si>
    <t>6919</t>
  </si>
  <si>
    <t>ORTÉZA HLEZENNÍHO KLOUBU</t>
  </si>
  <si>
    <t>MALLEOLOC 2 VELIKOSTI NA LEVÉ A PRAVÉ HLEZNO</t>
  </si>
  <si>
    <t>136061</t>
  </si>
  <si>
    <t>ORTÉZA KOLENNÍ</t>
  </si>
  <si>
    <t>PLETENÁ FIT - 2 SPIRÁLOVÉ VÝZTUHY</t>
  </si>
  <si>
    <t>78602</t>
  </si>
  <si>
    <t>PÁSKA EPIONDYLÁRNÍ OR 16A</t>
  </si>
  <si>
    <t>S GUMOVOU PELOTOU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</si>
  <si>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</si>
  <si>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</si>
  <si>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</si>
  <si>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</si>
  <si>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86656</t>
  </si>
  <si>
    <t>NEUROL 1,0</t>
  </si>
  <si>
    <t>1MG TBL NOB 30</t>
  </si>
  <si>
    <t>45010</t>
  </si>
  <si>
    <t>500MG TBL FLM 3</t>
  </si>
  <si>
    <t>CETIRIZIN</t>
  </si>
  <si>
    <t>99600</t>
  </si>
  <si>
    <t>10MG TBL FLM 90</t>
  </si>
  <si>
    <t>125121</t>
  </si>
  <si>
    <t>APO-DICLO SR 100</t>
  </si>
  <si>
    <t>100MG TBL RET 30</t>
  </si>
  <si>
    <t>FLUOCINOLON-ACETONID</t>
  </si>
  <si>
    <t>201100</t>
  </si>
  <si>
    <t>FLUCINAR</t>
  </si>
  <si>
    <t>0,25MG/G GEL 15G</t>
  </si>
  <si>
    <t>OFLOXACIN</t>
  </si>
  <si>
    <t>55636</t>
  </si>
  <si>
    <t>OFLOXIN 200</t>
  </si>
  <si>
    <t>200MG TBL FLM 10</t>
  </si>
  <si>
    <t>132603</t>
  </si>
  <si>
    <t>STILNOX</t>
  </si>
  <si>
    <t>132901</t>
  </si>
  <si>
    <t>FORMOTEROL A BUDESONID</t>
  </si>
  <si>
    <t>180087</t>
  </si>
  <si>
    <t>SYMBICORT TURBUHALER 200 MIKROGRAMŮ/ 6 MIKROGRAMŮ/ INHALACE</t>
  </si>
  <si>
    <t>160MCG/4,5MCG INH PLV 1X120DÁV</t>
  </si>
  <si>
    <t>BETAMETHASON</t>
  </si>
  <si>
    <t>17166</t>
  </si>
  <si>
    <t>0,5MG/G+30MG/G UNG 30G</t>
  </si>
  <si>
    <t>ERDOSTEIN</t>
  </si>
  <si>
    <t>47033</t>
  </si>
  <si>
    <t>ERDOMED</t>
  </si>
  <si>
    <t>35MG/ML POR PLV SUS 100ML</t>
  </si>
  <si>
    <t>93724</t>
  </si>
  <si>
    <t>100MG SUP 10</t>
  </si>
  <si>
    <t>Jiná</t>
  </si>
  <si>
    <t>999999</t>
  </si>
  <si>
    <t>Jiný</t>
  </si>
  <si>
    <t>KLOTRIMAZOL</t>
  </si>
  <si>
    <t>16895</t>
  </si>
  <si>
    <t>IMAZOL KRÉMPASTA</t>
  </si>
  <si>
    <t>10MG/G DRM PST 1X30G</t>
  </si>
  <si>
    <t>TELMISARTAN</t>
  </si>
  <si>
    <t>172034</t>
  </si>
  <si>
    <t>TEZEO</t>
  </si>
  <si>
    <t>40MG TBL NOB 28</t>
  </si>
  <si>
    <t>209686</t>
  </si>
  <si>
    <t>75MG/650MG TBL PRO 10 II</t>
  </si>
  <si>
    <t>136042</t>
  </si>
  <si>
    <t>ORTÉZA ZÁPĚSTÍ</t>
  </si>
  <si>
    <t>DLOUHÁ, 2 DLAHY, T 22</t>
  </si>
  <si>
    <t>ANTIPROPULZIVA</t>
  </si>
  <si>
    <t>30652</t>
  </si>
  <si>
    <t>REASEC</t>
  </si>
  <si>
    <t>2,5MG/0,025MG TBL NOB 20</t>
  </si>
  <si>
    <t>BETAMETHASON A ANTIBIOTIKA</t>
  </si>
  <si>
    <t>17171</t>
  </si>
  <si>
    <t>BELOGENT</t>
  </si>
  <si>
    <t>0,5MG/G+1MG/G UNG 30G</t>
  </si>
  <si>
    <t>125122</t>
  </si>
  <si>
    <t>100MG TBL RET 100</t>
  </si>
  <si>
    <t>CHONDROITIN-SULFÁT</t>
  </si>
  <si>
    <t>14821</t>
  </si>
  <si>
    <t>CONDROSULF</t>
  </si>
  <si>
    <t>800MG TBL FLM 30</t>
  </si>
  <si>
    <t>IBUPROFEN</t>
  </si>
  <si>
    <t>32082</t>
  </si>
  <si>
    <t>IBALGIN 400</t>
  </si>
  <si>
    <t>400MG TBL FLM 100</t>
  </si>
  <si>
    <t>THIETHYLPERAZIN</t>
  </si>
  <si>
    <t>9844</t>
  </si>
  <si>
    <t>TORECAN</t>
  </si>
  <si>
    <t>6,5MG TBL OBD 50</t>
  </si>
  <si>
    <t>TOLPERISON</t>
  </si>
  <si>
    <t>57525</t>
  </si>
  <si>
    <t>MYDOCALM</t>
  </si>
  <si>
    <t>150MG TBL FLM 30</t>
  </si>
  <si>
    <t>851</t>
  </si>
  <si>
    <t>OBINADLO PRUŽNÉ HADICOVÉ PRUBAN VEL.9</t>
  </si>
  <si>
    <t>1M,HRUDNÍK,STEHNO,1KS</t>
  </si>
  <si>
    <t>93146</t>
  </si>
  <si>
    <t>ORTÉZA KOLEN. KLOUBU SE STABILIZACÍ PATELY OR 36</t>
  </si>
  <si>
    <t>VELIKOST S,M,L,XL,XXL</t>
  </si>
  <si>
    <t>ACEKLOFENAK</t>
  </si>
  <si>
    <t>191728</t>
  </si>
  <si>
    <t>BIOFENAC</t>
  </si>
  <si>
    <t>100MG POR PLV SUS 20</t>
  </si>
  <si>
    <t>ACIKLOVIR</t>
  </si>
  <si>
    <t>155938</t>
  </si>
  <si>
    <t>HERPESIN 200</t>
  </si>
  <si>
    <t>200MG TBL NOB 25</t>
  </si>
  <si>
    <t>ALOPURINOL</t>
  </si>
  <si>
    <t>107869</t>
  </si>
  <si>
    <t>APO-ALLOPURINOL</t>
  </si>
  <si>
    <t>BEMIPARIN</t>
  </si>
  <si>
    <t>30526</t>
  </si>
  <si>
    <t>ZIBOR</t>
  </si>
  <si>
    <t>3500IU INJ SOL ISP 10X0,2ML</t>
  </si>
  <si>
    <t>132601</t>
  </si>
  <si>
    <t>87076</t>
  </si>
  <si>
    <t>300MG CPS DUR 20</t>
  </si>
  <si>
    <t>201970</t>
  </si>
  <si>
    <t>33000IU/2500IU DRM PLV SOL 1</t>
  </si>
  <si>
    <t>84114</t>
  </si>
  <si>
    <t>25MG/G GEL 50G</t>
  </si>
  <si>
    <t>KLARITHROMYCIN</t>
  </si>
  <si>
    <t>53853</t>
  </si>
  <si>
    <t>500MG TBL FLM 14</t>
  </si>
  <si>
    <t>216196</t>
  </si>
  <si>
    <t>KLACID</t>
  </si>
  <si>
    <t>250MG TBL FLM 14</t>
  </si>
  <si>
    <t>KORTIKOSTEROIDY</t>
  </si>
  <si>
    <t>84700</t>
  </si>
  <si>
    <t>OTOBACID N</t>
  </si>
  <si>
    <t>0,2MG/G+5MG/G+479,8MG/G AUR GT</t>
  </si>
  <si>
    <t>KYSELINA ALENDRONOVÁ A CHOLEKALCIFEROL</t>
  </si>
  <si>
    <t>29955</t>
  </si>
  <si>
    <t>FOSAVANCE</t>
  </si>
  <si>
    <t>70MG/5600IU TBL NOB 12</t>
  </si>
  <si>
    <t>KYSELINA TIAPROFENOVÁ</t>
  </si>
  <si>
    <t>96484</t>
  </si>
  <si>
    <t>SURGAM LÉČIVA</t>
  </si>
  <si>
    <t>300MG TBL NOB 20</t>
  </si>
  <si>
    <t>LEVOCETIRIZIN</t>
  </si>
  <si>
    <t>124346</t>
  </si>
  <si>
    <t>5MG TBL FLM 90 I</t>
  </si>
  <si>
    <t>25366</t>
  </si>
  <si>
    <t>140192</t>
  </si>
  <si>
    <t>OMEPRAZOL STADA</t>
  </si>
  <si>
    <t>20MG CPS ETD 100</t>
  </si>
  <si>
    <t>96118</t>
  </si>
  <si>
    <t>250SU CPS MOL 50</t>
  </si>
  <si>
    <t>164888</t>
  </si>
  <si>
    <t>CALTRATE 600 MG/400 IU D3 POTAHOVANÁ TABLETA</t>
  </si>
  <si>
    <t>600MG/400IU TBL FLM 90</t>
  </si>
  <si>
    <t>146899</t>
  </si>
  <si>
    <t>10MG TBL FLM 50</t>
  </si>
  <si>
    <t>*2998</t>
  </si>
  <si>
    <t>11652</t>
  </si>
  <si>
    <t>ORTÉZA KLAVIKULÁRNÍ PAN 2.05</t>
  </si>
  <si>
    <t>VELIKOST S,M,L,XL, UNIVERZÁLNÍ PRO PRAVÉ A LEVÉ RAMENO</t>
  </si>
  <si>
    <t>78945</t>
  </si>
  <si>
    <t>ORTÉZA KOLENNÍ GENUMEDI</t>
  </si>
  <si>
    <t>11063</t>
  </si>
  <si>
    <t>IBALGIN 600</t>
  </si>
  <si>
    <t>600MG TBL FLM 30</t>
  </si>
  <si>
    <t>32018</t>
  </si>
  <si>
    <t>IBUPROFEN AL 400</t>
  </si>
  <si>
    <t>23642</t>
  </si>
  <si>
    <t>ORTÉZA KOLENNÍ S KOVOVÝMI DLAHAMI</t>
  </si>
  <si>
    <t>DRYTEX ECONOMY HINGED KNEE SUPPORT- S DVOUOSÝM KLOUBEM (0670)</t>
  </si>
  <si>
    <t>63776</t>
  </si>
  <si>
    <t>ORTÉZA HLEZENNÍ VACOPED; SOUPRAVA PRO PACIENTA</t>
  </si>
  <si>
    <t>94918</t>
  </si>
  <si>
    <t>AMBROBENE</t>
  </si>
  <si>
    <t>192247</t>
  </si>
  <si>
    <t>75MG CPS PRO 20</t>
  </si>
  <si>
    <t>47740</t>
  </si>
  <si>
    <t>RIVOCOR 5</t>
  </si>
  <si>
    <t>203854</t>
  </si>
  <si>
    <t>NAFTIDROFURYL</t>
  </si>
  <si>
    <t>66015</t>
  </si>
  <si>
    <t>ENELBIN 100 RETARD</t>
  </si>
  <si>
    <t>SULFAMETHOXAZOL A TRIMETHOPRIM</t>
  </si>
  <si>
    <t>203954</t>
  </si>
  <si>
    <t>BISEPTOL</t>
  </si>
  <si>
    <t>400MG/80MG TBL NOB 28</t>
  </si>
  <si>
    <t>32086</t>
  </si>
  <si>
    <t>50MG CPS DUR 20</t>
  </si>
  <si>
    <t>132992</t>
  </si>
  <si>
    <t>140304</t>
  </si>
  <si>
    <t>ORTÉZA KOLENNÍHO KLOUBU S KOVOVÝMI DLAHAMI</t>
  </si>
  <si>
    <t>STABIMED PRO - PRODYŠNÝ MATERIÁL, KOVOVÉ DLAHY</t>
  </si>
  <si>
    <t>22322</t>
  </si>
  <si>
    <t>ORTÉZA KOLENNÍHO KLOUBU PEVNÁ</t>
  </si>
  <si>
    <t>S FLEXÍ 0 ST.A,ORTIKA OR 3A,VELIKOSTI XS,S,M,L,XL</t>
  </si>
  <si>
    <t>140685</t>
  </si>
  <si>
    <t>BANDÁŽ HLEZNA - MALLEOSAN</t>
  </si>
  <si>
    <t>PLETENINOVÁ BANDÁŽ, SILIKONOVÉ PELOTY</t>
  </si>
  <si>
    <t>140722</t>
  </si>
  <si>
    <t>ORTÉZA PRSTOVÁ DYNAMICKÁ EXTENČNÍ (PIP)</t>
  </si>
  <si>
    <t>UNIVERZÁLNÍ PROVEDENÍ PRO PRSTY PRAVÉ A LEVÉ RUKY, VELIKOST 1-5</t>
  </si>
  <si>
    <t>62962</t>
  </si>
  <si>
    <t>ORTÉZA LOKETNÍ RIGIDNÍ S FIXACÍ ZÁPĚSTÍ OR 4F</t>
  </si>
  <si>
    <t>11798</t>
  </si>
  <si>
    <t>NÁSTAVEC NA WC VT 1840</t>
  </si>
  <si>
    <t>VÝŠKA 5CM,10CM</t>
  </si>
  <si>
    <t>155686</t>
  </si>
  <si>
    <t>ZYRTEC</t>
  </si>
  <si>
    <t>132871</t>
  </si>
  <si>
    <t>37,5MG/325MG TBL FLM 10</t>
  </si>
  <si>
    <t>15764</t>
  </si>
  <si>
    <t>BERLE PŘEDLOKETNÍ DURALOVÁ FD 93</t>
  </si>
  <si>
    <t>NOSNOST 150KG</t>
  </si>
  <si>
    <t>12894</t>
  </si>
  <si>
    <t>100MG POR GRA SUS 15 I</t>
  </si>
  <si>
    <t>89026</t>
  </si>
  <si>
    <t>50MG TBL ENT 100</t>
  </si>
  <si>
    <t>32060</t>
  </si>
  <si>
    <t>9500IU/ML INJ SOL ISP 2X0,6ML</t>
  </si>
  <si>
    <t>CHLORID DRASELNÝ</t>
  </si>
  <si>
    <t>17189</t>
  </si>
  <si>
    <t>500MG TBL ENT 100</t>
  </si>
  <si>
    <t>INOSIN PRANOBEX</t>
  </si>
  <si>
    <t>107676</t>
  </si>
  <si>
    <t>ISOPRINOSINE</t>
  </si>
  <si>
    <t>500MG TBL NOB 50</t>
  </si>
  <si>
    <t>85524</t>
  </si>
  <si>
    <t>AMOKSIKLAV 375 MG</t>
  </si>
  <si>
    <t>250MG/125MG TBL FLM 21</t>
  </si>
  <si>
    <t>23883</t>
  </si>
  <si>
    <t>NÁSTAVEC NA WC PLASTOVÝ 508 A</t>
  </si>
  <si>
    <t>VÝŠKA 15CM</t>
  </si>
  <si>
    <t>Standardní lůžková péče</t>
  </si>
  <si>
    <t>Všeobecná ambulance</t>
  </si>
  <si>
    <t>Lůžkové oddělení intenzivní péče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</si>
  <si>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</si>
  <si>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</si>
  <si>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</si>
  <si>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J01FA09 - KLARITHROMYCIN</t>
  </si>
  <si>
    <t>N02CC01 - SUMATRIPTAN</t>
  </si>
  <si>
    <t>C09CA07 - TELMISARTAN</t>
  </si>
  <si>
    <t>J05AX05 - INOSIN PRANOBEX</t>
  </si>
  <si>
    <t>M01AC06 - MELOXIKAM</t>
  </si>
  <si>
    <t>B03AE10 - RŮZNÉ JINÉ KOMBINACE ŽELEZA</t>
  </si>
  <si>
    <t>A07DA - ANTIPROPULZIVA</t>
  </si>
  <si>
    <t>R05CB01 - ACETYLCYSTEIN</t>
  </si>
  <si>
    <t>J01FA10 - AZITHROMYCIN</t>
  </si>
  <si>
    <t>R06AX13 - LORATADIN</t>
  </si>
  <si>
    <t>R03AK07 - FORMOTEROL A BUDESONID</t>
  </si>
  <si>
    <t>N05BA12 - ALPRAZOLAM</t>
  </si>
  <si>
    <t>R01AD09 - MOMETASON</t>
  </si>
  <si>
    <t>R05CB01</t>
  </si>
  <si>
    <t>19000IU/ML INJ SOL ISP 10X0,6ML</t>
  </si>
  <si>
    <t>M01AC06</t>
  </si>
  <si>
    <t>N02CC01</t>
  </si>
  <si>
    <t>N05BA12</t>
  </si>
  <si>
    <t>B03AE10</t>
  </si>
  <si>
    <t>N02AJ13</t>
  </si>
  <si>
    <t>J01FA10</t>
  </si>
  <si>
    <t>R06AX13</t>
  </si>
  <si>
    <t>R01AD09</t>
  </si>
  <si>
    <t>J05AX05</t>
  </si>
  <si>
    <t>R03AK07</t>
  </si>
  <si>
    <t>C09CA07</t>
  </si>
  <si>
    <t>A07DA</t>
  </si>
  <si>
    <t>J01FA09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</si>
  <si>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</si>
  <si>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</si>
  <si>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</si>
  <si>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</si>
  <si>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</si>
  <si>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</si>
  <si>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</si>
  <si>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</si>
  <si>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</si>
  <si>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</si>
  <si>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</si>
  <si>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</si>
  <si>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</si>
  <si>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</si>
  <si>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</si>
  <si>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3164</t>
  </si>
  <si>
    <t>TRAU: pracoviště COS</t>
  </si>
  <si>
    <t>TRAU: pracoviště COS Celkem</t>
  </si>
  <si>
    <t>50115020</t>
  </si>
  <si>
    <t>laboratorní diagnostika-LEK (Z501)</t>
  </si>
  <si>
    <t>DG395</t>
  </si>
  <si>
    <t>Diagnostická souprava AB0 set monoklonální na 30</t>
  </si>
  <si>
    <t>50115040</t>
  </si>
  <si>
    <t>laboratorní materiál (Z505)</t>
  </si>
  <si>
    <t>ZC065</t>
  </si>
  <si>
    <t>Kapilára heparin sodný 140 ul / 1,2 x 125 mm + drátek sklo 125/140</t>
  </si>
  <si>
    <t>50115050</t>
  </si>
  <si>
    <t>obvazový materiál (Z502)</t>
  </si>
  <si>
    <t>ZL978</t>
  </si>
  <si>
    <t>Kanystr renasys GO 300 ml pro podtlakovou terapii 66800914</t>
  </si>
  <si>
    <t>ZA563</t>
  </si>
  <si>
    <t>Kompresa AB 20 x 20 cm/1 ks sterilní NT savá (1230114041) 1327114041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</si>
  <si>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</si>
  <si>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</si>
  <si>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</si>
  <si>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</si>
  <si>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</si>
  <si>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</si>
  <si>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ZL410</t>
  </si>
  <si>
    <t>Krytí gelové Hemagel 100 g A2681147</t>
  </si>
  <si>
    <t>ZN814</t>
  </si>
  <si>
    <t>Krytí gelové na rány ActiMaris bal. á 20g 3097749</t>
  </si>
  <si>
    <t>ZA544</t>
  </si>
  <si>
    <t>Krytí inadine nepřilnavé 5,0 x 5,0 cm 1/10 SYS01481EE</t>
  </si>
  <si>
    <t>ZA547</t>
  </si>
  <si>
    <t>Krytí inadine nepřilnavé 9,5 x 9,5 cm 1/10 SYS01512EE</t>
  </si>
  <si>
    <t>ZA537</t>
  </si>
  <si>
    <t>Krytí mepilex heel 13 x 20 cm bal. á 5 ks 288100-01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</si>
  <si>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</si>
  <si>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</si>
  <si>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</si>
  <si>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</si>
  <si>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</si>
  <si>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</si>
  <si>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</si>
  <si>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</si>
  <si>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ZI601</t>
  </si>
  <si>
    <t>Náplast curapor 10 x 20 cm 32915 ( náhrada za cosmopor )</t>
  </si>
  <si>
    <t>ZC885</t>
  </si>
  <si>
    <t>Náplast omnifix E 10 cm x 10 m 900650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</si>
  <si>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</si>
  <si>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</si>
  <si>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</si>
  <si>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</si>
  <si>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</si>
  <si>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</si>
  <si>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</si>
  <si>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</si>
  <si>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</si>
  <si>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</si>
  <si>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</si>
  <si>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</si>
  <si>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</si>
  <si>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</si>
  <si>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</si>
  <si>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</si>
  <si>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</si>
  <si>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</si>
  <si>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</si>
  <si>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</si>
  <si>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</si>
  <si>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</si>
  <si>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</si>
  <si>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</si>
  <si>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</si>
  <si>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pro podtlakovou terapii 66800794</t>
  </si>
  <si>
    <t>ZL974</t>
  </si>
  <si>
    <t>Pěna renasys-F velký set (L) pro podtlakovou terapii 66800796</t>
  </si>
  <si>
    <t>ZA576</t>
  </si>
  <si>
    <t>Set sterilní pro močovou katetrizaci Mediset bal. á 10 ks 4552710</t>
  </si>
  <si>
    <t>ZA083</t>
  </si>
  <si>
    <t>Šátek trojcípý NT 136 x 96 x 96 cm 14970</t>
  </si>
  <si>
    <t>ZA443</t>
  </si>
  <si>
    <t>Šátek trojcípý NT 136 x 96 x 96 cm 20002 náhrada ZA083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</si>
  <si>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</si>
  <si>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</si>
  <si>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</si>
  <si>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</si>
  <si>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</si>
  <si>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</si>
  <si>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</si>
  <si>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</si>
  <si>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</si>
  <si>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</si>
  <si>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</si>
  <si>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</si>
  <si>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</si>
  <si>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</si>
  <si>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</si>
  <si>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</si>
  <si>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</si>
  <si>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</si>
  <si>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</si>
  <si>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</si>
  <si>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</si>
  <si>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</si>
  <si>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</si>
  <si>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</si>
  <si>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</si>
  <si>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</si>
  <si>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</si>
  <si>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</si>
  <si>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</si>
  <si>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</si>
  <si>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</si>
  <si>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</si>
  <si>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</si>
  <si>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</si>
  <si>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</si>
  <si>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</si>
  <si>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ZB102</t>
  </si>
  <si>
    <t>Láhev k odsávačce flovac 1l hadice 1,8 m á 45 ks 000-036-020</t>
  </si>
  <si>
    <t>ZE159</t>
  </si>
  <si>
    <t>Nádoba na kontaminovaný odpad 2 l 15-0003</t>
  </si>
  <si>
    <t>ZL688</t>
  </si>
  <si>
    <t>Proužky Accu-Check Inform IIStrip 50 EU1 á 50 ks 05942861041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</si>
  <si>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</si>
  <si>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</si>
  <si>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</si>
  <si>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</si>
  <si>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</si>
  <si>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</si>
  <si>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</si>
  <si>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</si>
  <si>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</si>
  <si>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</si>
  <si>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</si>
  <si>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</si>
  <si>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</si>
  <si>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</si>
  <si>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</si>
  <si>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</si>
  <si>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ZB893</t>
  </si>
  <si>
    <t>Stříkačka inzulinová omnican 0,5 ml 100j s jehlou 30 G bal. á 100 ks 9151125S</t>
  </si>
  <si>
    <t>ZA964</t>
  </si>
  <si>
    <t>Stříkačka janett 3-dílná 60 ml sterilní vyplachovací 050ML3CZ-CEW (MRG564)</t>
  </si>
  <si>
    <t>ZA119</t>
  </si>
  <si>
    <t>Trokar hrudní 18F 30 cm 636.18</t>
  </si>
  <si>
    <t>ZL435</t>
  </si>
  <si>
    <t>Trokar hrudní CH20 délka 40 cm vnější pr. 6,6 mm bal. á 10 ks 02.000.30.020</t>
  </si>
  <si>
    <t>ZP357</t>
  </si>
  <si>
    <t>Tyčinka vatová zvlhčující glycerín + citron bal. á 75 ks FTL-LS-15</t>
  </si>
  <si>
    <t>ZK798</t>
  </si>
  <si>
    <t>Zátka combi modrá 4495152</t>
  </si>
  <si>
    <t>ZC872</t>
  </si>
  <si>
    <t>Zátka ke kapiláře 140 ul</t>
  </si>
  <si>
    <t>ZB756</t>
  </si>
  <si>
    <t>Zkumavka 3 ml K3 edta fialová 454086</t>
  </si>
  <si>
    <t>ZB774</t>
  </si>
  <si>
    <t>Zkumavka červená 5 ml gel 456071</t>
  </si>
  <si>
    <t>ZI167</t>
  </si>
  <si>
    <t>Zkumavka EmptyTube bílá ostatní tekuté vzorky PFPM913S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</si>
  <si>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</si>
  <si>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</si>
  <si>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</si>
  <si>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</si>
  <si>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</si>
  <si>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</si>
  <si>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</si>
  <si>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</si>
  <si>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</si>
  <si>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</si>
  <si>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</si>
  <si>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</si>
  <si>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</si>
  <si>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</si>
  <si>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</si>
  <si>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</si>
  <si>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</si>
  <si>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</si>
  <si>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</si>
  <si>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</si>
  <si>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</si>
  <si>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</si>
  <si>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</si>
  <si>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</si>
  <si>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50115070</t>
  </si>
  <si>
    <t>ZPr - katetry ostatní (Z513)</t>
  </si>
  <si>
    <t>ZC354</t>
  </si>
  <si>
    <t>Katetr CVC 1 lumen 16 GA x 20 cm bal. á 10 ks CV-24301-E</t>
  </si>
  <si>
    <t>50115079</t>
  </si>
  <si>
    <t>ZPr - internzivní péče (Z542)</t>
  </si>
  <si>
    <t>ZB751</t>
  </si>
  <si>
    <t>Hadice PVC 8/12 á 30 m P00468</t>
  </si>
  <si>
    <t>ZD668</t>
  </si>
  <si>
    <t>Kompresa gáza 10 x 10 cm/5 ks sterilní 1325019275</t>
  </si>
  <si>
    <t>ZA557</t>
  </si>
  <si>
    <t>Kompresa gáza 10 x 20 cm/5 ks sterilní 26013</t>
  </si>
  <si>
    <t>ZD740</t>
  </si>
  <si>
    <t>Kompresa gáza sterilkompres 7,5 x 7,5 cm/5 ks sterilní 1325019265(1230119225)</t>
  </si>
  <si>
    <t>ZA654</t>
  </si>
  <si>
    <t>Obinadlo elastické coban 2,5 cm x 4,5 m bal. á 30 ks 1581</t>
  </si>
  <si>
    <t>ZA426</t>
  </si>
  <si>
    <t>Obinadlo hydrofilní 16 cm x 10 m 13014</t>
  </si>
  <si>
    <t>ZA555</t>
  </si>
  <si>
    <t>Obinadlo sádrové gipsan 14 cm x 3 m bal. á 40 ks 1321701105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</si>
  <si>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</si>
  <si>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</si>
  <si>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</si>
  <si>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</si>
  <si>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</si>
  <si>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</si>
  <si>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</si>
  <si>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</si>
  <si>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</si>
  <si>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</si>
  <si>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</si>
  <si>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</si>
  <si>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</si>
  <si>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</si>
  <si>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ZA432</t>
  </si>
  <si>
    <t>Obvaz sádrový safix plus 14 cm x 3 m bal. á 20 ks 3327430</t>
  </si>
  <si>
    <t>ZD545</t>
  </si>
  <si>
    <t>Safix longeta sádrová 4 vrstvá 10 x 20 m (332790) 1324702316</t>
  </si>
  <si>
    <t>ZD551</t>
  </si>
  <si>
    <t>Safix longeta sádrová 4 vrstvá 12 x 20 m (332791) 1324702317</t>
  </si>
  <si>
    <t>ZA527</t>
  </si>
  <si>
    <t>Set sterilní pro malé chir.výkony Mediset bal. á 27 ks 4709673</t>
  </si>
  <si>
    <t>ZC752</t>
  </si>
  <si>
    <t>Čepelka skalpelová 15 BB515</t>
  </si>
  <si>
    <t>ZI879</t>
  </si>
  <si>
    <t>Extraktor kožních svorek Leukosan bal. á 20 ks 72615</t>
  </si>
  <si>
    <t>ZF159</t>
  </si>
  <si>
    <t>Nádoba na kontaminovaný odpad 1 l 15-0002</t>
  </si>
  <si>
    <t>ZL105</t>
  </si>
  <si>
    <t>Nástavec pro odběr moče ke zkumavce vacuete 450251</t>
  </si>
  <si>
    <t>ZJ673</t>
  </si>
  <si>
    <t>Pohár na moč 100 ml UH GAMA204808</t>
  </si>
  <si>
    <t>ZB759</t>
  </si>
  <si>
    <t>Zkumavka červená 8 ml gel 455071</t>
  </si>
  <si>
    <t>ZG515</t>
  </si>
  <si>
    <t>Zkumavka močová vacuette 10,5 ml bal. á 50 ks 455007</t>
  </si>
  <si>
    <t>50115064</t>
  </si>
  <si>
    <t>ZPr - šicí materiál (Z529)</t>
  </si>
  <si>
    <t>ZB979</t>
  </si>
  <si>
    <t>Šití dafilon modrý 4/0 (1.5) bal. á 36 ks C0932205</t>
  </si>
  <si>
    <t>ZB216</t>
  </si>
  <si>
    <t>Šití safil fialový 2/0 (3) bal. á 36 ks C1048051</t>
  </si>
  <si>
    <t>ZP948</t>
  </si>
  <si>
    <t>Rukavice nitril basic bez p. modré L bal. á 200 ks 44752</t>
  </si>
  <si>
    <t>ZP946</t>
  </si>
  <si>
    <t>Rukavice nitril basic bez p. modré S bal. á 200 ks 44750</t>
  </si>
  <si>
    <t>ZN125</t>
  </si>
  <si>
    <t>Rukavice operační gammex latex PF bez pudru 7,5 330048075</t>
  </si>
  <si>
    <t>ZN108</t>
  </si>
  <si>
    <t>Rukavice operační gammex latex PF bez pudru 8,0 330048080</t>
  </si>
  <si>
    <t>ZA459</t>
  </si>
  <si>
    <t>Kompresa AB 10 x 20 cm/1 ks sterilní NT savá (1230114021) 1327114021</t>
  </si>
  <si>
    <t>ZC506</t>
  </si>
  <si>
    <t>Kompresa NT 10 x 10 cm/5 ks sterilní 1325020275</t>
  </si>
  <si>
    <t>ZC845</t>
  </si>
  <si>
    <t>Kompresa NT 10 x 20 cm/5 ks sterilní 26621</t>
  </si>
  <si>
    <t>ZA540</t>
  </si>
  <si>
    <t>Náplast omnifix E 15 cm x 10 m 9006513</t>
  </si>
  <si>
    <t>ZN478</t>
  </si>
  <si>
    <t>Obinadlo elastické universal 10 cm x 5 m 1323100313</t>
  </si>
  <si>
    <t>ZN618</t>
  </si>
  <si>
    <t>Brýle kyslíkové pro dospělé bal. á 100 ks A0100</t>
  </si>
  <si>
    <t>ZB770</t>
  </si>
  <si>
    <t>Držák jehly excentrický Holdex 450263</t>
  </si>
  <si>
    <t>ZC648</t>
  </si>
  <si>
    <t>Elektroda EKG pěnová pr. 55 mm pro dospělé H-108002</t>
  </si>
  <si>
    <t>ZO924</t>
  </si>
  <si>
    <t>Manžeta přetlaková 1000 ml látková komplet P02086</t>
  </si>
  <si>
    <t>ZF996</t>
  </si>
  <si>
    <t>Manžeta přetlaková 500 ml komplet. P00502</t>
  </si>
  <si>
    <t>ZA713</t>
  </si>
  <si>
    <t>Měřič žilního tlaku 01 646992</t>
  </si>
  <si>
    <t>ZA691</t>
  </si>
  <si>
    <t>Rampa 3 kohouty discofix 16600C/4085434/</t>
  </si>
  <si>
    <t>ZA688</t>
  </si>
  <si>
    <t>Sáček močový curity s hod. diurézou 400 ml hadička 150 cm 8150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</si>
  <si>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</si>
  <si>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</si>
  <si>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</si>
  <si>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</si>
  <si>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ZB041</t>
  </si>
  <si>
    <t>Systém hrudní drenáže atrium 1 cestný 3600-100</t>
  </si>
  <si>
    <t>ZB777</t>
  </si>
  <si>
    <t>Zkumavka červená 3,5 ml gel 454071</t>
  </si>
  <si>
    <t>ZI182</t>
  </si>
  <si>
    <t>Zkumavka močová + aplikátor s chem.stabilizátorem UriSwab žlutá 802CE.A</t>
  </si>
  <si>
    <t>ZG139</t>
  </si>
  <si>
    <t>Set infuzní VL ST 00 PVC, silikon 285 cm mod standard bal. á 70 ks; k Agilii  M46441000S</t>
  </si>
  <si>
    <t>ZB768</t>
  </si>
  <si>
    <t>Jehla vakuová 216/38 mm zelená 450076</t>
  </si>
  <si>
    <t>ZE027</t>
  </si>
  <si>
    <t>Katetr CVC 1 lumen 5 Fr x 30 cm certofix mono ECO 330 bal. á 10 ks 4160282E</t>
  </si>
  <si>
    <t>50115003</t>
  </si>
  <si>
    <t>TEP (Z518)</t>
  </si>
  <si>
    <t>KI706</t>
  </si>
  <si>
    <t>náhrada ramenního kloubu  dřík cementový prům 18 mm délka 80 mm Ti6A/4V 1306.15.180</t>
  </si>
  <si>
    <t>KI363</t>
  </si>
  <si>
    <t>náhrada ramenního kloubu adaptér neutrální 0 mm standard Ti6A/4V 1330.15.270</t>
  </si>
  <si>
    <t>KH152</t>
  </si>
  <si>
    <t>náhrada ramenního kloubu dřík cementovaný prům.14 délka 80 mm Ti6A/4V 1306.15.140</t>
  </si>
  <si>
    <t>KJ210</t>
  </si>
  <si>
    <t>náhrada ramenního kloubu hlavice humerální prům 48 mm CoCrMo  1322.09.480</t>
  </si>
  <si>
    <t>KI228</t>
  </si>
  <si>
    <t>náhrada ramenního kloubu hlavice humerální prům. 44 mm CoCrMo 1322.09.440</t>
  </si>
  <si>
    <t>KI267</t>
  </si>
  <si>
    <t>náhrada ramenního kloubu SMR adaptér neutrální Ti6A/4V 0 mm long 1331.15.270</t>
  </si>
  <si>
    <t>KI269</t>
  </si>
  <si>
    <t>náhrada ramenního kloubu trauma tělo humerální s blokačním šroubem TI6A/4V 1350.15.010</t>
  </si>
  <si>
    <t>50115004</t>
  </si>
  <si>
    <t>IUTN - kovové (Z506)</t>
  </si>
  <si>
    <t>ZG998</t>
  </si>
  <si>
    <t>Čep zajišťovací 3.9 mm 458.340</t>
  </si>
  <si>
    <t>ZH004</t>
  </si>
  <si>
    <t>Čep zajišťovací 3.9 mm 458.480</t>
  </si>
  <si>
    <t>ZG356</t>
  </si>
  <si>
    <t>Čep zajišťovací 3.9 mm 458.540</t>
  </si>
  <si>
    <t>ZG251</t>
  </si>
  <si>
    <t>Čep zajišťovací 3.9 mm L34 258.340</t>
  </si>
  <si>
    <t>ZG120</t>
  </si>
  <si>
    <t>Čep zajišťovací 3.9 mm L40 258.400</t>
  </si>
  <si>
    <t>ZC997</t>
  </si>
  <si>
    <t>Čep zajišťovací 3.9 mm L48 258.480</t>
  </si>
  <si>
    <t>ZC276</t>
  </si>
  <si>
    <t>Čep zajišťovací 4.9 mm 459.300</t>
  </si>
  <si>
    <t>ZI311</t>
  </si>
  <si>
    <t>Čep zajišťovací 4.9 mm 459.320</t>
  </si>
  <si>
    <t>ZA104</t>
  </si>
  <si>
    <t>Čep zajišťovací 4.9 mm 459.340</t>
  </si>
  <si>
    <t>ZB601</t>
  </si>
  <si>
    <t>Čep zajišťovací 4.9 mm 459.380</t>
  </si>
  <si>
    <t>ZF263</t>
  </si>
  <si>
    <t>Čep zajišťovací 4.9 mm 459.440</t>
  </si>
  <si>
    <t>ZF847</t>
  </si>
  <si>
    <t>Čep zajišťovací 4.9 mm 459.460</t>
  </si>
  <si>
    <t>ZF413</t>
  </si>
  <si>
    <t>Čep zajišťovací 4.9 mm 459.500</t>
  </si>
  <si>
    <t>KG193</t>
  </si>
  <si>
    <t>čep zajišťovací pr. 4,9 samořezný 259.340</t>
  </si>
  <si>
    <t>ZA026</t>
  </si>
  <si>
    <t>Dlaha adaptační 1.5 mm 12 otv. 246.191</t>
  </si>
  <si>
    <t>ZA023</t>
  </si>
  <si>
    <t>Dlaha adaptační 2.0 mm 12 otv. 243.091</t>
  </si>
  <si>
    <t>ZM544</t>
  </si>
  <si>
    <t>Dlaha adaptační T 1.3 mm 3 otv. 221.333</t>
  </si>
  <si>
    <t>ZC206</t>
  </si>
  <si>
    <t>Dlaha adaptační T 1.5 mm 3 otv. 246.231</t>
  </si>
  <si>
    <t>ZA024</t>
  </si>
  <si>
    <t>Dlaha adaptační T 2.0 mm 3 otv. 243.231</t>
  </si>
  <si>
    <t>ZC169</t>
  </si>
  <si>
    <t>Dlaha adaptační Y 1.5 mm 246.242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</si>
  <si>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</si>
  <si>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</si>
  <si>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</si>
  <si>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</si>
  <si>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</si>
  <si>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</si>
  <si>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ZA745</t>
  </si>
  <si>
    <t>Dlaha anatomická DVR wide DVRAWL</t>
  </si>
  <si>
    <t>ZD398</t>
  </si>
  <si>
    <t>Dlaha anatomická DVR wide DVRAWR</t>
  </si>
  <si>
    <t>KG485</t>
  </si>
  <si>
    <t>dlaha DHP 2,7/3,5 dorso-lat levá 5 otv. 441.265</t>
  </si>
  <si>
    <t>KG501</t>
  </si>
  <si>
    <t>dlaha DHP 2,7/3,5 mediální levá 5 otv T 441.285</t>
  </si>
  <si>
    <t>KG500</t>
  </si>
  <si>
    <t>dlaha DHP 2,7/3,5 mediální pravá 5 otv T 441.284</t>
  </si>
  <si>
    <t>ZM172</t>
  </si>
  <si>
    <t>Dlaha extra artikulární levá A-4750.71</t>
  </si>
  <si>
    <t>ZN420</t>
  </si>
  <si>
    <t>Dlaha H dorzální pravá A-4750.14</t>
  </si>
  <si>
    <t>KI839</t>
  </si>
  <si>
    <t>dlaha humerální distální LCP,etraartikulární,levá12otv.  04.104.032</t>
  </si>
  <si>
    <t>ZC203</t>
  </si>
  <si>
    <t>Dlaha LC-DCP 2.0 mm 7 otvorů 243.587</t>
  </si>
  <si>
    <t>ZH694</t>
  </si>
  <si>
    <t>Dlaha LCP 2,7 / 3,5 mm na laterální distální fibulu 04.112.141</t>
  </si>
  <si>
    <t>ZG835</t>
  </si>
  <si>
    <t>Dlaha LCP 2,7 / 3,5 mm na přední horní část klavikuly s bočním prodloužením 04.112.010</t>
  </si>
  <si>
    <t>ZG836</t>
  </si>
  <si>
    <t>Dlaha LCP 2,7 / 3,5 mm na přední horní část klavikuly s bočním prodloužením 04.112.011</t>
  </si>
  <si>
    <t>KK834</t>
  </si>
  <si>
    <t>dlaha LCP 2,7/3,5 mm na laterální distální fibulu malý fragment 3 otvory levá 73 mm 04.112.137</t>
  </si>
  <si>
    <t>KG477</t>
  </si>
  <si>
    <t>dlaha LCP 3,5 na olekranon pravá 8 otv. D 436.508</t>
  </si>
  <si>
    <t>ZK399</t>
  </si>
  <si>
    <t>Dlaha LCP 4.5 / 5.0 mm 226.661</t>
  </si>
  <si>
    <t>ZF867</t>
  </si>
  <si>
    <t>Dlaha LCP distální tibie 241.445</t>
  </si>
  <si>
    <t>ZI850</t>
  </si>
  <si>
    <t>Dlaha LCP distální tibie 3.5 mm mediální bez výběžku 02.112.514</t>
  </si>
  <si>
    <t>ZI417</t>
  </si>
  <si>
    <t>Dlaha LCP distální tibie 3.5 mm mediální bez výběžku 02.112.518</t>
  </si>
  <si>
    <t>ZL242</t>
  </si>
  <si>
    <t>Dlaha LCP distální tibie 3.5 mm mediální bez výběžku 02.112.522</t>
  </si>
  <si>
    <t>ZI308</t>
  </si>
  <si>
    <t>Dlaha LCP distální tibie 3.5 mm mediální bez výběžku 02.112.523</t>
  </si>
  <si>
    <t>ZH146</t>
  </si>
  <si>
    <t>Dlaha LCP distální tibie 3.5 mm mediální bez výběžku 02.112.526</t>
  </si>
  <si>
    <t>ZI307</t>
  </si>
  <si>
    <t>Dlaha LCP distální tibie 3.5 mm mediální bez výběžku 02.112.527</t>
  </si>
  <si>
    <t>ZB744</t>
  </si>
  <si>
    <t>Dlaha LCP metafyzální distální bérec 3,5 / 4,0 / 5,0 mm 224.812</t>
  </si>
  <si>
    <t>ZI227</t>
  </si>
  <si>
    <t>Dlaha LCP metafyzální distální bérec 3,5 / 4,5 / 5,0 mm 224.772</t>
  </si>
  <si>
    <t>ZK686</t>
  </si>
  <si>
    <t>Dlaha LCP metafyzální distální bérec 3,5 / 4,5 / 5,0 mm 224.814</t>
  </si>
  <si>
    <t>ZK687</t>
  </si>
  <si>
    <t>Dlaha LCP metafyzální distální bérec 3,5 / 4,5 / 5,0 mm 224.816</t>
  </si>
  <si>
    <t>ZJ295</t>
  </si>
  <si>
    <t>Dlaha LCP na diafízu klíční kosti 3,5 mm 04.112.028</t>
  </si>
  <si>
    <t>ZH692</t>
  </si>
  <si>
    <t>Dlaha LCP na laterální distální fibulu 04.112.139</t>
  </si>
  <si>
    <t>ZE443</t>
  </si>
  <si>
    <t>Dlaha LCP proximální tibie 4.5 239.997</t>
  </si>
  <si>
    <t>ZA002</t>
  </si>
  <si>
    <t>Dlaha LCP proximální tibie 4.5/5.0 240.044</t>
  </si>
  <si>
    <t>ZF291</t>
  </si>
  <si>
    <t>Dlaha LCP proximální tibie laterální 4.5/5.0 mm 240.039</t>
  </si>
  <si>
    <t>ZO034</t>
  </si>
  <si>
    <t>Dlaha LCP tibie proximální dorzální mediální 3,5 mm 02.120.701</t>
  </si>
  <si>
    <t>ZP016</t>
  </si>
  <si>
    <t>Dlaha LCP tibie proximální posteromediální tibiální 3,5 mm 02.120.704</t>
  </si>
  <si>
    <t>ZF288</t>
  </si>
  <si>
    <t>Dlaha LCP tvaru třetiny válce 3.5 mm 241.361</t>
  </si>
  <si>
    <t>ZF287</t>
  </si>
  <si>
    <t>Dlaha LCP tvaru třetiny válce 3.5 mm 241.371</t>
  </si>
  <si>
    <t>ZN838</t>
  </si>
  <si>
    <t>Dlaha LCP tvaru třetiny válce 3.5 mm 241.381</t>
  </si>
  <si>
    <t>ZD376</t>
  </si>
  <si>
    <t>Dlaha LCP-DF 4.5/5.0 mm 222.254</t>
  </si>
  <si>
    <t>ZO590</t>
  </si>
  <si>
    <t>Dlaha metakarpální a falangeální linos ti, anatomická, variabilní úhel, 13 otv., Z-tvar, tl. 1,2 mm, d. 44 mm 26-112-21-09</t>
  </si>
  <si>
    <t>ZO593</t>
  </si>
  <si>
    <t>Dlaha metakarpální a falangeální linos ti, anatomická, variabilní úhel, 2/6 otv., Y-tvar, tl. 1,2 mm, d. 43 mm 26-112-24-09</t>
  </si>
  <si>
    <t>ZO591</t>
  </si>
  <si>
    <t>Dlaha metakarpální a falangeální linos ti, anatomická, variabilní úhel, 3/3 otv., korekční, tl. 1,2 mm, d. 31 mm 26-112-22-09</t>
  </si>
  <si>
    <t>ZO596</t>
  </si>
  <si>
    <t>Dlaha metakarpální a falangeální linos ti, anatomická, variabilní úhel, 7 otv., rovná, tl. 1,2 mm, d. 45 mm 26-112-27-09</t>
  </si>
  <si>
    <t>ZI354</t>
  </si>
  <si>
    <t>Dlaha mini kondylární 1.5 246.610</t>
  </si>
  <si>
    <t>ZB880</t>
  </si>
  <si>
    <t>Dlaha mřížková 1.5 246.483</t>
  </si>
  <si>
    <t>ZM346</t>
  </si>
  <si>
    <t>Dlaha na dézu zápěstí 2,5 mm dlouhé prohnutí A-4760.01</t>
  </si>
  <si>
    <t>ZI217</t>
  </si>
  <si>
    <t>Dlaha na distální ulnu Y 2/8 otvorů A-4750.92</t>
  </si>
  <si>
    <t>ZN381</t>
  </si>
  <si>
    <t>Dlaha na symfýzu 3,5 s koaxiálními kombi otvory a 2 DCP 02.100.016</t>
  </si>
  <si>
    <t>ZA063</t>
  </si>
  <si>
    <t>Dlaha philos proximální humerus 3,5 3 otv. 241.901</t>
  </si>
  <si>
    <t>ZG789</t>
  </si>
  <si>
    <t>Dlaha philos proximální humerus a diafýza 3,5 mm 241.918</t>
  </si>
  <si>
    <t>ZP636</t>
  </si>
  <si>
    <t>Dlaha pro zkrácení ulny a radia TI 7 otvorů dlouhá L 90 mm 26-166-70-09</t>
  </si>
  <si>
    <t>ZI499</t>
  </si>
  <si>
    <t>Dlaha přímá LCP 3,5 mm 10 otvorů 223.601 již se nedodává</t>
  </si>
  <si>
    <t>ZI702</t>
  </si>
  <si>
    <t>Dlaha přímá LCP 3,5 mm 12 otvorů 223.621</t>
  </si>
  <si>
    <t>ZI505</t>
  </si>
  <si>
    <t>Dlaha přímá LCP 3,5 mm 7 otvorů 223.571 již se nedodává</t>
  </si>
  <si>
    <t>ZH539</t>
  </si>
  <si>
    <t>Dlaha přímá LCP 3,5 mm 8 otvorů 223.581</t>
  </si>
  <si>
    <t>ZI498</t>
  </si>
  <si>
    <t>Dlaha přímá LCP 3,5 mm 9 otvorů 223.591 již se nedodává</t>
  </si>
  <si>
    <t>ZP094</t>
  </si>
  <si>
    <t>Dlaha radiální distální Medin 6 x 2 otv. pravá 397129788793</t>
  </si>
  <si>
    <t>ZQ019</t>
  </si>
  <si>
    <t>Dlaha radiální distální Medin 7 x 3 otv. levá 397129788743</t>
  </si>
  <si>
    <t>ZM978</t>
  </si>
  <si>
    <t>Dlaha radiální distální volární 6 x 3 otvory 55 mm levá 397129788713</t>
  </si>
  <si>
    <t>ZK909</t>
  </si>
  <si>
    <t>Dlaha radiální IXOS P2 úhlově stabilní 26-912-12-09</t>
  </si>
  <si>
    <t>ZK990</t>
  </si>
  <si>
    <t>Dlaha radiální IXOS P4 úhlově stabilní 26-914-11-09</t>
  </si>
  <si>
    <t>ZM846</t>
  </si>
  <si>
    <t>Dlaha radiální korekční Recos TI uhl.stabilní 26-166-42-09</t>
  </si>
  <si>
    <t>ZM847</t>
  </si>
  <si>
    <t>Dlaha radiální korekční Recos TI uhl.stabilní 26-166-43-09</t>
  </si>
  <si>
    <t>ZP184</t>
  </si>
  <si>
    <t>Dlaha rekonstrukční 3,5 s nízkým profilem 245.910</t>
  </si>
  <si>
    <t>ZA062</t>
  </si>
  <si>
    <t>Dlaha rekonstrukční LCP 3,5 rovná s kombinovaným otvorem 10 otv. 245.101</t>
  </si>
  <si>
    <t>ZH019</t>
  </si>
  <si>
    <t>Dlaha rekonstrukční LCP 3,5 rovná s kombinovaným otvorem 8 otv. 245.081</t>
  </si>
  <si>
    <t>ZG354</t>
  </si>
  <si>
    <t>Dlaha rekonstrukční LCP 3,5 rovná s kombinovaným otvorem 9 otv. 245.091</t>
  </si>
  <si>
    <t>ZJ226</t>
  </si>
  <si>
    <t>Dlaha targon FN dlaha 130° KO802T</t>
  </si>
  <si>
    <t>ZP524</t>
  </si>
  <si>
    <t>Dlaha tibiální proximální mediální LCP 3,5 239.937</t>
  </si>
  <si>
    <t>ZO063</t>
  </si>
  <si>
    <t>Dlaha tibiální proximální mediální LCP 3,5 239.955</t>
  </si>
  <si>
    <t>ZO064</t>
  </si>
  <si>
    <t>Dlaha tibiální proximální mediální LCP 3,5 239.957</t>
  </si>
  <si>
    <t>ZC286</t>
  </si>
  <si>
    <t>Dlaha tibie proximální LCP laterální 4.5/5.0 8 otv. 240.041</t>
  </si>
  <si>
    <t>KK927</t>
  </si>
  <si>
    <t>dlaha úhlově stabilní LCP krychlová 2.4 levá titan 04.100.021</t>
  </si>
  <si>
    <t>KK928</t>
  </si>
  <si>
    <t>dlaha úhlově stabilní LCP krychlová 2.4 pravá titan 04.100.022</t>
  </si>
  <si>
    <t>ZA151</t>
  </si>
  <si>
    <t>Dlaha uzamykatelná 3.5 mm patní kost 241.622</t>
  </si>
  <si>
    <t>ZL876</t>
  </si>
  <si>
    <t>Dlaha VA-LCP 3,5 mm proximální tibie 02.127.321</t>
  </si>
  <si>
    <t>ZQ049</t>
  </si>
  <si>
    <t>Dlaha VA-LCP 3,5 mm proximální tibie levá 8 otv. 02.127.231</t>
  </si>
  <si>
    <t>ZH784</t>
  </si>
  <si>
    <t>Dlaha volární 2.5 mm adaptivní A-4750.61</t>
  </si>
  <si>
    <t>ZI393</t>
  </si>
  <si>
    <t>Dlaha volární 2.5 mm adaptivní A-4750.62</t>
  </si>
  <si>
    <t>ZL390</t>
  </si>
  <si>
    <t>Dlaha volární na distální rádius 2.5 adaptivní A-4750.63</t>
  </si>
  <si>
    <t>ZI301</t>
  </si>
  <si>
    <t>Dlaha volární na distální radius 2.5 korekční  A-4750.18</t>
  </si>
  <si>
    <t>ZH921</t>
  </si>
  <si>
    <t>Dlaha volární na distální radius 2.5 korekční  A-4750.20</t>
  </si>
  <si>
    <t>ZP416</t>
  </si>
  <si>
    <t>Dlaha Vortex olecranon levá 3H 280220303</t>
  </si>
  <si>
    <t>ZN460</t>
  </si>
  <si>
    <t>Drát K 1,5 mm L230 mm originální ke KIT ULTIMA EVO 4,5 BR150</t>
  </si>
  <si>
    <t>ZM852</t>
  </si>
  <si>
    <t>Drát K Medin 1,2 x 160 mm bal. á 10 ks 397129092470</t>
  </si>
  <si>
    <t>ZN218</t>
  </si>
  <si>
    <t>Drát K Medin 1,2 x 300 mm s vrtací špičkou á 10 ks 397129092540</t>
  </si>
  <si>
    <t>ZM853</t>
  </si>
  <si>
    <t>Drát K Medin 1,5 x 160 mm bal. á 10 ks 397129092480</t>
  </si>
  <si>
    <t>ZM854</t>
  </si>
  <si>
    <t>Drát K Medin 1,8 x 160 mm á 10 ks 397129092490</t>
  </si>
  <si>
    <t>ZA491</t>
  </si>
  <si>
    <t>Drát Kirschnerův 1.00 mm á 10 ks 292.100.10</t>
  </si>
  <si>
    <t>ZF529</t>
  </si>
  <si>
    <t>Drát K-Wire 1.80 mm á 10 ks 292.170.10</t>
  </si>
  <si>
    <t>ZA393</t>
  </si>
  <si>
    <t>Drát vodící 1,60 mm bal. á 10 ks 26-451-00-07</t>
  </si>
  <si>
    <t>ZD401</t>
  </si>
  <si>
    <t>Drát vodící 3,00 mm Targon KH365R</t>
  </si>
  <si>
    <t>ZP096</t>
  </si>
  <si>
    <t>Drát vodící Charlotte 2,5 mm x 230 mm 44182523</t>
  </si>
  <si>
    <t>ZI857</t>
  </si>
  <si>
    <t>Hlava expert zaslepovací 12.0 mm 04.003.000</t>
  </si>
  <si>
    <t>ZK513</t>
  </si>
  <si>
    <t>Hlava expert zaslepovací 12.0 mm 04.003.003</t>
  </si>
  <si>
    <t>ZI941</t>
  </si>
  <si>
    <t>Hlava expert zaslepovací 12.0 mm 04.003.004</t>
  </si>
  <si>
    <t>ZA155</t>
  </si>
  <si>
    <t>Hlava zaslepovací expert pro hřeby tibiální   5 mm 04.004.000</t>
  </si>
  <si>
    <t>ZA156</t>
  </si>
  <si>
    <t>Hlava zaslepovací expert pro hřeby tibiální   5 mm 04.004.001</t>
  </si>
  <si>
    <t>ZA157</t>
  </si>
  <si>
    <t>Hlava zaslepovací expert pro hřeby tibiální 10 mm 04.004.002</t>
  </si>
  <si>
    <t>ZA158</t>
  </si>
  <si>
    <t>Hlava zaslepovací expert pro hřeby tibiální 15 mm 04.004.003</t>
  </si>
  <si>
    <t>ZG785</t>
  </si>
  <si>
    <t>Hlava zaslepovací Gamma3 3005-1100S</t>
  </si>
  <si>
    <t>KK913</t>
  </si>
  <si>
    <t>hlava zaslepovací PFNA prodloužení 0 mm proximální femur ocel 04.027.000s</t>
  </si>
  <si>
    <t>ZO768</t>
  </si>
  <si>
    <t>Hlava zaslepovací pro Targon PH a H KB615T</t>
  </si>
  <si>
    <t>ZA101</t>
  </si>
  <si>
    <t>Hlava zaslepovací UFN pro zajištění 12,0 mm 459.012</t>
  </si>
  <si>
    <t>ZB694</t>
  </si>
  <si>
    <t>Hřeb DFN femorální distální 12,0 mm L240 451.823</t>
  </si>
  <si>
    <t>ZN028</t>
  </si>
  <si>
    <t>Hřeb dlouhý Gamma3 R2.0 levý 11 x 340 mm x 125° sada 3325-0340S</t>
  </si>
  <si>
    <t>ZH629</t>
  </si>
  <si>
    <t>Hřeb do klíční kosti HCPS pin statický  2.8 x 200 zelený 705-170-028-200</t>
  </si>
  <si>
    <t>ZK734</t>
  </si>
  <si>
    <t>Hřeb expert femorální laterální 10.0 mm 04.003.257</t>
  </si>
  <si>
    <t>ZK510</t>
  </si>
  <si>
    <t>Hřeb expert femorální laterální 10.0 mm 04.003.360</t>
  </si>
  <si>
    <t>ZO085</t>
  </si>
  <si>
    <t>Hřeb expert tibiální 8.0 mm 04.024.243</t>
  </si>
  <si>
    <t>ZA164</t>
  </si>
  <si>
    <t>Hřeb expert tibiální 8.0 mm 04.024.246</t>
  </si>
  <si>
    <t>ZH310</t>
  </si>
  <si>
    <t>Hřeb expert tibiální 8.0 mm 04.024.252</t>
  </si>
  <si>
    <t>ZA772</t>
  </si>
  <si>
    <t>Hřeb expert tibiální 9.0 mm 04.024.352</t>
  </si>
  <si>
    <t>ZL449</t>
  </si>
  <si>
    <t>Hřeb expert TN femorální laterální 12.0 mm 04.003.565</t>
  </si>
  <si>
    <t>ZD268</t>
  </si>
  <si>
    <t>Hřeb hladký zamykatelný 2,0 x 18 mm P18000</t>
  </si>
  <si>
    <t>ZD486</t>
  </si>
  <si>
    <t>Hřeb hladký zamykatelný 2,0 x 20 mm P20000</t>
  </si>
  <si>
    <t>ZJ429</t>
  </si>
  <si>
    <t>Hřeb hladký zamykatelný 2,0 x 22 mm P22000</t>
  </si>
  <si>
    <t>ZM956</t>
  </si>
  <si>
    <t>Hřeb hladký zamykatelný 2,0 x 24 mm P24000</t>
  </si>
  <si>
    <t>ZP809</t>
  </si>
  <si>
    <t>Hřeb humerální H 8 mm délka 260 mm KE314T</t>
  </si>
  <si>
    <t>KG214</t>
  </si>
  <si>
    <t>hřeb PFN pr. 12 130° D240 ocel 273.132</t>
  </si>
  <si>
    <t>KK895</t>
  </si>
  <si>
    <t>hřeb PFNA femorální pr.11 mm délka 240 mm slitina titanu 472.266s</t>
  </si>
  <si>
    <t>KK966</t>
  </si>
  <si>
    <t>hřeb PFNA femorální proximální pr.10 mm 130° délka 240 mm 472.265s</t>
  </si>
  <si>
    <t>ZF105</t>
  </si>
  <si>
    <t>Hřeb PH nagel 10/7 Targon KE023T</t>
  </si>
  <si>
    <t>ZE105</t>
  </si>
  <si>
    <t>Hřeb PH nagel 10/7 Targon KE026T</t>
  </si>
  <si>
    <t>ZC227</t>
  </si>
  <si>
    <t>Hřeb PH nagel 10/7 Targon KE071T</t>
  </si>
  <si>
    <t>ZF106</t>
  </si>
  <si>
    <t>Hřeb PH nagel 10/7 Targon KE073T</t>
  </si>
  <si>
    <t>ZC209</t>
  </si>
  <si>
    <t>Hřeb PH nagel 10/8 Targon KE004T</t>
  </si>
  <si>
    <t>ZC224</t>
  </si>
  <si>
    <t>Hřeb PH nagel 10/8 Targon KE054T</t>
  </si>
  <si>
    <t>ZD514</t>
  </si>
  <si>
    <t>Hřeb se závity zamykatelný 2,5 x 16 mm TP16000</t>
  </si>
  <si>
    <t>ZD535</t>
  </si>
  <si>
    <t>Hřeb se závity zamykatelný 2,5 x 18 mm TP18000</t>
  </si>
  <si>
    <t>ZD305</t>
  </si>
  <si>
    <t>Hřeb se závity zamykatelný 2,5 x 20 mm TP20000</t>
  </si>
  <si>
    <t>ZD269</t>
  </si>
  <si>
    <t>Hřeb se závity zamykatelný 2,5 x 22 mm TP22000</t>
  </si>
  <si>
    <t>ZD297</t>
  </si>
  <si>
    <t>Hřeb se závity zamykatelný 2,5 x 24 mm TP24000</t>
  </si>
  <si>
    <t>ZB938</t>
  </si>
  <si>
    <t>Hřeb se závity zamykatelný 2,5 x 26 mm TP26000</t>
  </si>
  <si>
    <t>ZD298</t>
  </si>
  <si>
    <t>Hřeb se závity zamykatelný 2,5 x 28 mm TP28000</t>
  </si>
  <si>
    <t>ZA297</t>
  </si>
  <si>
    <t>Hřeb targon PF nagel 12 x 180 mm 135° KD024T</t>
  </si>
  <si>
    <t>ZC707</t>
  </si>
  <si>
    <t>Hřeb targon PF nagel 14 x 180 mm 135° KD044T</t>
  </si>
  <si>
    <t>ZD548</t>
  </si>
  <si>
    <t>Hřeb targon PF-L 10 x 380 mm 130° KD087T</t>
  </si>
  <si>
    <t>ZH846</t>
  </si>
  <si>
    <t>Hřeb targon PF-L 10 x 420 mm 130° KD089T</t>
  </si>
  <si>
    <t>ZD571</t>
  </si>
  <si>
    <t>Hřeb targon PF-P 10 x 380 mm 130° KD067T</t>
  </si>
  <si>
    <t>ZQ032</t>
  </si>
  <si>
    <t>Hřeb tibiální TX 8 x 375 KE565T</t>
  </si>
  <si>
    <t>ZG601</t>
  </si>
  <si>
    <t>Hřeb trochanterický 180 O11 x 180 mm x 120° sada 3120-1180S</t>
  </si>
  <si>
    <t>ZG598</t>
  </si>
  <si>
    <t>Hřeb trochanterický 180 O11 x 180 mm x 125° sada 3125-1180S</t>
  </si>
  <si>
    <t>ZG784</t>
  </si>
  <si>
    <t>Hřeb trochanterický 180 O11 x 180 mm x 130° sada 3130-1180S</t>
  </si>
  <si>
    <t>ZF570</t>
  </si>
  <si>
    <t>Kotouč s cerklážním drátem 0,60 mm   L8 291.070</t>
  </si>
  <si>
    <t>ZF571</t>
  </si>
  <si>
    <t>Kotouč s cerklážním drátem 0,80 mm L10 291.090</t>
  </si>
  <si>
    <t>ZB189</t>
  </si>
  <si>
    <t>Kotva lupine loop+ancho 210709</t>
  </si>
  <si>
    <t>ZA115</t>
  </si>
  <si>
    <t>Kotvička mitek easy s návlekem GII 212450</t>
  </si>
  <si>
    <t>ZP263</t>
  </si>
  <si>
    <t>Kotvička zavrtávací na suturu rotátorové manžety 222334</t>
  </si>
  <si>
    <t>ZH227</t>
  </si>
  <si>
    <t>Kotvička zavrtávací vstřebatelná 5,5 mm 222233</t>
  </si>
  <si>
    <t>ZA091</t>
  </si>
  <si>
    <t>Podložka 10.0/4.6 mm pro šrouby 4.5 mm 219.910</t>
  </si>
  <si>
    <t>ZF547</t>
  </si>
  <si>
    <t>Podložka 13.0/6.6 mm pro šrouby 4,5 - 7,3 mm 219.990</t>
  </si>
  <si>
    <t>ZG338</t>
  </si>
  <si>
    <t>Podložka 13.0/6.6 mm pro šrouby 4.5 - 7.3 mm 419.990</t>
  </si>
  <si>
    <t>ZJ739</t>
  </si>
  <si>
    <t>Podložka pod kanylovaný šroub Canos pr. 2.3/2.7 mm 26-423-99-09</t>
  </si>
  <si>
    <t>ZD793</t>
  </si>
  <si>
    <t>Podložka TI 3,5 mm 26-435-99-09</t>
  </si>
  <si>
    <t>ZC168</t>
  </si>
  <si>
    <t>Pouzdro skluzné PF Targon KD183T</t>
  </si>
  <si>
    <t>ZC283</t>
  </si>
  <si>
    <t>Pouzdro skluzné PF Targon KD184T</t>
  </si>
  <si>
    <t>ZC170</t>
  </si>
  <si>
    <t>Pouzdro skluzné PF Targon KD186T</t>
  </si>
  <si>
    <t>ZC172</t>
  </si>
  <si>
    <t>Pouzdro skluzné PF Targon KD187T</t>
  </si>
  <si>
    <t>ZC874</t>
  </si>
  <si>
    <t>Pouzdro skluzné PF Targon KD188T</t>
  </si>
  <si>
    <t>KG537</t>
  </si>
  <si>
    <t>prut prevotový ten pr 2,0 D440 TAN zelený 475.920</t>
  </si>
  <si>
    <t>KG538</t>
  </si>
  <si>
    <t>prut prevotový ten pr 2,5 D440 TAN růžový 475.925</t>
  </si>
  <si>
    <t>KG539</t>
  </si>
  <si>
    <t>prut prevotový ten pr 3,0 D440 TAN zlatý 475.930</t>
  </si>
  <si>
    <t>KG540</t>
  </si>
  <si>
    <t>prut prevotový ten pr 3,5 D440 TAN světlemodrý 475.935</t>
  </si>
  <si>
    <t>KG541</t>
  </si>
  <si>
    <t>prut prevotový ten pr 4,0 D440 TAN fialový 475.940</t>
  </si>
  <si>
    <t>ZN968</t>
  </si>
  <si>
    <t>Systém kotvící pro koleno ACL TIGHTROPE RT AR-1588RT</t>
  </si>
  <si>
    <t>ZA308</t>
  </si>
  <si>
    <t>Systém kotvící pro koleno RIGIDFIX 210133</t>
  </si>
  <si>
    <t>KJ736</t>
  </si>
  <si>
    <t>systém kotvící pro koleno TOOGGLELOC ZIPLoop nastavitelná smyčka 904755</t>
  </si>
  <si>
    <t>KJ734</t>
  </si>
  <si>
    <t>systém kotvící pro rameno ZIP Tight fixation device (smyčka + knoflíček) 904834</t>
  </si>
  <si>
    <t>KG183</t>
  </si>
  <si>
    <t>šroub antirotační pr. 6,5 samořezný 234.075</t>
  </si>
  <si>
    <t>ZC187</t>
  </si>
  <si>
    <t>Šroub antirotační Targon KD205T</t>
  </si>
  <si>
    <t>ZC282</t>
  </si>
  <si>
    <t>Šroub antirotační Targon KD206T</t>
  </si>
  <si>
    <t>ZC182</t>
  </si>
  <si>
    <t>Šroub antirotační Targon KD207T</t>
  </si>
  <si>
    <t>ZC709</t>
  </si>
  <si>
    <t>Šroub antirotační Targon KD210T</t>
  </si>
  <si>
    <t>ZA299</t>
  </si>
  <si>
    <t>Šroub DHS 22 mm Targon KO580S</t>
  </si>
  <si>
    <t>ZA313</t>
  </si>
  <si>
    <t>Šroub fixační PH 4,5 mm Targon KB072T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</si>
  <si>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</si>
  <si>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</si>
  <si>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</si>
  <si>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</si>
  <si>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</si>
  <si>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</si>
  <si>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</si>
  <si>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</si>
  <si>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</si>
  <si>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</si>
  <si>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ZC268</t>
  </si>
  <si>
    <t>Šroub fixační PH 4,5 mm Targon KB086T</t>
  </si>
  <si>
    <t>ZC199</t>
  </si>
  <si>
    <t>Šroub kanylovaný 3.5 mm 205.034</t>
  </si>
  <si>
    <t>ZA770</t>
  </si>
  <si>
    <t>Šroub kanylovaný 3.5 mm 205.038</t>
  </si>
  <si>
    <t>ZC115</t>
  </si>
  <si>
    <t>Šroub kanylovaný 3.5 mm 205.040</t>
  </si>
  <si>
    <t>ZA386</t>
  </si>
  <si>
    <t>Šroub kanylovaný 3.5 x 36 mm 26-433-36-09</t>
  </si>
  <si>
    <t>ZA387</t>
  </si>
  <si>
    <t>Šroub kanylovaný 3.5 x 38 mm 26-433-38-09</t>
  </si>
  <si>
    <t>ZF720</t>
  </si>
  <si>
    <t>Šroub kanylovaný 3.5 x 40 mm 26-433-40-09</t>
  </si>
  <si>
    <t>ZA389</t>
  </si>
  <si>
    <t>Šroub kanylovaný 3.5 x 42 mm 26-433-42-09</t>
  </si>
  <si>
    <t>ZA390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</si>
  <si>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</si>
  <si>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</si>
  <si>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</si>
  <si>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</si>
  <si>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</si>
  <si>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</si>
  <si>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</si>
  <si>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ZG096</t>
  </si>
  <si>
    <t>Šroub kanylovaný 4.5 mm 214.446</t>
  </si>
  <si>
    <t>ZD018</t>
  </si>
  <si>
    <t>Šroub kanylovaný 4.5 mm 214.450</t>
  </si>
  <si>
    <t>ZL168</t>
  </si>
  <si>
    <t>Šroub kanylovaný 4.5 mm 214.454</t>
  </si>
  <si>
    <t>ZD017</t>
  </si>
  <si>
    <t>Šroub kanylovaný 4.5 mm 214.460</t>
  </si>
  <si>
    <t>ZJ143</t>
  </si>
  <si>
    <t>Šroub kanylovaný 4.5 mm 214.646</t>
  </si>
  <si>
    <t>ZD483</t>
  </si>
  <si>
    <t>Šroub kanylovaný 6.5 mm L100/32 408.442</t>
  </si>
  <si>
    <t>ZH431</t>
  </si>
  <si>
    <t>Šroub kanylovaný 6.5 mm L105/16 408.416</t>
  </si>
  <si>
    <t>ZH861</t>
  </si>
  <si>
    <t>Šroub kanylovaný 6.5 mm L70/32 408.436</t>
  </si>
  <si>
    <t>ZH177</t>
  </si>
  <si>
    <t>Šroub kanylovaný 6.5 mm L80/32 408.438</t>
  </si>
  <si>
    <t>ZH414</t>
  </si>
  <si>
    <t>Šroub kanylovaný 6.5 mm L90/32 408.440</t>
  </si>
  <si>
    <t>ZF094</t>
  </si>
  <si>
    <t>Šroub kanylovaný canos 3,5 x 20 mm 26-433-20-09</t>
  </si>
  <si>
    <t>ZF095</t>
  </si>
  <si>
    <t>Šroub kanylovaný canos 3,5 x 24 mm 26-433-24-09</t>
  </si>
  <si>
    <t>ZE095</t>
  </si>
  <si>
    <t>Šroub kanylovaný canos 3,5 x 26 mm 26-433-26-09</t>
  </si>
  <si>
    <t>ZA382</t>
  </si>
  <si>
    <t>Šroub kanylovaný canos 3,5 x 28 mm 26-433-28-09</t>
  </si>
  <si>
    <t>ZA383</t>
  </si>
  <si>
    <t>Šroub kanylovaný canos 3,5 x 30 mm 26-433-30-09</t>
  </si>
  <si>
    <t>ZA384</t>
  </si>
  <si>
    <t>Šroub kanylovaný canos 3,5 x 32 mm 26-433-32-09</t>
  </si>
  <si>
    <t>ZA385</t>
  </si>
  <si>
    <t>Šroub kanylovaný canos 3,5 x 34 mm 26-433-34-09</t>
  </si>
  <si>
    <t>ZK881</t>
  </si>
  <si>
    <t>Šroub kompresní HBS2 midi 20 mm 26-800-20-09</t>
  </si>
  <si>
    <t>ZK904</t>
  </si>
  <si>
    <t>Šroub kompresní HBS2 midi 22 mm 26-800-22-09</t>
  </si>
  <si>
    <t>ZK906</t>
  </si>
  <si>
    <t>Šroub kompresní HBS2 midi 24 mm 26-800-24-09</t>
  </si>
  <si>
    <t>ZK908</t>
  </si>
  <si>
    <t>Šroub kompresní HBS2 midi 26 mm 26-800-26-09</t>
  </si>
  <si>
    <t>ZK987</t>
  </si>
  <si>
    <t>Šroub kompresní HBS2 midi 26 mm 26-810-26-09</t>
  </si>
  <si>
    <t>ZF877</t>
  </si>
  <si>
    <t>Šroub kompresní HBS2 mini 20 mm 26-820-20-09</t>
  </si>
  <si>
    <t>ZL050</t>
  </si>
  <si>
    <t>Šroub kompresní HBS2 mini 24 mm 26-820-24-09</t>
  </si>
  <si>
    <t>ZB630</t>
  </si>
  <si>
    <t>Šroub kompresní HBS2 mini 24 mm 26-830-24-09</t>
  </si>
  <si>
    <t>ZL051</t>
  </si>
  <si>
    <t>Šroub kompresní HBS2 mini 25 mm 26-820-25-09</t>
  </si>
  <si>
    <t>ZN286</t>
  </si>
  <si>
    <t>Šroub kompresní Charlotte 7,0 mm 50 mm x 16 mm 44175016</t>
  </si>
  <si>
    <t>ZP333</t>
  </si>
  <si>
    <t>Šroub kompresní Charlotte 7,0 mm 60 mm x 16 mm 44176016</t>
  </si>
  <si>
    <t>ZP095</t>
  </si>
  <si>
    <t>Šroub kompresní Charlotte 7,0 mm 70 mm x 16 mm závit 44177016</t>
  </si>
  <si>
    <t>ZQ135</t>
  </si>
  <si>
    <t>Šroub kompresní Charlotte 7,0 mm 75 mm x 16 mm závit 44177516</t>
  </si>
  <si>
    <t>ZP253</t>
  </si>
  <si>
    <t>Šroub kompresní Charlotte 7,0 mm 80 mm x 16 mm závit 44178016</t>
  </si>
  <si>
    <t>ZP254</t>
  </si>
  <si>
    <t>Šroub kompresní Charlotte 7,0 mm 85 mm x 16 mm závit 44178516</t>
  </si>
  <si>
    <t>ZA300</t>
  </si>
  <si>
    <t>Šroub kompresní KO535S</t>
  </si>
  <si>
    <t>ZG364</t>
  </si>
  <si>
    <t>Šroub kortikální 1.3 mm 200.687</t>
  </si>
  <si>
    <t>ZG383</t>
  </si>
  <si>
    <t>Šroub kortikální 1.3 mm 200.688</t>
  </si>
  <si>
    <t>ZA013</t>
  </si>
  <si>
    <t>Šroub kortikální 1.3 mm 200.690</t>
  </si>
  <si>
    <t>ZC099</t>
  </si>
  <si>
    <t>Šroub kortikální 1.3 mm 200.691</t>
  </si>
  <si>
    <t>ZF540</t>
  </si>
  <si>
    <t>Šroub kortikální 1.3 mm 200.692</t>
  </si>
  <si>
    <t>ZA014</t>
  </si>
  <si>
    <t>Šroub kortikální 1.5 mm 200.806</t>
  </si>
  <si>
    <t>ZA011</t>
  </si>
  <si>
    <t>Šroub kortikální 1.5 mm 200.809</t>
  </si>
  <si>
    <t>ZA012</t>
  </si>
  <si>
    <t>Šroub kortikální 1.5 mm 200.810</t>
  </si>
  <si>
    <t>ZC208</t>
  </si>
  <si>
    <t>Šroub kortikální 1.5 mm 200.811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</si>
  <si>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</si>
  <si>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</si>
  <si>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</si>
  <si>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</si>
  <si>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</si>
  <si>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</si>
  <si>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ZA017</t>
  </si>
  <si>
    <t>Šroub kortikální 1.5 mm 200.816</t>
  </si>
  <si>
    <t>ZC143</t>
  </si>
  <si>
    <t>Šroub kortikální 2,0 mm 201.809</t>
  </si>
  <si>
    <t>ZC144</t>
  </si>
  <si>
    <t>Šroub kortikální 2,0 mm 201.810</t>
  </si>
  <si>
    <t>ZC201</t>
  </si>
  <si>
    <t>Šroub kortikální 2,0 mm 201.811</t>
  </si>
  <si>
    <t>ZC202</t>
  </si>
  <si>
    <t>Šroub kortikální 2,0 mm 201.813</t>
  </si>
  <si>
    <t>ZC145</t>
  </si>
  <si>
    <t>Šroub kortikální 2,0 mm 201.814</t>
  </si>
  <si>
    <t>ZC684</t>
  </si>
  <si>
    <t>Šroub kortikální 2,0 mm 201.816</t>
  </si>
  <si>
    <t>ZA019</t>
  </si>
  <si>
    <t>Šroub kortikální 2.0 mm 201.812</t>
  </si>
  <si>
    <t>ZA020</t>
  </si>
  <si>
    <t>Šroub kortikální 2.0 mm 201.818</t>
  </si>
  <si>
    <t>ZH380</t>
  </si>
  <si>
    <t>Šroub kortikální 2.4 mm 401.772</t>
  </si>
  <si>
    <t>ZA351</t>
  </si>
  <si>
    <t>Šroub kortikální 2.7 x 16 mm 26-901-16-09</t>
  </si>
  <si>
    <t>ZD380</t>
  </si>
  <si>
    <t>Šroub kortikální 2.7 x 18 mm 26-901-18-09</t>
  </si>
  <si>
    <t>ZG802</t>
  </si>
  <si>
    <t>Šroub kortikální 3,5 mm 204.660</t>
  </si>
  <si>
    <t>ZH018</t>
  </si>
  <si>
    <t>Šroub kortikální 3,5 mm 204.665</t>
  </si>
  <si>
    <t>ZF573</t>
  </si>
  <si>
    <t>Šroub kortikální 3,5 mm 404.840</t>
  </si>
  <si>
    <t>ZD609</t>
  </si>
  <si>
    <t>Šroub kortikální 3,5 mm 404.845</t>
  </si>
  <si>
    <t>ZH020</t>
  </si>
  <si>
    <t>Šroub kortikální 3,5 mm pánevní 204.670</t>
  </si>
  <si>
    <t>ZD451</t>
  </si>
  <si>
    <t>Šroub kortikální 3,5 x 10 mm CS10000</t>
  </si>
  <si>
    <t>ZD327</t>
  </si>
  <si>
    <t>Šroub kortikální 3,5 x 12 mm CS12000</t>
  </si>
  <si>
    <t>ZD266</t>
  </si>
  <si>
    <t>Šroub kortikální 3,5 x 14 mm CS14000</t>
  </si>
  <si>
    <t>ZD267</t>
  </si>
  <si>
    <t>Šroub kortikální 3,5 x 16 mm CS16000</t>
  </si>
  <si>
    <t>ZB887</t>
  </si>
  <si>
    <t>Šroub kortikální 3.5 mm 204.812</t>
  </si>
  <si>
    <t>ZA732</t>
  </si>
  <si>
    <t>Šroub kortikální 3.5 mm 204.814</t>
  </si>
  <si>
    <t>ZB397</t>
  </si>
  <si>
    <t>Šroub kortikální 3.5 mm 204.816</t>
  </si>
  <si>
    <t>ZB375</t>
  </si>
  <si>
    <t>Šroub kortikální 3.5 mm 204.818</t>
  </si>
  <si>
    <t>ZC421</t>
  </si>
  <si>
    <t>Šroub kortikální 3.5 mm 204.820</t>
  </si>
  <si>
    <t>ZC437</t>
  </si>
  <si>
    <t>Šroub kortikální 3.5 mm 204.822</t>
  </si>
  <si>
    <t>ZF645</t>
  </si>
  <si>
    <t>Šroub kortikální 3.5 mm 204.824</t>
  </si>
  <si>
    <t>ZC349</t>
  </si>
  <si>
    <t>Šroub kortikální 3.5 mm 204.826</t>
  </si>
  <si>
    <t>ZC007</t>
  </si>
  <si>
    <t>Šroub kortikální 3.5 mm 204.828</t>
  </si>
  <si>
    <t>ZC420</t>
  </si>
  <si>
    <t>Šroub kortikální 3.5 mm 204.830</t>
  </si>
  <si>
    <t>ZA984</t>
  </si>
  <si>
    <t>Šroub kortikální 3.5 mm 204.832</t>
  </si>
  <si>
    <t>ZF870</t>
  </si>
  <si>
    <t>Šroub kortikální 3.5 mm 204.834</t>
  </si>
  <si>
    <t>ZB716</t>
  </si>
  <si>
    <t>Šroub kortikální 3.5 mm 204.836</t>
  </si>
  <si>
    <t>ZF281</t>
  </si>
  <si>
    <t>Šroub kortikální 3.5 mm 204.838</t>
  </si>
  <si>
    <t>ZF268</t>
  </si>
  <si>
    <t>Šroub kortikální 3.5 mm 204.840</t>
  </si>
  <si>
    <t>ZC504</t>
  </si>
  <si>
    <t>Šroub kortikální 3.5 mm 204.842</t>
  </si>
  <si>
    <t>ZC503</t>
  </si>
  <si>
    <t>Šroub kortikální 3.5 mm 204.845</t>
  </si>
  <si>
    <t>ZF871</t>
  </si>
  <si>
    <t>Šroub kortikální 3.5 mm 204.848</t>
  </si>
  <si>
    <t>ZF282</t>
  </si>
  <si>
    <t>Šroub kortikální 3.5 mm 204.850</t>
  </si>
  <si>
    <t>ZC505</t>
  </si>
  <si>
    <t>Šroub kortikální 3.5 mm 204.855</t>
  </si>
  <si>
    <t>ZG875</t>
  </si>
  <si>
    <t>Šroub kortikální 3.5 mm 404.814</t>
  </si>
  <si>
    <t>ZA266</t>
  </si>
  <si>
    <t>Šroub kortikální 3.5 mm 404.816</t>
  </si>
  <si>
    <t>ZG244</t>
  </si>
  <si>
    <t>Šroub kortikální 4.5 mm 214.824</t>
  </si>
  <si>
    <t>ZH034</t>
  </si>
  <si>
    <t>Šroub kortikální 4.5 mm 214.830</t>
  </si>
  <si>
    <t>ZH180</t>
  </si>
  <si>
    <t>Šroub kortikální 4.5 mm 214.832</t>
  </si>
  <si>
    <t>ZF410</t>
  </si>
  <si>
    <t>Šroub kortikální 4.5 mm 214.836</t>
  </si>
  <si>
    <t>ZB262</t>
  </si>
  <si>
    <t>Šroub kortikální 4.5 mm 214.838</t>
  </si>
  <si>
    <t>ZB962</t>
  </si>
  <si>
    <t>Šroub kortikální 4.5 mm 214.844</t>
  </si>
  <si>
    <t>ZC071</t>
  </si>
  <si>
    <t>Šroub kortikální 4.5 mm 214.846</t>
  </si>
  <si>
    <t>ZG240</t>
  </si>
  <si>
    <t>Šroub kortikální 4.5 mm 214.852</t>
  </si>
  <si>
    <t>ZH485</t>
  </si>
  <si>
    <t>Šroub kortikální 4.5 mm 214.860</t>
  </si>
  <si>
    <t>ZF277</t>
  </si>
  <si>
    <t>Šroub kortikální 4.5 mm 214.870</t>
  </si>
  <si>
    <t>ZH848</t>
  </si>
  <si>
    <t>Šroub kortikální HD7 2,5 x 12 mm A-5700.12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</si>
  <si>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</si>
  <si>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</si>
  <si>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</si>
  <si>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</si>
  <si>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</si>
  <si>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</si>
  <si>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ZL031</t>
  </si>
  <si>
    <t>Šroub kortikální HD7 2,5 x 20 mm A-5700.20/1</t>
  </si>
  <si>
    <t>ZI806</t>
  </si>
  <si>
    <t>Šroub kortikální HD7 2,5 x 22 mm DA-5700.22/1</t>
  </si>
  <si>
    <t>KG427</t>
  </si>
  <si>
    <t>šroub kortikální pr 3,5 samořezný D14 TI 404.814</t>
  </si>
  <si>
    <t>KG428</t>
  </si>
  <si>
    <t>šroub kortikální pr 3,5 samořezný D16 TI 404.816</t>
  </si>
  <si>
    <t>KG432</t>
  </si>
  <si>
    <t>šroub kortikální pr 3,5 samořezný D24 TI 404.824</t>
  </si>
  <si>
    <t>KG433</t>
  </si>
  <si>
    <t>šroub kortikální pr 3,5 samořezný D26 TI 404.826</t>
  </si>
  <si>
    <t>KG435</t>
  </si>
  <si>
    <t>šroub kortikální pr 3,5 samořezný D30 TI 404.830</t>
  </si>
  <si>
    <t>KG436</t>
  </si>
  <si>
    <t>šroub kortikální pr 3,5 samořezný D34 TI 404.834</t>
  </si>
  <si>
    <t>KG441</t>
  </si>
  <si>
    <t>šroub kortikální pr 3,5 samořezný D60 TI 404.860</t>
  </si>
  <si>
    <t>ZM982</t>
  </si>
  <si>
    <t>Šroub kortikální samořezný 2,7 x 12 mm 397129702534</t>
  </si>
  <si>
    <t>ZM961</t>
  </si>
  <si>
    <t>Šroub kortikální samořezný 2,7 x 14 mm 397129702544</t>
  </si>
  <si>
    <t>ZN056</t>
  </si>
  <si>
    <t>Šroub kortikální samořezný 2,7 x 16 mm 397129702554</t>
  </si>
  <si>
    <t>ZC238</t>
  </si>
  <si>
    <t>Šroub kortikální smart-drive 2.5 x 12 mm 26-906-12-09</t>
  </si>
  <si>
    <t>ZF858</t>
  </si>
  <si>
    <t>Šroub kortikální smart-drive 2.5 x 14 mm 26-906-14-09</t>
  </si>
  <si>
    <t>ZF952</t>
  </si>
  <si>
    <t>Šroub kortikální smart-drive 2.5 x 16 mm 26-906-16-09</t>
  </si>
  <si>
    <t>ZL049</t>
  </si>
  <si>
    <t>Šroub kortikální smart-drive 2.5 x 17 mm 26-906-17-09</t>
  </si>
  <si>
    <t>ZG000</t>
  </si>
  <si>
    <t>Šroub kortikální smart-drive 2.5 x 20 mm 26-906-20-09</t>
  </si>
  <si>
    <t>ZM114</t>
  </si>
  <si>
    <t>Šroub kortikální stardrive 2.7 mm 202.876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</si>
  <si>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</si>
  <si>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</si>
  <si>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</si>
  <si>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</si>
  <si>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ZO647</t>
  </si>
  <si>
    <t>Šroub kortikální ti smart - drive dvouzávitový 2,0 x 15 mm standard, samořezný 26-020-15-91</t>
  </si>
  <si>
    <t>ZO639</t>
  </si>
  <si>
    <t>Šroub kortikální ti smart - drive dvouzávitový 2,0 x 7 mm standard, samořezný 26-020-07-91</t>
  </si>
  <si>
    <t>ZM979</t>
  </si>
  <si>
    <t>Šroub kortikální uzamykatelný 2,7 x 12 mm 397129701934</t>
  </si>
  <si>
    <t>ZN054</t>
  </si>
  <si>
    <t>Šroub kortikální uzamykatelný 2,7 x 14 mm 397129701944</t>
  </si>
  <si>
    <t>ZM995</t>
  </si>
  <si>
    <t>Šroub kortikální uzamykatelný 2,7 x 16 mm 397129701954</t>
  </si>
  <si>
    <t>ZN001</t>
  </si>
  <si>
    <t>Šroub kortikální uzamykatelný 2,7 x 18 mm 397129701964</t>
  </si>
  <si>
    <t>ZM958</t>
  </si>
  <si>
    <t>Šroub kortikální uzamykatelný 2,7 x 20 mm 397129701974</t>
  </si>
  <si>
    <t>ZO130</t>
  </si>
  <si>
    <t>Šroub kortikální uzamykatelný 2,7 x 22 mm 397129701984</t>
  </si>
  <si>
    <t>ZO366</t>
  </si>
  <si>
    <t>Šroub kortikální uzamykatelný 2,7 x 26 mm 397129702004</t>
  </si>
  <si>
    <t>ZK886</t>
  </si>
  <si>
    <t>Šroub kortikální uzamykatelný smart-drive 2.5 x 14 mm 26-905-14-09</t>
  </si>
  <si>
    <t>ZK903</t>
  </si>
  <si>
    <t>Šroub kortikální uzamykatelný smart-drive 2.5 x 15 mm 26-905-15-09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</si>
  <si>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</si>
  <si>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</si>
  <si>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</si>
  <si>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</si>
  <si>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</si>
  <si>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</si>
  <si>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</si>
  <si>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</si>
  <si>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</si>
  <si>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</si>
  <si>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</si>
  <si>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</si>
  <si>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</si>
  <si>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</si>
  <si>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</si>
  <si>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</si>
  <si>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ZK867</t>
  </si>
  <si>
    <t>Šroub kortikální XC, HA 6,0 mm R99612640</t>
  </si>
  <si>
    <t>ZM616</t>
  </si>
  <si>
    <t>Šroub kortikální XC, HA 6,0 mm R99612660</t>
  </si>
  <si>
    <t>ZL209</t>
  </si>
  <si>
    <t>Šroub kortikální XC, HA 6,0 mm R99612680</t>
  </si>
  <si>
    <t>ZP422</t>
  </si>
  <si>
    <t>Šroub maleolární 4,5 mm x 40 mm LA240S</t>
  </si>
  <si>
    <t>ZP423</t>
  </si>
  <si>
    <t>Šroub maleolární 4,5 mm x 45 mm, bal á 5 ks,  LA245S</t>
  </si>
  <si>
    <t>ZP424</t>
  </si>
  <si>
    <t>Šroub maleolární 4,5 mm x 50 mm, bal. á 5 ks, LA250S</t>
  </si>
  <si>
    <t>ZE044</t>
  </si>
  <si>
    <t>Šroub Milagro interferenční vstřebatelný 10 x 30 mm pro rekonstrukci křížového vazu 231840</t>
  </si>
  <si>
    <t>ZN243</t>
  </si>
  <si>
    <t>Šroub Milagro interferenční vstřebatelný 7 x 23 mm pro rekonstrukci křížového vazu 231800</t>
  </si>
  <si>
    <t>ZB423</t>
  </si>
  <si>
    <t>Šroub Milagro interferenční vstřebatelný 8 x 23 mm pro rekonstrukci křížového vazu 231810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</si>
  <si>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</si>
  <si>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</si>
  <si>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</si>
  <si>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</si>
  <si>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ZG899</t>
  </si>
  <si>
    <t>Šroub nosný O10,5 x 100 mm 3060-0100S</t>
  </si>
  <si>
    <t>ZG748</t>
  </si>
  <si>
    <t>Šroub nosný O10,5 x 105 mm 3060-0105S</t>
  </si>
  <si>
    <t>ZI504</t>
  </si>
  <si>
    <t>Šroub nosný O10,5 x 110 mm 3060-0110S</t>
  </si>
  <si>
    <t>ZH723</t>
  </si>
  <si>
    <t>Šroub nosný O10,5 x 115 mm 3060-0115S</t>
  </si>
  <si>
    <t>ZG602</t>
  </si>
  <si>
    <t>Šroub nosný O10,5 x 85 mm 3060-0085S</t>
  </si>
  <si>
    <t>KG207</t>
  </si>
  <si>
    <t>šroub nosný pr. 11 samořezný D100 273.100</t>
  </si>
  <si>
    <t>KK914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</si>
  <si>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</si>
  <si>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</si>
  <si>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</si>
  <si>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KK897</t>
  </si>
  <si>
    <t>šroub PFNA spirální perforovaný délka 110 mm proximální femur slitina titanu 04.027.037s</t>
  </si>
  <si>
    <t>KK946</t>
  </si>
  <si>
    <t>šroub PFNA spirální perforovaný délka 120 mm proximální femur slitina titanu 04.027.039s</t>
  </si>
  <si>
    <t>KK945</t>
  </si>
  <si>
    <t>šroub PFNA spirální perforovaný délka 95 mm proximální femur slitina titanu 04.027.034s</t>
  </si>
  <si>
    <t>ZH346</t>
  </si>
  <si>
    <t>Šroub schanzův seldrill 4.0/3.0 mm 294.772</t>
  </si>
  <si>
    <t>ZG039</t>
  </si>
  <si>
    <t>Šroub schanzův seldrill 5.0 mm 294.784</t>
  </si>
  <si>
    <t>ZE818</t>
  </si>
  <si>
    <t>Šroub schanzův seldrill 5.0 mm 294.785</t>
  </si>
  <si>
    <t>ZE819</t>
  </si>
  <si>
    <t>Šroub schanzův seldrill 5.0 mm 294.786</t>
  </si>
  <si>
    <t>ZC173</t>
  </si>
  <si>
    <t>Šroub skluzný PF 10,5 x 70 mm Targon KD115T</t>
  </si>
  <si>
    <t>ZG118</t>
  </si>
  <si>
    <t>Šroub spongiózní 4.0 mm 207.016</t>
  </si>
  <si>
    <t>ZG119</t>
  </si>
  <si>
    <t>Šroub spongiózní 4.0 mm 207.018</t>
  </si>
  <si>
    <t>ZF875</t>
  </si>
  <si>
    <t>Šroub spongiózní 4.0 mm 207.020</t>
  </si>
  <si>
    <t>ZH657</t>
  </si>
  <si>
    <t>Šroub spongiózní 4.0 mm 207.022</t>
  </si>
  <si>
    <t>ZG099</t>
  </si>
  <si>
    <t>Šroub spongiózní 4.0 mm 207.024</t>
  </si>
  <si>
    <t>ZD160</t>
  </si>
  <si>
    <t>Šroub spongiózní 4.0 mm 207.026</t>
  </si>
  <si>
    <t>ZL127</t>
  </si>
  <si>
    <t>Šroub teleskopický targon FN 100 mm KO826T</t>
  </si>
  <si>
    <t>ZJ228</t>
  </si>
  <si>
    <t>Šroub teleskopický targon FN 90 mm KO824T</t>
  </si>
  <si>
    <t>ZO321</t>
  </si>
  <si>
    <t>Šroub Unima Evo 4,5 mm L40 mm krátký závit AA45AG040</t>
  </si>
  <si>
    <t>ZN458</t>
  </si>
  <si>
    <t>Šroub Unima Evo 4,5 mm L70 mm krátký závit AA45AG070</t>
  </si>
  <si>
    <t>ZO624</t>
  </si>
  <si>
    <t>Šroub uzamykatelný kortikální ti smart - drive dvouzávitový 1,5 x 10 mm multisměrový do 15°, samořezný 26-014-10-91</t>
  </si>
  <si>
    <t>ZO625</t>
  </si>
  <si>
    <t>Šroub uzamykatelný kortikální ti smart - drive dvouzávitový 1,5 x 11 mm multisměrový do 15°, samořezný 26-014-11-91</t>
  </si>
  <si>
    <t>ZO626</t>
  </si>
  <si>
    <t>Šroub uzamykatelný kortikální ti smart - drive dvouzávitový 1,5 x 12 mm multisměrový do 15°, samořezný 26-014-12-91</t>
  </si>
  <si>
    <t>ZO628</t>
  </si>
  <si>
    <t>Šroub uzamykatelný kortikální ti smart - drive dvouzávitový 1,5 x 14 mm multisměrový do 15°, samořezný 26-014-14-91</t>
  </si>
  <si>
    <t>ZO621</t>
  </si>
  <si>
    <t>Šroub uzamykatelný kortikální ti smart - drive dvouzávitový 1,5 x 7 mm multisměrový do 15°, samořezný 26-014-07-91</t>
  </si>
  <si>
    <t>ZO622</t>
  </si>
  <si>
    <t>Šroub uzamykatelný kortikální ti smart - drive dvouzávitový 1,5 x 8 mm multisměrový do 15°, samořezný 26-014-08-91</t>
  </si>
  <si>
    <t>ZO664</t>
  </si>
  <si>
    <t>Šroub uzamykatelný kortikální ti smart - drive dvouzávitový 2,0 x 11 mm multisměrový do 15°, samořezný 26-019-11-91</t>
  </si>
  <si>
    <t>ZO665</t>
  </si>
  <si>
    <t>Šroub uzamykatelný kortikální ti smart - drive dvouzávitový 2,0 x 12 mm multisměrový do 15°, samořezný 26-019-12-91</t>
  </si>
  <si>
    <t>ZO666</t>
  </si>
  <si>
    <t>Šroub uzamykatelný kortikální ti smart - drive dvouzávitový 2,0 x 13 mm multisměrový do 15°, samořezný 26-019-13-91</t>
  </si>
  <si>
    <t>ZO667</t>
  </si>
  <si>
    <t>Šroub uzamykatelný kortikální ti smart - drive dvouzávitový 2,0 x 14 mm multisměrový do 15°, samořezný 26-019-14-91</t>
  </si>
  <si>
    <t>ZO670</t>
  </si>
  <si>
    <t>Šroub uzamykatelný kortikální ti smart - drive dvouzávitový 2,0 x 17 mm multisměrový do 15°, samořezný 26-019-17-91</t>
  </si>
  <si>
    <t>ZO660</t>
  </si>
  <si>
    <t>Šroub uzamykatelný kortikální ti smart - drive dvouzávitový 2,0 x 7 mm multisměrový do 15°, samořezný 26-019-07-91</t>
  </si>
  <si>
    <t>ZO661</t>
  </si>
  <si>
    <t>Šroub uzamykatelný kortikální ti smart - drive dvouzávitový 2,0 x 8 mm multisměrový do 15°, samořezný 26-019-08-91</t>
  </si>
  <si>
    <t>ZO662</t>
  </si>
  <si>
    <t>Šroub uzamykatelný kortikální ti smart - drive dvouzávitový 2,0 x 9 mm multisměrový do 15°, samořezný 26-019-09-91</t>
  </si>
  <si>
    <t>ZM959</t>
  </si>
  <si>
    <t>Šroub uzamykatelný samořezný 2,4 x 16 mm 397129701354</t>
  </si>
  <si>
    <t>ZM960</t>
  </si>
  <si>
    <t>Šroub uzamykatelný samořezný 2,4 x 20 mm 397129701374</t>
  </si>
  <si>
    <t>ZN055</t>
  </si>
  <si>
    <t>Šroub uzamykatelný samořezný 2,4 x 22 mm 397129701384</t>
  </si>
  <si>
    <t>ZQ069</t>
  </si>
  <si>
    <t>Šroub uzavírací XXS 0132379</t>
  </si>
  <si>
    <t>ZQ000</t>
  </si>
  <si>
    <t>Šroub Vortex kortikální 3,5 x 22 mm 267535022</t>
  </si>
  <si>
    <t>ZP504</t>
  </si>
  <si>
    <t>Šroub Vortex kortikální 3,5 x 24 mm 267535024</t>
  </si>
  <si>
    <t>ZP652</t>
  </si>
  <si>
    <t>Šroub Vortex kortikální 3,5 x 26 mm 267535026</t>
  </si>
  <si>
    <t>ZP401</t>
  </si>
  <si>
    <t>Šroub Vortex nekanylovaný 2,7 x 20 mm hlava 4 mm vzorek 260827120</t>
  </si>
  <si>
    <t>ZP998</t>
  </si>
  <si>
    <t>Šroub Vortex nekanylovaný 2,7 x 22 mm zamykatelný 260827122</t>
  </si>
  <si>
    <t>ZP712</t>
  </si>
  <si>
    <t>Šroub Vortex nekanylovaný 2,7 x 24 mm hlava 4 mm 260827124</t>
  </si>
  <si>
    <t>ZP999</t>
  </si>
  <si>
    <t>Šroub Vortex nekanylovaný 2,7 x 54 mm zamykatelný 260827154</t>
  </si>
  <si>
    <t>ZH923</t>
  </si>
  <si>
    <t>Šroub wurzburger distální ulna/rádius 2,7 x 12 mm 1-3672</t>
  </si>
  <si>
    <t>ZA312</t>
  </si>
  <si>
    <t>Šroub zajišťovací 3,5 mm Targon KB518T</t>
  </si>
  <si>
    <t>ZC214</t>
  </si>
  <si>
    <t>Šroub zajišťovací 3,5 mm Targon KB521T</t>
  </si>
  <si>
    <t>ZC215</t>
  </si>
  <si>
    <t>Šroub zajišťovací 3,5 mm Targon KB524T</t>
  </si>
  <si>
    <t>ZC225</t>
  </si>
  <si>
    <t>Šroub zajišťovací 3,5 mm Targon KB527T</t>
  </si>
  <si>
    <t>ZF173</t>
  </si>
  <si>
    <t>Šroub zajišťovací 33 mm KB533T</t>
  </si>
  <si>
    <t>ZA298</t>
  </si>
  <si>
    <t>Šroub zajišťovací 4,5 mm Targon KB328T</t>
  </si>
  <si>
    <t>ZA295</t>
  </si>
  <si>
    <t>Šroub zajištovací 4,5 mm Targon KB332T</t>
  </si>
  <si>
    <t>ZC240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</si>
  <si>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</si>
  <si>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</si>
  <si>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</si>
  <si>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</si>
  <si>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</si>
  <si>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</si>
  <si>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</si>
  <si>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ZJ086</t>
  </si>
  <si>
    <t>Šroub zajišťovací 4,5 mm Targon KB372T</t>
  </si>
  <si>
    <t>ZO463</t>
  </si>
  <si>
    <t>Šroub zajišťovací 45 mm Targon KB542T</t>
  </si>
  <si>
    <t>ZA302</t>
  </si>
  <si>
    <t>Šroub zajišťovací DFN 6.0 mm L70 450.866</t>
  </si>
  <si>
    <t>ZG786</t>
  </si>
  <si>
    <t>Šroub zajišťovací plný závit O5 x 35 mm 1896-5035</t>
  </si>
  <si>
    <t>ZG746</t>
  </si>
  <si>
    <t>Šroub zajišťovací plný závit O5 x 40 mm 1896-5040</t>
  </si>
  <si>
    <t>KG460</t>
  </si>
  <si>
    <t>šroub zajišťovací pr 2,4 samořezný D7 T 412.807</t>
  </si>
  <si>
    <t>KG444</t>
  </si>
  <si>
    <t>šroub zajišťovací pr 3,5 samořezný D14 412.103</t>
  </si>
  <si>
    <t>KG446</t>
  </si>
  <si>
    <t>šroub zajišťovací pr 3,5 samořezný D18 412.105</t>
  </si>
  <si>
    <t>KG447</t>
  </si>
  <si>
    <t>šroub zajišťovací pr 3,5 samořezný D20 412.106</t>
  </si>
  <si>
    <t>KG449</t>
  </si>
  <si>
    <t>šroub zajišťovací pr 3,5 samořezný D24 412.108</t>
  </si>
  <si>
    <t>KG450</t>
  </si>
  <si>
    <t>šroub zajišťovací pr 3,5 samořezný D26 412.109</t>
  </si>
  <si>
    <t>KG451</t>
  </si>
  <si>
    <t>šroub zajišťovací pr 3,5 samořezný D28 412.110</t>
  </si>
  <si>
    <t>KG452</t>
  </si>
  <si>
    <t>šroub zajišťovací pr 3,5 samořezný D30 412.111</t>
  </si>
  <si>
    <t>KG453</t>
  </si>
  <si>
    <t>šroub zajišťovací pr 3,5 samořezný D35 412.114</t>
  </si>
  <si>
    <t>KG454</t>
  </si>
  <si>
    <t>šroub zajišťovací pr 3,5 samořezný D40 412.117</t>
  </si>
  <si>
    <t>KG455</t>
  </si>
  <si>
    <t>šroub zajišťovací pr 3,5 samořezný D45 412.119</t>
  </si>
  <si>
    <t>KG457</t>
  </si>
  <si>
    <t>šroub zajišťovací pr 3,5 samořezný D55 412.123</t>
  </si>
  <si>
    <t>KK972</t>
  </si>
  <si>
    <t>šroub zajišťovací pro PFNA pr.5 mm délka 34 mm proximální femur slitina titanu 04.005.524</t>
  </si>
  <si>
    <t>KG396</t>
  </si>
  <si>
    <t>šroub zajišťovací stardrive 2,7 mm ( hlava LCP 2.4), délka 14 402.214</t>
  </si>
  <si>
    <t>KG397</t>
  </si>
  <si>
    <t>šroub zajišťovací stardrive 2,7 mm ( hlava LCP 2.4), délka 16 402.216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</si>
  <si>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</si>
  <si>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</si>
  <si>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</si>
  <si>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</si>
  <si>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</si>
  <si>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</si>
  <si>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</si>
  <si>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</si>
  <si>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KG402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</si>
  <si>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</si>
  <si>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</si>
  <si>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</si>
  <si>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</si>
  <si>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</si>
  <si>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ZG796</t>
  </si>
  <si>
    <t>Šroub zajišťovací stardrive 2.7 mm 402.212</t>
  </si>
  <si>
    <t>ZD646</t>
  </si>
  <si>
    <t>Šroub zajišťovací stardrive 2.7 mm 402.214</t>
  </si>
  <si>
    <t>ZD379</t>
  </si>
  <si>
    <t>Šroub zajišťovací stardrive 2.7 mm 402.216</t>
  </si>
  <si>
    <t>ZD438</t>
  </si>
  <si>
    <t>Šroub zajišťovací stardrive 2.7 mm 402.218</t>
  </si>
  <si>
    <t>ZD648</t>
  </si>
  <si>
    <t>Šroub zajišťovací stardrive 3,5 mm 412.102</t>
  </si>
  <si>
    <t>ZD628</t>
  </si>
  <si>
    <t>Šroub zajišťovací stardrive 3,5 mm 412.103</t>
  </si>
  <si>
    <t>ZC191</t>
  </si>
  <si>
    <t>Šroub zajišťovací stardrive 4.0 mm 04.005.420</t>
  </si>
  <si>
    <t>ZC192</t>
  </si>
  <si>
    <t>Šroub zajišťovací stardrive 4.0 mm 04.005.422</t>
  </si>
  <si>
    <t>ZA159</t>
  </si>
  <si>
    <t>Šroub zajišťovací stardrive 4.0 mm 04.005.424</t>
  </si>
  <si>
    <t>ZC807</t>
  </si>
  <si>
    <t>Šroub zajišťovací stardrive 4.0 mm 04.005.426</t>
  </si>
  <si>
    <t>ZC138</t>
  </si>
  <si>
    <t>Šroub zajišťovací stardrive 4.0 mm 04.005.428</t>
  </si>
  <si>
    <t>ZC139</t>
  </si>
  <si>
    <t>Šroub zajišťovací stardrive 4.0 mm 04.005.430</t>
  </si>
  <si>
    <t>ZC909</t>
  </si>
  <si>
    <t>Šroub zajišťovací stardrive 4.0 mm 04.005.432</t>
  </si>
  <si>
    <t>ZC141</t>
  </si>
  <si>
    <t>Šroub zajišťovací stardrive 4.0 mm 04.005.436</t>
  </si>
  <si>
    <t>ZQ122</t>
  </si>
  <si>
    <t>Šroub zajišťovací stardrive 4.0 mm 04.005.444</t>
  </si>
  <si>
    <t>ZG587</t>
  </si>
  <si>
    <t>Šroub zajišťovací stardrive 5.0 mm 04.005.530</t>
  </si>
  <si>
    <t>ZG588</t>
  </si>
  <si>
    <t>Šroub zajišťovací stardrive 5.0 mm 04.005.532</t>
  </si>
  <si>
    <t>ZH042</t>
  </si>
  <si>
    <t>Šroub zajišťovací stardrive 5.0 mm 04.005.540</t>
  </si>
  <si>
    <t>ZE186</t>
  </si>
  <si>
    <t>Šroub zajišťovací stardrive 5.0 mm 04.005.552</t>
  </si>
  <si>
    <t>ZF553</t>
  </si>
  <si>
    <t>Šroub zajišťovací stardrive 5.0 mm 04.005.560</t>
  </si>
  <si>
    <t>ZI858</t>
  </si>
  <si>
    <t>Šroub zajišťovací stardrive 5.0 mm 04.005.566</t>
  </si>
  <si>
    <t>ZK514</t>
  </si>
  <si>
    <t>Šroub zajišťovací stardrive 5.0 mm 04.005.568</t>
  </si>
  <si>
    <t>ZA128</t>
  </si>
  <si>
    <t>Šroub zajišťovací stardrive 5.0 mm 212.205</t>
  </si>
  <si>
    <t>ZA129</t>
  </si>
  <si>
    <t>Šroub zajišťovací stardrive 5.0 mm 212.206</t>
  </si>
  <si>
    <t>ZA130</t>
  </si>
  <si>
    <t>Šroub zajišťovací stardrive 5.0 mm 212.207</t>
  </si>
  <si>
    <t>ZA131</t>
  </si>
  <si>
    <t>Šroub zajišťovací stardrive 5.0 mm 212.208</t>
  </si>
  <si>
    <t>ZA054</t>
  </si>
  <si>
    <t>Šroub zajišťovací stardrive 5.0 mm 212.209</t>
  </si>
  <si>
    <t>ZA132</t>
  </si>
  <si>
    <t>Šroub zajišťovací stardrive 5.0 mm 212.210</t>
  </si>
  <si>
    <t>ZA133</t>
  </si>
  <si>
    <t>Šroub zajišťovací stardrive 5.0 mm 212.211</t>
  </si>
  <si>
    <t>ZA134</t>
  </si>
  <si>
    <t>Šroub zajišťovací stardrive 5.0 mm 212.212</t>
  </si>
  <si>
    <t>ZA136</t>
  </si>
  <si>
    <t>Šroub zajišťovací stardrive 5.0 mm 212.214</t>
  </si>
  <si>
    <t>ZD155</t>
  </si>
  <si>
    <t>Šroub zajišťovací stardrive 5.0 mm 212.215</t>
  </si>
  <si>
    <t>ZF252</t>
  </si>
  <si>
    <t>Šroub zajišťovací stardrive 5.0 mm 212.217</t>
  </si>
  <si>
    <t>ZI380</t>
  </si>
  <si>
    <t>Šroub zajišťovací stardrive 5.0 mm 212.218</t>
  </si>
  <si>
    <t>ZA056</t>
  </si>
  <si>
    <t>Šroub zajišťovací stardrive 5.0 mm 212.221</t>
  </si>
  <si>
    <t>ZA057</t>
  </si>
  <si>
    <t>Šroub zajišťovací stardrive 5.0 mm 212.222</t>
  </si>
  <si>
    <t>ZA139</t>
  </si>
  <si>
    <t>Šroub zajišťovací stardrive 5.0 mm 212.223</t>
  </si>
  <si>
    <t>ZA140</t>
  </si>
  <si>
    <t>Šroub zajišťovací stardrive 5.0 mm 212.224</t>
  </si>
  <si>
    <t>ZA141</t>
  </si>
  <si>
    <t>Šroub zajišťovací stardrive 5.0 mm 212.225</t>
  </si>
  <si>
    <t>KK944</t>
  </si>
  <si>
    <t>šroub zajišťovací stardrive PFNA pr. 5,0 mm délka 32 mm proximální femur slitina titanu 04.005.522</t>
  </si>
  <si>
    <t>KK926</t>
  </si>
  <si>
    <t>šroub zajišťovací stardrive PFNA pr. 5,0 mm délka 36 mm proximální femur slitina titanu 04.005.526</t>
  </si>
  <si>
    <t>KK898</t>
  </si>
  <si>
    <t>šroub zajišťovací Stardrive PFNA pr. 5,0 mm délka 38 mm pro hřeby nitrodřeňové slitina titanu (TAN) světle zelený 04.005.528</t>
  </si>
  <si>
    <t>KK896</t>
  </si>
  <si>
    <t>šroub zajišťovací Stardrive PFNA pr. 5,0 mm délka 40 mm pro hřeby nitrodřeňové slitina titanu (TAN) světle zelený 04.005.530</t>
  </si>
  <si>
    <t>ZK740</t>
  </si>
  <si>
    <t>Šroub zajišťovací VA stardrive 3.5 mm 02.127.126</t>
  </si>
  <si>
    <t>ZI945</t>
  </si>
  <si>
    <t>Šroub zajišťovací VA stardrive 3.5 mm 02.127.132</t>
  </si>
  <si>
    <t>ZL479</t>
  </si>
  <si>
    <t>Šroub zajišťovací VA stardrive 3.5 mm 02.127.136</t>
  </si>
  <si>
    <t>ZN561</t>
  </si>
  <si>
    <t>Šroub zajišťovací VA stardrive 3.5 mm 02.127.148</t>
  </si>
  <si>
    <t>ZE279</t>
  </si>
  <si>
    <t>Šroub zajišťovací VA stardrive 3.5 mm 02.127.150</t>
  </si>
  <si>
    <t>ZE042</t>
  </si>
  <si>
    <t>Šroub zajišťovací VA stardrive 3.5 mm 02.127.154</t>
  </si>
  <si>
    <t>ZE048</t>
  </si>
  <si>
    <t>Šroub zajišťovací VA stardrive 3.5 mm 02.127.156</t>
  </si>
  <si>
    <t>ZK742</t>
  </si>
  <si>
    <t>Šroub zajišťovací VA stardrive 3.5 mm 02.127.165</t>
  </si>
  <si>
    <t>ZK743</t>
  </si>
  <si>
    <t>Šroub zajišťovací VA stardrive 3.5 mm 02.127.170</t>
  </si>
  <si>
    <t>ZK744</t>
  </si>
  <si>
    <t>Šroub zajišťovací VA stardrive 3.5 mm 02.127.175</t>
  </si>
  <si>
    <t>ZL005</t>
  </si>
  <si>
    <t>Šroub zajišťovací VA stardrive 3.5 mm 02.127.180</t>
  </si>
  <si>
    <t>ZA040</t>
  </si>
  <si>
    <t>Šroub zajišťovací VA stardrive 3.5 mm 213.012</t>
  </si>
  <si>
    <t>ZC269</t>
  </si>
  <si>
    <t>Šroub zajišťovací VA stardrive 3.5 mm 213.014</t>
  </si>
  <si>
    <t>ZA041</t>
  </si>
  <si>
    <t>Šroub zajišťovací VA stardrive 3.5 mm 213.016</t>
  </si>
  <si>
    <t>ZA042</t>
  </si>
  <si>
    <t>Šroub zajišťovací VA stardrive 3.5 mm 213.018</t>
  </si>
  <si>
    <t>ZA043</t>
  </si>
  <si>
    <t>Šroub zajišťovací VA stardrive 3.5 mm 213.020</t>
  </si>
  <si>
    <t>ZA044</t>
  </si>
  <si>
    <t>Šroub zajišťovací VA stardrive 3.5 mm 213.022</t>
  </si>
  <si>
    <t>ZH047</t>
  </si>
  <si>
    <t>Šroub zajišťovací VA stardrive 3.5 mm 213.024</t>
  </si>
  <si>
    <t>ZA045</t>
  </si>
  <si>
    <t>Šroub zajišťovací VA stardrive 3.5 mm 213.026</t>
  </si>
  <si>
    <t>ZA046</t>
  </si>
  <si>
    <t>Šroub zajišťovací VA stardrive 3.5 mm 213.028</t>
  </si>
  <si>
    <t>ZD025</t>
  </si>
  <si>
    <t>Šroub zajišťovací VA stardrive 3.5 mm 213.030</t>
  </si>
  <si>
    <t>ZD372</t>
  </si>
  <si>
    <t>Šroub zajišťovací VA stardrive 3.5 mm 213.032</t>
  </si>
  <si>
    <t>ZD074</t>
  </si>
  <si>
    <t>Šroub zajišťovací VA stardrive 3.5 mm 213.035</t>
  </si>
  <si>
    <t>ZA048</t>
  </si>
  <si>
    <t>Šroub zajišťovací VA stardrive 3.5 mm 213.038</t>
  </si>
  <si>
    <t>ZA049</t>
  </si>
  <si>
    <t>Šroub zajišťovací VA stardrive 3.5 mm 213.040</t>
  </si>
  <si>
    <t>ZD024</t>
  </si>
  <si>
    <t>Šroub zajišťovací VA stardrive 3.5 mm 213.042</t>
  </si>
  <si>
    <t>ZA050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</si>
  <si>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</si>
  <si>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</si>
  <si>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</si>
  <si>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</si>
  <si>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</si>
  <si>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</si>
  <si>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</si>
  <si>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</si>
  <si>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</si>
  <si>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</si>
  <si>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</si>
  <si>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ZD363</t>
  </si>
  <si>
    <t>Šroub zámkový 2.7 x 16 mm 26-502-16-09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</si>
  <si>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</si>
  <si>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</si>
  <si>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</si>
  <si>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</si>
  <si>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</si>
  <si>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</si>
  <si>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</si>
  <si>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</si>
  <si>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</si>
  <si>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</si>
  <si>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</si>
  <si>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</si>
  <si>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</si>
  <si>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</si>
  <si>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ZB050</t>
  </si>
  <si>
    <t>Šroub zamykatelný 2,5 x 16 mm FP16</t>
  </si>
  <si>
    <t>ZD275</t>
  </si>
  <si>
    <t>Šroub zamykatelný 2,5 x 18 mm FP18</t>
  </si>
  <si>
    <t>ZD276</t>
  </si>
  <si>
    <t>Šroub zamykatelný 2,5 x 20 mm FP20</t>
  </si>
  <si>
    <t>ZD277</t>
  </si>
  <si>
    <t>Šroub zamykatelný 2,5 x 24 mm FP24</t>
  </si>
  <si>
    <t>ZC659</t>
  </si>
  <si>
    <t>Šroub zaslepovací 5 mm Targon KB617T</t>
  </si>
  <si>
    <t>ZL094</t>
  </si>
  <si>
    <t>Šroub zaslepovací PH 0 mm Targon KB610T</t>
  </si>
  <si>
    <t>ZQ035</t>
  </si>
  <si>
    <t>Vodič šroubu pro ZF Orthofix délka 100 mm 11103</t>
  </si>
  <si>
    <t>ZQ034</t>
  </si>
  <si>
    <t>Vodič šroubu pro ZF Orthofix délka 60 mm 11102</t>
  </si>
  <si>
    <t>ZQ033</t>
  </si>
  <si>
    <t>Zátka 10 mm KB208T</t>
  </si>
  <si>
    <t>50115011</t>
  </si>
  <si>
    <t>IUTN - ostat.nákl.PZT (Z515)</t>
  </si>
  <si>
    <t>ZI609</t>
  </si>
  <si>
    <t>ChronOS strips   50 x 25 x 3 mm 07.801.100S</t>
  </si>
  <si>
    <t>ZH588</t>
  </si>
  <si>
    <t>ChronOS strips 100 x 25 x 6 mm 07.801.111S</t>
  </si>
  <si>
    <t>ZM627</t>
  </si>
  <si>
    <t>Implantát kostní - umělá náhrada tkáně Actifuse ABX Putty 2,5 ml s aplikátorem 506005078047</t>
  </si>
  <si>
    <t>ZM782</t>
  </si>
  <si>
    <t>Implantát kostní umělá náhrada tkáně BonAlive granule aplikátor 1,0-2,0 mm bal. á 5cc 13330</t>
  </si>
  <si>
    <t>ZD953</t>
  </si>
  <si>
    <t>Implantát šlachový tendon spacer TCTU1</t>
  </si>
  <si>
    <t>ZL171</t>
  </si>
  <si>
    <t>Kotva Omnispan na meniscus 0° 228140</t>
  </si>
  <si>
    <t>ZL298</t>
  </si>
  <si>
    <t>Kotva Omnispan na meniscus 12° 228141</t>
  </si>
  <si>
    <t>KK570</t>
  </si>
  <si>
    <t>kotva ramenní JuggerKnot soft MINI 1,00 mm 2-0 s jehlou 912076</t>
  </si>
  <si>
    <t>ZK794</t>
  </si>
  <si>
    <t>PerOssal 1 x 6 mm baleno po 6 ks 03-01031</t>
  </si>
  <si>
    <t>ZQ107</t>
  </si>
  <si>
    <t>Systém kotvící pro koleno ACL TIGHTROPE ABS Button Round Concave pr. 11 mm AR-1588TB</t>
  </si>
  <si>
    <t>ZO201</t>
  </si>
  <si>
    <t>Adaptér k optice Olympus RTQ/Storz/Wisap/Aesculap B00-21010-71</t>
  </si>
  <si>
    <t>ZL170</t>
  </si>
  <si>
    <t>Aplikátor na kotvy Omnispan jednorázový  228143</t>
  </si>
  <si>
    <t>ZA095</t>
  </si>
  <si>
    <t>Cement kostní palacos R + G 2 x 40 g á 2 ks 66017569</t>
  </si>
  <si>
    <t>ZA094</t>
  </si>
  <si>
    <t>Cement kostní palacos R 2 x 40 g á 2 ks 66017777</t>
  </si>
  <si>
    <t>ZJ528</t>
  </si>
  <si>
    <t>Cement kostní vancogenx 40 g ( vancomycin + gentamicin ) 12A2520</t>
  </si>
  <si>
    <t>ZL018</t>
  </si>
  <si>
    <t>Drát vodící 1,10 mm kalibrovaný bal. á 10 ks 26-850-00-05</t>
  </si>
  <si>
    <t>ZF637</t>
  </si>
  <si>
    <t>Drát vodící 2.80 mm guide wire 292.680</t>
  </si>
  <si>
    <t>ZJ683</t>
  </si>
  <si>
    <t>Držák na prsty pro operace na ruce plast modrý chirobloc large - ballets ECBM</t>
  </si>
  <si>
    <t>ZB069</t>
  </si>
  <si>
    <t>Držák skalpelových čepelek č. 3 BB073R</t>
  </si>
  <si>
    <t>ZQ079</t>
  </si>
  <si>
    <t>Držátko víček Desmarres 12,0 mm 130 mm 397118380020</t>
  </si>
  <si>
    <t>ZQ080</t>
  </si>
  <si>
    <t>Držátko víček Desmarres 14,0 mm 130 mm 397118380030</t>
  </si>
  <si>
    <t>ZI283</t>
  </si>
  <si>
    <t>Elektroda VAPR Premiere 90 DEPuy 227204</t>
  </si>
  <si>
    <t>ZF260</t>
  </si>
  <si>
    <t>Fixatér na ruku mini LTX</t>
  </si>
  <si>
    <t>ZQ078</t>
  </si>
  <si>
    <t>Háček oční čtyřzubý ostrý 5,0 mm 145 mm 397118380360</t>
  </si>
  <si>
    <t>ZQ077</t>
  </si>
  <si>
    <t>Háček oční dvouzubý ostrý 2,5 mm 135 mm 397118380210</t>
  </si>
  <si>
    <t>ZK167</t>
  </si>
  <si>
    <t>Hák middeldorpf 20 x 22 mm BT405R</t>
  </si>
  <si>
    <t>ZQ070</t>
  </si>
  <si>
    <t>Hák na rány Volkmann dvouzubý tupý 215 mm 397118080360</t>
  </si>
  <si>
    <t>ZQ109</t>
  </si>
  <si>
    <t>Hák urologický BAUCHDECKENHAKEN  91 x 35 mm  240 mm 9 1/2 BT621R</t>
  </si>
  <si>
    <t>ZH187</t>
  </si>
  <si>
    <t>Jehelec hloubkový rovný tvrdokovový 165 mm 397132060610</t>
  </si>
  <si>
    <t>ZN422</t>
  </si>
  <si>
    <t>Jehelec jemný rovný tvrdokovový 130 mm 397132060590</t>
  </si>
  <si>
    <t>ZF980</t>
  </si>
  <si>
    <t>Jehelec langenbeck 160 mm RU6067-16</t>
  </si>
  <si>
    <t>ZQ076</t>
  </si>
  <si>
    <t>Jehelec neurochirurgický 130 mm 397132170021</t>
  </si>
  <si>
    <t>ZK219</t>
  </si>
  <si>
    <t>Kleště luer zahnuté 175 mm FO461R</t>
  </si>
  <si>
    <t>ZJ087</t>
  </si>
  <si>
    <t>Kleště repoziční dlahové 150 mm RU5528-15</t>
  </si>
  <si>
    <t>ZQ041</t>
  </si>
  <si>
    <t>Laváž pulsní s nádstavcem Pulsavac Plus Fan Kit (á1ks) 00-5150-475-01</t>
  </si>
  <si>
    <t>ZQ042</t>
  </si>
  <si>
    <t>Laváž pulsní s nádstavcem Pulsavac Plus Hit Kit (á1ks) 00-5150-482-01</t>
  </si>
  <si>
    <t>ZK016</t>
  </si>
  <si>
    <t>Miska kruhová 0,4 l 111 x 72 x  56 mm JG523R</t>
  </si>
  <si>
    <t>ZK040</t>
  </si>
  <si>
    <t>Nůžky chirurgické standardní hrotnatotupé rovné 105 mm BC320R</t>
  </si>
  <si>
    <t>ZQ075</t>
  </si>
  <si>
    <t>Nůžky Metzenbaum tupé zahnuté tvrdokovové 115 mm B397113910618</t>
  </si>
  <si>
    <t>ZH283</t>
  </si>
  <si>
    <t>Nůžky na sádrový obvaz Bergmann 230 mm RU2660-23</t>
  </si>
  <si>
    <t>ZG605</t>
  </si>
  <si>
    <t>Nůžky preparační REYNOLDS supercut zahnuté 130 mm RU1677-13M</t>
  </si>
  <si>
    <t>ZM510</t>
  </si>
  <si>
    <t>Nůžky převazové lister 200 mm BC863R</t>
  </si>
  <si>
    <t>ZG311</t>
  </si>
  <si>
    <t>Nůžky zahnuté preparační tvrdokové supercut metzenbaum RU1334-18M</t>
  </si>
  <si>
    <t>ZK075</t>
  </si>
  <si>
    <t>Peán svorka cévní  rochester atraumatická rovná 225 mm BH448R</t>
  </si>
  <si>
    <t>ZQ110</t>
  </si>
  <si>
    <t>Pinzeta chirurgická  1 x 2 zuby 250 mm BD562R</t>
  </si>
  <si>
    <t>ZJ822</t>
  </si>
  <si>
    <t>Pinzeta chirurgická 1 x 2 zuby 145 mm BD557R</t>
  </si>
  <si>
    <t>ZQ111</t>
  </si>
  <si>
    <t>Pinzeta chirurgická 1 x 2 zuby 180 mm BD560R</t>
  </si>
  <si>
    <t>ZQ073</t>
  </si>
  <si>
    <t>Pinzeta chirurgická Adson 1×2 zuby 120 mm B397114910111</t>
  </si>
  <si>
    <t>ZQ074</t>
  </si>
  <si>
    <t>Pinzeta na rohovku Castroviejo 100 mm 397114380850</t>
  </si>
  <si>
    <t>ZG052</t>
  </si>
  <si>
    <t>Pouzdro na K- dráty pr. 1.6 mm resterilizovatelné 308.206</t>
  </si>
  <si>
    <t>ZF542</t>
  </si>
  <si>
    <t>Pouzdro vrtací dvojité 3,5 / 2,5 312.280</t>
  </si>
  <si>
    <t>ZK207</t>
  </si>
  <si>
    <t>Raspatorium williger 6 mm 160 mm FK300R</t>
  </si>
  <si>
    <t>ZF981</t>
  </si>
  <si>
    <t>Rozvěrač ran automatický 13 cm RU4700-13</t>
  </si>
  <si>
    <t>ZF090</t>
  </si>
  <si>
    <t>Stapler kožní 35 svorek á 6 ks 783100</t>
  </si>
  <si>
    <t>ZQ071</t>
  </si>
  <si>
    <t>Svorka na cévy Rochester-Ochsner rovná 140 mm 397115080550</t>
  </si>
  <si>
    <t>ZI709</t>
  </si>
  <si>
    <t>Svorka rovná na cévy rochester - Ochsner 160 mm 397115080561</t>
  </si>
  <si>
    <t>ZJ625</t>
  </si>
  <si>
    <t>Svorka zahnutá Mosquito-Halsted 1 x 2 zuby 120 mm 397115080050</t>
  </si>
  <si>
    <t>ZJ835</t>
  </si>
  <si>
    <t>Svorky na cévy 1 x 2 zuby rovná 125 mm BH118R</t>
  </si>
  <si>
    <t>ZP080</t>
  </si>
  <si>
    <t>Systém kotvící pro koleno ACL TIGHTROPE drát vrtací Open Eyelet 4 mm AR-1595T</t>
  </si>
  <si>
    <t>ZL742</t>
  </si>
  <si>
    <t>Šroub extrakční pro šrouby 3,5 mm 309.521</t>
  </si>
  <si>
    <t>ZQ123</t>
  </si>
  <si>
    <t>Tyč k zevnímu fixátoru 30 cm RTG transparentní  ZF LRS Orthofix 50550</t>
  </si>
  <si>
    <t>ZD604</t>
  </si>
  <si>
    <t>Vrták 1,5 mm 513.090</t>
  </si>
  <si>
    <t>ZF625</t>
  </si>
  <si>
    <t>Vrták 2,5 mm 3-drážkový pro rychlospojku 315.250</t>
  </si>
  <si>
    <t>ZA971</t>
  </si>
  <si>
    <t>Vrták 2.7 mm délka 125/100 mm 310.280</t>
  </si>
  <si>
    <t>ZL755</t>
  </si>
  <si>
    <t>Vrták HSS pr. 2.5 mm pro ocel pro implantáty sterilní 309.503S</t>
  </si>
  <si>
    <t>ZQ055</t>
  </si>
  <si>
    <t>Vrták kalibrovaný 3,2 mm 315.330</t>
  </si>
  <si>
    <t>ZQ128</t>
  </si>
  <si>
    <t>Vrták kalibrovaný 4,9 mm pro DFN 357.099</t>
  </si>
  <si>
    <t>ZJ598</t>
  </si>
  <si>
    <t>Vrták kanylovaný canos mini na  kortikalis 2,6 mm 26-451-26-09</t>
  </si>
  <si>
    <t>ZG046</t>
  </si>
  <si>
    <t>Vrták LCP 2.8 mm 310.284</t>
  </si>
  <si>
    <t>ZP672</t>
  </si>
  <si>
    <t>Vrták pr. 2,0 mm pro soupravu Aptus s koncovkou A-3733</t>
  </si>
  <si>
    <t>ZQ108</t>
  </si>
  <si>
    <t>Implantát ramenní náhrada rotátorové manžety šití Tiger Tape 2 mm white black délka 76,2 cm bal. á 6 ks AR-7237-7T_1/6</t>
  </si>
  <si>
    <t>ZE197</t>
  </si>
  <si>
    <t>Šití mopylen monofil modrý 4/0 USP bal. á 36 ks 7148</t>
  </si>
  <si>
    <t>ZP895</t>
  </si>
  <si>
    <t>Šití Patella – Set pro osteosyntézu patellys suturou, monofilní vlákno nerezová oce, jehla reverzní řezací HS120 7 60 cm, bal á 12 ks 991120</t>
  </si>
  <si>
    <t>ZP079</t>
  </si>
  <si>
    <t>Jehla labrální do prošívacího nástroje SureFire Scorpion  AR-13991N-1/5</t>
  </si>
  <si>
    <t>50115080</t>
  </si>
  <si>
    <t>ZPr - staplery, extraktory, endoskop.mat. (Z523)</t>
  </si>
  <si>
    <t>ZN581</t>
  </si>
  <si>
    <t>Obturátor tupý Storz průměr 6 mm délka 135 mm 28130BC</t>
  </si>
  <si>
    <t>ZQ162</t>
  </si>
  <si>
    <t>Optika artroskopická ARTHVIEW úhel pohledu 30° průměr 4 mm délka 175 mm sleva 330373200s</t>
  </si>
  <si>
    <t>ZQ120</t>
  </si>
  <si>
    <t>Optika INNOVIEW s úhlem pohledu 30° průměr 4 mm délka 175 mm autoklávovatelná B30-0011-00</t>
  </si>
  <si>
    <t>ZB730</t>
  </si>
  <si>
    <t>Stapler kožní bal. á 10 ks WM-SS-35R + odstraňovač svorek zdarma</t>
  </si>
  <si>
    <t>ZJ671</t>
  </si>
  <si>
    <t>Zavaděč artroskopický sheath 28130CR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</si>
  <si>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</si>
  <si>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</si>
  <si>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</si>
  <si>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</si>
  <si>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</si>
  <si>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</si>
  <si>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</si>
  <si>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</si>
  <si>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</si>
  <si>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</si>
  <si>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</si>
  <si>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</si>
  <si>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</si>
  <si>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</si>
  <si>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</si>
  <si>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</si>
  <si>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</si>
  <si>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</si>
  <si>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</si>
  <si>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</si>
  <si>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</si>
  <si>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</si>
  <si>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</si>
  <si>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Gregořík Michal</t>
  </si>
  <si>
    <t>Janský Petr</t>
  </si>
  <si>
    <t>Obhlídal Martin</t>
  </si>
  <si>
    <t>Skoumal Pavel</t>
  </si>
  <si>
    <t>Vomáčková Katherine</t>
  </si>
  <si>
    <t>Xinopulos Pavel</t>
  </si>
  <si>
    <t>Zdravotní výkony vykázané na pracovišti v rámci ambulantní péče dle lékařů *</t>
  </si>
  <si>
    <t>5F3</t>
  </si>
  <si>
    <t>V</t>
  </si>
  <si>
    <t>53022</t>
  </si>
  <si>
    <t xml:space="preserve">CÍLENÉ VYŠETŘENÍ TRAUMATOLOGEM                    </t>
  </si>
  <si>
    <t>06</t>
  </si>
  <si>
    <t>503</t>
  </si>
  <si>
    <t>1</t>
  </si>
  <si>
    <t>0000502</t>
  </si>
  <si>
    <t>MESOCAIN 1%</t>
  </si>
  <si>
    <t>0055824</t>
  </si>
  <si>
    <t>0067547</t>
  </si>
  <si>
    <t>0192143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</si>
  <si>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</si>
  <si>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</si>
  <si>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</si>
  <si>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</si>
  <si>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</si>
  <si>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</si>
  <si>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</si>
  <si>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</si>
  <si>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</si>
  <si>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</si>
  <si>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</si>
  <si>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</si>
  <si>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</si>
  <si>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</si>
  <si>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51859</t>
  </si>
  <si>
    <t xml:space="preserve">FIXAČNÍ SÁDROVÁ DLAHA - NOHA, BÉREC               </t>
  </si>
  <si>
    <t>51863</t>
  </si>
  <si>
    <t xml:space="preserve">SÁDROVÁ DLAHA - CELÁ DOLNÍ KONČETINA              </t>
  </si>
  <si>
    <t>51869</t>
  </si>
  <si>
    <t xml:space="preserve">SEJMUTÍ CIRKULÁRNÍ SÁDROVÉ FIXACE NA KONČETINÁCH  </t>
  </si>
  <si>
    <t>51877</t>
  </si>
  <si>
    <t xml:space="preserve">PŘILOŽENÍ LÉČEBNÉ POMŮCKY - ORTÉZY                </t>
  </si>
  <si>
    <t>53023</t>
  </si>
  <si>
    <t xml:space="preserve">KONTROLNÍ VYŠETŘENÍ TRAUMATOLOGEM                 </t>
  </si>
  <si>
    <t>53119</t>
  </si>
  <si>
    <t>ZAVŘENÁ REPOZICE ZLOMENIN PŘEDLOKTÍ, LOKTE, PAŽE N</t>
  </si>
  <si>
    <t>57243</t>
  </si>
  <si>
    <t xml:space="preserve">HRUDNÍ PUNKCE                                     </t>
  </si>
  <si>
    <t>61129</t>
  </si>
  <si>
    <t xml:space="preserve">EXCIZE KOŽNÍ LÉZE, SUTURA OD 2 DO 10 CM           </t>
  </si>
  <si>
    <t>61209</t>
  </si>
  <si>
    <t xml:space="preserve">TENOLÝZA FLEXORU                                  </t>
  </si>
  <si>
    <t>61247</t>
  </si>
  <si>
    <t xml:space="preserve">OPERACE KARPÁLNÍHO TUNELU                         </t>
  </si>
  <si>
    <t>66813</t>
  </si>
  <si>
    <t xml:space="preserve">ODSTRANĚNÍ OSTEOSYNTETICKÉHO MATERIÁLU            </t>
  </si>
  <si>
    <t>66823</t>
  </si>
  <si>
    <t xml:space="preserve">ODSTRANĚNÍ ZEVNÍHO FIXATÉRU                       </t>
  </si>
  <si>
    <t>66833</t>
  </si>
  <si>
    <t xml:space="preserve">ODSTRANĚNÍ CIZÍHO TĚLESA Z RÁNY                   </t>
  </si>
  <si>
    <t>66949</t>
  </si>
  <si>
    <t xml:space="preserve">PUNKCE KLOUBNÍ S APLIKACÍ LÉČIVA                  </t>
  </si>
  <si>
    <t>09543</t>
  </si>
  <si>
    <t xml:space="preserve">Signalni kod                                      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</si>
  <si>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</si>
  <si>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</si>
  <si>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</si>
  <si>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</si>
  <si>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</si>
  <si>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</si>
  <si>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</si>
  <si>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</si>
  <si>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09545</t>
  </si>
  <si>
    <t>REGULAČNÍ POPLATEK ZA POHOTOVOSTNÍ SLUŽBU -- POPLA</t>
  </si>
  <si>
    <t>51861</t>
  </si>
  <si>
    <t xml:space="preserve">CIRKULÁRNÍ SÁDROVÝ OBVAZ - NOHA, BÉREC            </t>
  </si>
  <si>
    <t>51851</t>
  </si>
  <si>
    <t xml:space="preserve">FIXAČNÍ SÁDROVÁ DLAHA - RUKA, PŘEDLOKTÍ           </t>
  </si>
  <si>
    <t>09219</t>
  </si>
  <si>
    <t xml:space="preserve">INTRAVENÓZNÍ INJEKCE U DOSPĚLÉHO ČI DÍTĚTE NAD 10 </t>
  </si>
  <si>
    <t>53115</t>
  </si>
  <si>
    <t>ZAVŘENÁ REPOZICE LUXACE KARPU NEBO INTRAARTIKULÁRN</t>
  </si>
  <si>
    <t>61245</t>
  </si>
  <si>
    <t xml:space="preserve">FENESTRACE ŠLACHOVÉ POCHVY                        </t>
  </si>
  <si>
    <t>09239</t>
  </si>
  <si>
    <t xml:space="preserve">SUTURA RÁNY A PODKOŽÍ DO 5 CM                     </t>
  </si>
  <si>
    <t>09115</t>
  </si>
  <si>
    <t>ODBĚR BIOLOGICKÉHO MATERIÁLU JINÉHO NEŽ KREV NA KV</t>
  </si>
  <si>
    <t>51811</t>
  </si>
  <si>
    <t xml:space="preserve">INCIZE A DRENÁŽ ABSCESU NEBO HEMATOMU             </t>
  </si>
  <si>
    <t>51821</t>
  </si>
  <si>
    <t xml:space="preserve">CHIRURGICKÉ ODSTRANĚNÍ CIZÍHO TĚLESA              </t>
  </si>
  <si>
    <t>51855</t>
  </si>
  <si>
    <t xml:space="preserve">FIXAČNÍ SÁDROVÁ DLAHA - CELÁ HORNÍ KONČETINA      </t>
  </si>
  <si>
    <t>66837</t>
  </si>
  <si>
    <t xml:space="preserve">EXSTIRPACE BURZY NEBO GANGLIA - POVRCHOVÁ         </t>
  </si>
  <si>
    <t>53411</t>
  </si>
  <si>
    <t>NÁPLASŤOVÁ FIXACE ZLOMENINY KOSTNÍHO ČLÁNKU NEBO M</t>
  </si>
  <si>
    <t>51870</t>
  </si>
  <si>
    <t xml:space="preserve">DOTOČENÍ SÁDROVÉHO OBVAZU                         </t>
  </si>
  <si>
    <t>51817</t>
  </si>
  <si>
    <t xml:space="preserve">OŠETŘENÍ NEHTU                                    </t>
  </si>
  <si>
    <t>53117</t>
  </si>
  <si>
    <t>ZAVŘENÁ REPOZICE LUXACE LOKETNÍHO KLOUBU NEBO HLAV</t>
  </si>
  <si>
    <t>51865</t>
  </si>
  <si>
    <t xml:space="preserve">CIRKULÁRNÍ SÁDROVÝ OBVAZ CELÉ DOLNÍ KONČETINY     </t>
  </si>
  <si>
    <t>66421</t>
  </si>
  <si>
    <t xml:space="preserve">BIOPSIE, INCIZE A DRENÁŽ NA RUCE ČI ZÁPĚSTÍ       </t>
  </si>
  <si>
    <t>51867</t>
  </si>
  <si>
    <t>PŘIPEVNĚNÍ NÁŠLAPNÉHO PODPATKU NA STÁVAJÍCÍ SÁDROV</t>
  </si>
  <si>
    <t>53515</t>
  </si>
  <si>
    <t xml:space="preserve">SUTURA ŠLACHY EXTENSORU RUKY A ZÁPĚSTÍ            </t>
  </si>
  <si>
    <t>66811</t>
  </si>
  <si>
    <t xml:space="preserve">INJEKCE DO BURZY, GANGLIA, POCHVY ŠLACHOVÉ        </t>
  </si>
  <si>
    <t>51857</t>
  </si>
  <si>
    <t xml:space="preserve">CIRKULÁRNÍ SÁDROVÝ OBVAZ - CELÁ HORNÍ KONČETINA   </t>
  </si>
  <si>
    <t>53111</t>
  </si>
  <si>
    <t>ZAVŘENÁ REPOZICE ZLOMENINY NEBO LUXACE JEDNÉ FALAN</t>
  </si>
  <si>
    <t>66825</t>
  </si>
  <si>
    <t xml:space="preserve">UPRAVENÍ ZEVNÍHO FIXATÉRU                         </t>
  </si>
  <si>
    <t>61211</t>
  </si>
  <si>
    <t xml:space="preserve">REKONSTRUKCE ŠLACHOVÉHO POUTKA                    </t>
  </si>
  <si>
    <t>66927</t>
  </si>
  <si>
    <t xml:space="preserve">REVIZE ŠLACHOVÝCH POCHEV                          </t>
  </si>
  <si>
    <t>09234</t>
  </si>
  <si>
    <t>OŠETŘENÍ NEHTU, INCIZE SUBKUTÁNNÍHO ABSCESU NEBO H</t>
  </si>
  <si>
    <t>52109</t>
  </si>
  <si>
    <t xml:space="preserve">SEJMUTÍ CIRKULÁRNÍ POLYMEROVÉ FIXACE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</si>
  <si>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</si>
  <si>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</si>
  <si>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</si>
  <si>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</si>
  <si>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</si>
  <si>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</si>
  <si>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</si>
  <si>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</si>
  <si>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</si>
  <si>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</si>
  <si>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</si>
  <si>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</si>
  <si>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</si>
  <si>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</si>
  <si>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</si>
  <si>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</si>
  <si>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</si>
  <si>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</si>
  <si>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</si>
  <si>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</si>
  <si>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</si>
  <si>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</si>
  <si>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</si>
  <si>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</si>
  <si>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</si>
  <si>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</si>
  <si>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</si>
  <si>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</si>
  <si>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</si>
  <si>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</si>
  <si>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</si>
  <si>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09</t>
  </si>
  <si>
    <t>10</t>
  </si>
  <si>
    <t>66127</t>
  </si>
  <si>
    <t xml:space="preserve">MANIPULACE V CELKOVÉ NEBO LOKÁLNÍ ANESTÉZII       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</si>
  <si>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</si>
  <si>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</si>
  <si>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</si>
  <si>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</si>
  <si>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</si>
  <si>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</si>
  <si>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</si>
  <si>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</si>
  <si>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</si>
  <si>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</si>
  <si>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</si>
  <si>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62310</t>
  </si>
  <si>
    <t xml:space="preserve">NEKREKTOMIE DO 1% POVRCHU TĚLA                    </t>
  </si>
  <si>
    <t>61225</t>
  </si>
  <si>
    <t xml:space="preserve">NEUROLÝZA                                         </t>
  </si>
  <si>
    <t>62610</t>
  </si>
  <si>
    <t>ODBĚR DERMOEPIDERMÁLNÍHO ŠTĚPU DO 1 % POVRCHU TĚLA</t>
  </si>
  <si>
    <t>52091</t>
  </si>
  <si>
    <t>CIRKULÁRNÍ POLYMEROVÝ OBVAZ - PRSTŮ, RUKY, ZÁPĚSTÍ</t>
  </si>
  <si>
    <t>5F1</t>
  </si>
  <si>
    <t>51353</t>
  </si>
  <si>
    <t>PUNKCE, ODSÁTÍ TENKÉHO STŘEVA, MANIPULACE SE STŘEV</t>
  </si>
  <si>
    <t>51394</t>
  </si>
  <si>
    <t xml:space="preserve">UZÁVĚR STĚNY BŘIŠNÍ PO EVISCERACI                 </t>
  </si>
  <si>
    <t>51713</t>
  </si>
  <si>
    <t>DIAGNOSTICKÁ VIDEOLAPAROSKOPIE A VIDEOTORAKOSKOPIE</t>
  </si>
  <si>
    <t>54990</t>
  </si>
  <si>
    <t xml:space="preserve">ODBĚR ŽILNÍHO ŠTĚPU                               </t>
  </si>
  <si>
    <t>51371</t>
  </si>
  <si>
    <t xml:space="preserve">CHOLECYSTEKTOMIE                                  </t>
  </si>
  <si>
    <t>57251</t>
  </si>
  <si>
    <t xml:space="preserve">KLÍNOVITÁ RESEKCE PLIC NEBO ENUKLEACE TUMORU      </t>
  </si>
  <si>
    <t>54190</t>
  </si>
  <si>
    <t xml:space="preserve">OSTATNÍ REKONSTRUKCE TEPEN A BY-PASSY             </t>
  </si>
  <si>
    <t>51386</t>
  </si>
  <si>
    <t>SUTURA EV. EXCIZE A SUTURA LÉZE STĚNY ŽALUDKU NEBO</t>
  </si>
  <si>
    <t>51357</t>
  </si>
  <si>
    <t>JEJUNOSTOMIE, ILEOSTOMIE NEBO KOLOSTOMIE, ANTEPOZI</t>
  </si>
  <si>
    <t>51391</t>
  </si>
  <si>
    <t>LAPAROTOMIE A OŠETŘENÍ VÍCEČETNÉHO VISCERÁLNÍHO PO</t>
  </si>
  <si>
    <t>57235</t>
  </si>
  <si>
    <t>TORAKOTOMIE PROSTÁ NEBO S BIOPSIÍ, EVAKUACÍ HEMATO</t>
  </si>
  <si>
    <t>57221</t>
  </si>
  <si>
    <t>OPERAČNÍ STABILIZACE HRUDNÍKU PO ÚRAZE - JEDNA STR</t>
  </si>
  <si>
    <t>57237</t>
  </si>
  <si>
    <t xml:space="preserve">SUTURA RUPTUTY BRÁNICE TORAKOTOMICKÝM PŘÍSTUPEM   </t>
  </si>
  <si>
    <t>0003708</t>
  </si>
  <si>
    <t>0003952</t>
  </si>
  <si>
    <t>0006480</t>
  </si>
  <si>
    <t>OCPLEX</t>
  </si>
  <si>
    <t>0008807</t>
  </si>
  <si>
    <t>0016600</t>
  </si>
  <si>
    <t>0026127</t>
  </si>
  <si>
    <t>0053922</t>
  </si>
  <si>
    <t>0058092</t>
  </si>
  <si>
    <t>CEFAZOLIN SANDOZ</t>
  </si>
  <si>
    <t>0062464</t>
  </si>
  <si>
    <t>0072972</t>
  </si>
  <si>
    <t>AMOKSIKLAV 1,2 G</t>
  </si>
  <si>
    <t>0072973</t>
  </si>
  <si>
    <t>AMOKSIKLAV 600 MG</t>
  </si>
  <si>
    <t>0076360</t>
  </si>
  <si>
    <t>ZINACEF</t>
  </si>
  <si>
    <t>0087239</t>
  </si>
  <si>
    <t>FANHDI</t>
  </si>
  <si>
    <t>0087240</t>
  </si>
  <si>
    <t>0096414</t>
  </si>
  <si>
    <t>GENTAMICIN LEK</t>
  </si>
  <si>
    <t>0097000</t>
  </si>
  <si>
    <t>METRONIDAZOLE 0,5%-POLPHARMA</t>
  </si>
  <si>
    <t>0131656</t>
  </si>
  <si>
    <t>CEFTAZIDIM KABI</t>
  </si>
  <si>
    <t>0144328</t>
  </si>
  <si>
    <t>GARAMYCIN SCHWAMM</t>
  </si>
  <si>
    <t>0151458</t>
  </si>
  <si>
    <t>CEFUROXIM KABI</t>
  </si>
  <si>
    <t>0156258</t>
  </si>
  <si>
    <t>VANCOMYCIN KABI</t>
  </si>
  <si>
    <t>0162187</t>
  </si>
  <si>
    <t>CIPROFLOXACIN KABI</t>
  </si>
  <si>
    <t>0164350</t>
  </si>
  <si>
    <t>0164401</t>
  </si>
  <si>
    <t>0162496</t>
  </si>
  <si>
    <t>TAZIP</t>
  </si>
  <si>
    <t>0201030</t>
  </si>
  <si>
    <t>0156835</t>
  </si>
  <si>
    <t>MEROPENEM KABI</t>
  </si>
  <si>
    <t>0202911</t>
  </si>
  <si>
    <t>DILIZOLEN</t>
  </si>
  <si>
    <t>0210993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</si>
  <si>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</si>
  <si>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</si>
  <si>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</si>
  <si>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</si>
  <si>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</si>
  <si>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</si>
  <si>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</si>
  <si>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</si>
  <si>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</si>
  <si>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</si>
  <si>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</si>
  <si>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</si>
  <si>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</si>
  <si>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</si>
  <si>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</si>
  <si>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</si>
  <si>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</si>
  <si>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</si>
  <si>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</si>
  <si>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</si>
  <si>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</si>
  <si>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</si>
  <si>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</si>
  <si>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</si>
  <si>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</si>
  <si>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</si>
  <si>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</si>
  <si>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</si>
  <si>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</si>
  <si>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</si>
  <si>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</si>
  <si>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</si>
  <si>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</si>
  <si>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</si>
  <si>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</si>
  <si>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</si>
  <si>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</si>
  <si>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</si>
  <si>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</si>
  <si>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</si>
  <si>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</si>
  <si>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</si>
  <si>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</si>
  <si>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</si>
  <si>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</si>
  <si>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</si>
  <si>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</si>
  <si>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</si>
  <si>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</si>
  <si>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</si>
  <si>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</si>
  <si>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</si>
  <si>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</si>
  <si>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</si>
  <si>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</si>
  <si>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</si>
  <si>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</si>
  <si>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</si>
  <si>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</si>
  <si>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</si>
  <si>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</si>
  <si>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</si>
  <si>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</si>
  <si>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</si>
  <si>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</si>
  <si>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</si>
  <si>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</si>
  <si>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</si>
  <si>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</si>
  <si>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0017333</t>
  </si>
  <si>
    <t>DLAHA MALÝ FRAGMENT OCEL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</si>
  <si>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</si>
  <si>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</si>
  <si>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</si>
  <si>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</si>
  <si>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</si>
  <si>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</si>
  <si>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</si>
  <si>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</si>
  <si>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</si>
  <si>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</si>
  <si>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</si>
  <si>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</si>
  <si>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</si>
  <si>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</si>
  <si>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</si>
  <si>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</si>
  <si>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</si>
  <si>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0017751</t>
  </si>
  <si>
    <t>0018678</t>
  </si>
  <si>
    <t>CEMENT KOSTNÍ PALACOS R - 40 + GENTAMICINUM  2X40G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</si>
  <si>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</si>
  <si>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</si>
  <si>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</si>
  <si>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</si>
  <si>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</si>
  <si>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</si>
  <si>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</si>
  <si>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</si>
  <si>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</si>
  <si>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</si>
  <si>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</si>
  <si>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</si>
  <si>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</si>
  <si>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</si>
  <si>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</si>
  <si>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</si>
  <si>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</si>
  <si>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</si>
  <si>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</si>
  <si>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</si>
  <si>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</si>
  <si>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</si>
  <si>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</si>
  <si>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0030647</t>
  </si>
  <si>
    <t>SÍŤKA SURGIPRO MESH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</si>
  <si>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</si>
  <si>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</si>
  <si>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</si>
  <si>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</si>
  <si>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</si>
  <si>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</si>
  <si>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</si>
  <si>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0031468</t>
  </si>
  <si>
    <t>DLAHA LCP TIBIE PROXIMÁLNÍ OCEL MALÝ FRAGMENT TITA</t>
  </si>
  <si>
    <t>0031469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</si>
  <si>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</si>
  <si>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</si>
  <si>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</si>
  <si>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</si>
  <si>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</si>
  <si>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</si>
  <si>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</si>
  <si>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</si>
  <si>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</si>
  <si>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</si>
  <si>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</si>
  <si>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</si>
  <si>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</si>
  <si>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</si>
  <si>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</si>
  <si>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</si>
  <si>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</si>
  <si>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</si>
  <si>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</si>
  <si>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</si>
  <si>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</si>
  <si>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</si>
  <si>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</si>
  <si>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</si>
  <si>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</si>
  <si>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0042075</t>
  </si>
  <si>
    <t>0042090</t>
  </si>
  <si>
    <t>ŠROUB ZAMYKACÍ HEXA DRIVE 6, APTUS HAND 2,0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</si>
  <si>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</si>
  <si>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</si>
  <si>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</si>
  <si>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</si>
  <si>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</si>
  <si>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0043151</t>
  </si>
  <si>
    <t>ŠTĚP ALLOGENNÍ KOSTNÍ SPONGIOZNÍ ZMRAZENÝ  HLAVICE</t>
  </si>
  <si>
    <t>0048989</t>
  </si>
  <si>
    <t>ELEKTRODA KOAGULAČNÍ JEDNORÁZOVÁ GN211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</si>
  <si>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</si>
  <si>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</si>
  <si>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</si>
  <si>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</si>
  <si>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</si>
  <si>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</si>
  <si>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</si>
  <si>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0069290</t>
  </si>
  <si>
    <t>PIN VSTŘEBATELNÝ OTPS</t>
  </si>
  <si>
    <t>0070576</t>
  </si>
  <si>
    <t xml:space="preserve">KOTVIČKA VSTŘEBATELNÁ LUPINE LOOP PRO STABILIZACI </t>
  </si>
  <si>
    <t>0070875</t>
  </si>
  <si>
    <t>ČEP SAMOŘEZNÝ JISTÍCÍ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</si>
  <si>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</si>
  <si>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</si>
  <si>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</si>
  <si>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</si>
  <si>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</si>
  <si>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</si>
  <si>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</si>
  <si>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</si>
  <si>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</si>
  <si>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</si>
  <si>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</si>
  <si>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</si>
  <si>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</si>
  <si>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</si>
  <si>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</si>
  <si>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</si>
  <si>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</si>
  <si>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</si>
  <si>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</si>
  <si>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</si>
  <si>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</si>
  <si>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</si>
  <si>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</si>
  <si>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</si>
  <si>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</si>
  <si>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</si>
  <si>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</si>
  <si>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</si>
  <si>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</si>
  <si>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</si>
  <si>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</si>
  <si>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</si>
  <si>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</si>
  <si>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</si>
  <si>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</si>
  <si>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</si>
  <si>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</si>
  <si>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</si>
  <si>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</si>
  <si>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</si>
  <si>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</si>
  <si>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</si>
  <si>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</si>
  <si>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</si>
  <si>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</si>
  <si>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</si>
  <si>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</si>
  <si>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</si>
  <si>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</si>
  <si>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</si>
  <si>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</si>
  <si>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</si>
  <si>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</si>
  <si>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</si>
  <si>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</si>
  <si>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</si>
  <si>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</si>
  <si>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</si>
  <si>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</si>
  <si>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</si>
  <si>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</si>
  <si>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</si>
  <si>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</si>
  <si>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0083526</t>
  </si>
  <si>
    <t>NÁSTAVEC K SHAVERU FRÉZA FMS NESTERILNÍ KULATÝ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</si>
  <si>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</si>
  <si>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</si>
  <si>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</si>
  <si>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</si>
  <si>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</si>
  <si>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</si>
  <si>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0091805</t>
  </si>
  <si>
    <t>IMPLANTÁT KOSTNÍ UMĚLÁ NÁHRADA ŠTĚPU  CHRONOS STRI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</si>
  <si>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</si>
  <si>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</si>
  <si>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</si>
  <si>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</si>
  <si>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</si>
  <si>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</si>
  <si>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</si>
  <si>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</si>
  <si>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</si>
  <si>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</si>
  <si>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</si>
  <si>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</si>
  <si>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</si>
  <si>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</si>
  <si>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</si>
  <si>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</si>
  <si>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</si>
  <si>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</si>
  <si>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</si>
  <si>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</si>
  <si>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</si>
  <si>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</si>
  <si>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</si>
  <si>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</si>
  <si>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</si>
  <si>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</si>
  <si>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</si>
  <si>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</si>
  <si>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</si>
  <si>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</si>
  <si>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</si>
  <si>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</si>
  <si>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</si>
  <si>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</si>
  <si>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</si>
  <si>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</si>
  <si>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</si>
  <si>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</si>
  <si>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</si>
  <si>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</si>
  <si>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</si>
  <si>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</si>
  <si>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</si>
  <si>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</si>
  <si>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</si>
  <si>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</si>
  <si>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</si>
  <si>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</si>
  <si>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</si>
  <si>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</si>
  <si>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</si>
  <si>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</si>
  <si>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</si>
  <si>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</si>
  <si>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</si>
  <si>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</si>
  <si>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</si>
  <si>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</si>
  <si>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</si>
  <si>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0107193</t>
  </si>
  <si>
    <t>NÁHRADA PRSTNÍHO KLOUBU NECEMENTOVANÁ MCP PYROKARB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</si>
  <si>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</si>
  <si>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</si>
  <si>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</si>
  <si>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</si>
  <si>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</si>
  <si>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</si>
  <si>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</si>
  <si>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</si>
  <si>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0108142</t>
  </si>
  <si>
    <t>DLAHA VOLÁRNÍ WATERSHED, APTUS RADIUS 2,5</t>
  </si>
  <si>
    <t>0108143</t>
  </si>
  <si>
    <t>DLAHA VOLÁRNÍ WATERSHED, DLOUHÁ, APTUS RADIUS 2,5</t>
  </si>
  <si>
    <t>0108764</t>
  </si>
  <si>
    <t>DLAHA LCP FIBULA DISTÁLNÍ MALÝ FRAGMENT OCEL TITAN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</si>
  <si>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</si>
  <si>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</si>
  <si>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</si>
  <si>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</si>
  <si>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</si>
  <si>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</si>
  <si>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</si>
  <si>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</si>
  <si>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</si>
  <si>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</si>
  <si>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</si>
  <si>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</si>
  <si>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</si>
  <si>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</si>
  <si>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0163200</t>
  </si>
  <si>
    <t>IMPLANTÁT KRANIOFACIÁLNÍ LA FÓRTE SYSTÉM</t>
  </si>
  <si>
    <t>0111984</t>
  </si>
  <si>
    <t>0001736</t>
  </si>
  <si>
    <t>0013054</t>
  </si>
  <si>
    <t>STAPLER KOŽNÍ, 35 NEREZ.OCEL. NÁPLNÍ PMW35,PMR35</t>
  </si>
  <si>
    <t>0042073</t>
  </si>
  <si>
    <t>0008239</t>
  </si>
  <si>
    <t>0031475</t>
  </si>
  <si>
    <t>DLAHA LCP MALÝ FRAGMENT OCEL</t>
  </si>
  <si>
    <t>0024990</t>
  </si>
  <si>
    <t>KOTVIČKA TITANOVÁ EASY PRO SUTURU RC</t>
  </si>
  <si>
    <t>0062220</t>
  </si>
  <si>
    <t>SÍŤKA KÝLNÍ VICRYL VSTŘEBATELNÁ EXTRAPERITONEÁLNÍ</t>
  </si>
  <si>
    <t>0111985</t>
  </si>
  <si>
    <t>0097835</t>
  </si>
  <si>
    <t>DRÁT VODÍCÍ</t>
  </si>
  <si>
    <t>0111988</t>
  </si>
  <si>
    <t>0073963</t>
  </si>
  <si>
    <t>0001369</t>
  </si>
  <si>
    <t>FIXÁTOR ZEVNÍ JEDNOROVINNÝ/DVOUROVINNÝ MALÝ SYNTHE</t>
  </si>
  <si>
    <t>0001387</t>
  </si>
  <si>
    <t>0001380</t>
  </si>
  <si>
    <t>0001341</t>
  </si>
  <si>
    <t>0001223</t>
  </si>
  <si>
    <t>0042396</t>
  </si>
  <si>
    <t>0083230</t>
  </si>
  <si>
    <t>0105748</t>
  </si>
  <si>
    <t>0008245</t>
  </si>
  <si>
    <t>FIXÁTOR ZEVNÍ JEDNOROVINNÝ PENNIG II ZÁPĚSTÍ RADIU</t>
  </si>
  <si>
    <t>0008238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</si>
  <si>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</si>
  <si>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</si>
  <si>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</si>
  <si>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</si>
  <si>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</si>
  <si>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</si>
  <si>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</si>
  <si>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</si>
  <si>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</si>
  <si>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</si>
  <si>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</si>
  <si>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</si>
  <si>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</si>
  <si>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0001255</t>
  </si>
  <si>
    <t>0099077</t>
  </si>
  <si>
    <t>HŘEB FEMORÁLNÍ PROXIMÁLNÍ DLOUHÝ L/R, TI</t>
  </si>
  <si>
    <t>0098638</t>
  </si>
  <si>
    <t>0031450</t>
  </si>
  <si>
    <t>ŠROUB LCP SAMOŘEZNÝ MALÝ FRAGMENT OCEL</t>
  </si>
  <si>
    <t>0042395</t>
  </si>
  <si>
    <t>0105746</t>
  </si>
  <si>
    <t>0001325</t>
  </si>
  <si>
    <t>0083256</t>
  </si>
  <si>
    <t>DLAHA LCP TIBIE PROXIMÁLNÍ MALÝ FRAGMENT OCEL TITA</t>
  </si>
  <si>
    <t>0112862</t>
  </si>
  <si>
    <t>DLAHA PRO ČTYŘROHOU DÉZU, APTUS HAND 2,0 / 2,3</t>
  </si>
  <si>
    <t>0112870</t>
  </si>
  <si>
    <t>DLAHA PRO CELKOVOU DÉZU ZÁPĚSTÍ APTUS WRIST 2,5</t>
  </si>
  <si>
    <t>0082141</t>
  </si>
  <si>
    <t>NPWT-RENASYS F PŘEVAZOVÝ SET MALÝ S</t>
  </si>
  <si>
    <t>0082143</t>
  </si>
  <si>
    <t>NPWT-RENASYS F PŘEVAZOVÝ SET VELKÝ L</t>
  </si>
  <si>
    <t>0107194</t>
  </si>
  <si>
    <t>0049999</t>
  </si>
  <si>
    <t>EXTRAKTOR KOŽNÍCH SVOREK - PROXIMATE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</si>
  <si>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</si>
  <si>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</si>
  <si>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</si>
  <si>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</si>
  <si>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</si>
  <si>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</si>
  <si>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</si>
  <si>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</si>
  <si>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</si>
  <si>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</si>
  <si>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</si>
  <si>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</si>
  <si>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0106853</t>
  </si>
  <si>
    <t>DLAHA RADIÁLNÍ VOLÁRNÍ DVR PRO FIX.FRAK.V DISTÁLNÍ</t>
  </si>
  <si>
    <t>0193913</t>
  </si>
  <si>
    <t>IMPLANTÁT KOSTNÍ UMĚLÁ NÁHRADA TKÁNĚ BONALIVE GRAN</t>
  </si>
  <si>
    <t>0113638</t>
  </si>
  <si>
    <t>DLAHA RADIÁLNÍ KOREKČNÍ RECOS TI, UHL.STABIL.</t>
  </si>
  <si>
    <t>0002263</t>
  </si>
  <si>
    <t>FIXÁTOR ZEVNÍ JEDNOROVINNÝ TUBULÁRNÍ,SYNTHES KOSTI</t>
  </si>
  <si>
    <t>0107228</t>
  </si>
  <si>
    <t>ŠROUB SKLUZNÝ TELESKOPICKÝ TITANOVÝ TARGON FN</t>
  </si>
  <si>
    <t>0083995</t>
  </si>
  <si>
    <t>DLAHA VOLÁRNÍ FRACT., APTUS RADIUS 2,5</t>
  </si>
  <si>
    <t>0107930</t>
  </si>
  <si>
    <t>ŠROUB CHARLOTTE FIXACE NOHY</t>
  </si>
  <si>
    <t>0107227</t>
  </si>
  <si>
    <t>DLAHA FEMORÁLNÍ TITANOVÁ TARGON FN</t>
  </si>
  <si>
    <t>0097742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</si>
  <si>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</si>
  <si>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</si>
  <si>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</si>
  <si>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</si>
  <si>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</si>
  <si>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</si>
  <si>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0112869</t>
  </si>
  <si>
    <t>DLAHA PRO DÉZU ZÁPĚSTÍ APTUS WRIST 2,5</t>
  </si>
  <si>
    <t>0099554</t>
  </si>
  <si>
    <t>KOTVA FASTAK PRO RAMENO S DRŽADLEM AR-1324HF</t>
  </si>
  <si>
    <t>0163225</t>
  </si>
  <si>
    <t>0112498</t>
  </si>
  <si>
    <t>SYSTÉM KOTVÍCÍ PRO KOLENO</t>
  </si>
  <si>
    <t>0030261</t>
  </si>
  <si>
    <t>ŠROUB KORTIKÁLNÍ SAMOŘEZNÝ</t>
  </si>
  <si>
    <t>0106667</t>
  </si>
  <si>
    <t>KOTVA PRO RAMENO SWIVELOCK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</si>
  <si>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</si>
  <si>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</si>
  <si>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</si>
  <si>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</si>
  <si>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</si>
  <si>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</si>
  <si>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0049225</t>
  </si>
  <si>
    <t>PROSTŘEDEK HEMOSTATICKÝ - SEPTOCOLL E 40</t>
  </si>
  <si>
    <t>0112313</t>
  </si>
  <si>
    <t>KOTVA TOGGLELOC ZIPLOOP ZIPTIGHT, TITAN, AC</t>
  </si>
  <si>
    <t>0083292</t>
  </si>
  <si>
    <t>ŠROUB LCP PERIPROTETICKÝ OCEL</t>
  </si>
  <si>
    <t>0107896</t>
  </si>
  <si>
    <t>FIXACE ZKŘÍŽENÉHO KOLENNÍHO VAZU FEMORÁLNÍ SE ZAVÁ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</si>
  <si>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</si>
  <si>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</si>
  <si>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</si>
  <si>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</si>
  <si>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</si>
  <si>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</si>
  <si>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</si>
  <si>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</si>
  <si>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</si>
  <si>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</si>
  <si>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</si>
  <si>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</si>
  <si>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</si>
  <si>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</si>
  <si>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</si>
  <si>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</si>
  <si>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</si>
  <si>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</si>
  <si>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</si>
  <si>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</si>
  <si>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</si>
  <si>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</si>
  <si>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</si>
  <si>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</si>
  <si>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</si>
  <si>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</si>
  <si>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</si>
  <si>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</si>
  <si>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</si>
  <si>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</si>
  <si>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</si>
  <si>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</si>
  <si>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</si>
  <si>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</si>
  <si>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</si>
  <si>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</si>
  <si>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</si>
  <si>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</si>
  <si>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</si>
  <si>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</si>
  <si>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</si>
  <si>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0112833</t>
  </si>
  <si>
    <t>FIXÁTOR ZEVNÍ JEDNOROVINNÝ LRS DLOUHÉ KOSTI DK A H</t>
  </si>
  <si>
    <t>0042708</t>
  </si>
  <si>
    <t>DLAHA PRO ZKRÁCENÍ ULNY A RADIUSU TI, UHL.STABIL.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</si>
  <si>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</si>
  <si>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</si>
  <si>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</si>
  <si>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</si>
  <si>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</si>
  <si>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</si>
  <si>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</si>
  <si>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</si>
  <si>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0111989</t>
  </si>
  <si>
    <t>DLAHA PRO ZKRÁCENÍ ULNY A RADIUSU TI</t>
  </si>
  <si>
    <t>0107485</t>
  </si>
  <si>
    <t>DLAHA LCP HUMERUS DISTÁLNÍ MALÝ FRAGMNET OCEL TITA</t>
  </si>
  <si>
    <t>0111960</t>
  </si>
  <si>
    <t>DLAHA PRO DISTÁLNÍ ULNU, APTUS RADIUS 2,5</t>
  </si>
  <si>
    <t>0110101</t>
  </si>
  <si>
    <t>HŘEB KLAVIKULÁRNÍ, STATICKÝ</t>
  </si>
  <si>
    <t>0114704</t>
  </si>
  <si>
    <t>0097001</t>
  </si>
  <si>
    <t>HŘEB FEMUR PROXIMÁLNÍ KRÁTKÝ  STERILNÍ OCEL TITAN</t>
  </si>
  <si>
    <t>0030470</t>
  </si>
  <si>
    <t>0031487</t>
  </si>
  <si>
    <t>ŠROUB LCP SAMOŘEZNÝ MINI FRAGMENT TITAN</t>
  </si>
  <si>
    <t>0083265</t>
  </si>
  <si>
    <t>DLAHA LCP OCEL NOHA MINI FRAGMENT TITAN</t>
  </si>
  <si>
    <t>0097003</t>
  </si>
  <si>
    <t>ZASLEPOVACÍ HLAVA PROXIMÁLNÍ FEMUR STERILNÍ OCEL T</t>
  </si>
  <si>
    <t>0006837</t>
  </si>
  <si>
    <t>ŠROUB KORTIKÁLNÍ SAMOVRTNÝ                 101XX</t>
  </si>
  <si>
    <t>0114703</t>
  </si>
  <si>
    <t>0001282</t>
  </si>
  <si>
    <t>0017347</t>
  </si>
  <si>
    <t>ŠROUB SPONGIOZNÍ VELKÝ FRAGMENT OCEL</t>
  </si>
  <si>
    <t>09227</t>
  </si>
  <si>
    <t xml:space="preserve">I. V. APLIKACE KRVE NEBO KREVNÍCH DERIVÁTŮ        </t>
  </si>
  <si>
    <t>51819</t>
  </si>
  <si>
    <t>OŠETŘENÍ A OBVAZ ROZSÁHLÉ RÁNY V CELKOVÉ ANESTEZII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</si>
  <si>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</si>
  <si>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</si>
  <si>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</si>
  <si>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</si>
  <si>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</si>
  <si>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</si>
  <si>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</si>
  <si>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</si>
  <si>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</si>
  <si>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</si>
  <si>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</si>
  <si>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</si>
  <si>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</si>
  <si>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</si>
  <si>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</si>
  <si>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</si>
  <si>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</si>
  <si>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</si>
  <si>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</si>
  <si>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</si>
  <si>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</si>
  <si>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</si>
  <si>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</si>
  <si>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</si>
  <si>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</si>
  <si>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</si>
  <si>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</si>
  <si>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 xml:space="preserve">DEKOMPRESE OSTATNÍCH VELKÝCH A STŘEDNÍCH NERVŮ    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</si>
  <si>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</si>
  <si>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</si>
  <si>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</si>
  <si>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</si>
  <si>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61139</t>
  </si>
  <si>
    <t xml:space="preserve">ODBĚR ŠLACHOVÉHO ŠTĚPU                            </t>
  </si>
  <si>
    <t>61147</t>
  </si>
  <si>
    <t>UZAVŘENÍ DEFEKTU KOŽNÍM LALOKEM MÍSTNÍM DO 10 CM^2</t>
  </si>
  <si>
    <t>61213</t>
  </si>
  <si>
    <t xml:space="preserve">IMPLANTACE SILIKONU PŘI DEFEKTU ŠLACHY            </t>
  </si>
  <si>
    <t>61217</t>
  </si>
  <si>
    <t xml:space="preserve">TRANSPOZICE ŠLACHY FLEXORU                        </t>
  </si>
  <si>
    <t>61233</t>
  </si>
  <si>
    <t xml:space="preserve">KAPSULOTOMIE MP NEBO IP KLOUBU                    </t>
  </si>
  <si>
    <t>61237</t>
  </si>
  <si>
    <t xml:space="preserve">KOREKČNÍ OSTEOTOMIE FALANGY NEBO METAKARPU        </t>
  </si>
  <si>
    <t>61253</t>
  </si>
  <si>
    <t xml:space="preserve">PALM. APONEUREKTOMIE U DLAŇOVÉ FORMY DUPUYTRENOVY </t>
  </si>
  <si>
    <t>66039</t>
  </si>
  <si>
    <t xml:space="preserve">SLOŽITÁ OPERAČNÍ ARTROSKOPIE                      </t>
  </si>
  <si>
    <t>66133</t>
  </si>
  <si>
    <t xml:space="preserve">UDRŽOVÁNÍ PROPLACHOVÉ LAVÁŽE ZA JEDEN DEN         </t>
  </si>
  <si>
    <t>66413</t>
  </si>
  <si>
    <t>AMPUTACE PRSTU RUKY NEBO ČLÁNKU PRSTU - ZA KAŽDÝ D</t>
  </si>
  <si>
    <t>66419</t>
  </si>
  <si>
    <t xml:space="preserve">ARTROPLASTIKA ZÁPĚSTÍ A RUKY                      </t>
  </si>
  <si>
    <t>66423</t>
  </si>
  <si>
    <t xml:space="preserve">ODSTRANĚNÍ EXOSTÓZY DORZA RUKY                    </t>
  </si>
  <si>
    <t>66429</t>
  </si>
  <si>
    <t xml:space="preserve">SYNOVEKTOMIE ZÁPĚSTÍ A RUKY                       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</si>
  <si>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</si>
  <si>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</si>
  <si>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</si>
  <si>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</si>
  <si>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</si>
  <si>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 xml:space="preserve">IMPLANTACE TOTÁLNÍ ENDOPROTÉZY NA HORNÍ KONČETINĚ </t>
  </si>
  <si>
    <t>66453</t>
  </si>
  <si>
    <t>EXSTIRPACE HLAVIČKY RADIA, NEBO RADIÁLNÍ STYLOIDEK</t>
  </si>
  <si>
    <t>66643</t>
  </si>
  <si>
    <t xml:space="preserve">ARTRODÉZA NA DK S VÝJIMKOU KYČELNÍHO A SI KLOUBU  </t>
  </si>
  <si>
    <t>66689</t>
  </si>
  <si>
    <t xml:space="preserve">METATARZOFALANGEÁLNÍ INTERPOZIČNÍ ARTROPLASTIKA - </t>
  </si>
  <si>
    <t>66723</t>
  </si>
  <si>
    <t xml:space="preserve">REKONSTRUKCE PAKLOUBU V OBLASTI HLEZNA NEBO NOHY  </t>
  </si>
  <si>
    <t>66749</t>
  </si>
  <si>
    <t xml:space="preserve">REKONSTRUKCE VAZŮ TC KLOUBU                       </t>
  </si>
  <si>
    <t>66753</t>
  </si>
  <si>
    <t xml:space="preserve">REPARACE ACHILLOVY ŠLACHY - ZASTARALÁ RUPTURA     </t>
  </si>
  <si>
    <t>66819</t>
  </si>
  <si>
    <t xml:space="preserve">APLIKACE ZEVNÍHO FIXATÉRU                         </t>
  </si>
  <si>
    <t>66829</t>
  </si>
  <si>
    <t xml:space="preserve">ZAVEDENÍ PROPLACHOVÉ LAVÁŽE                       </t>
  </si>
  <si>
    <t>66839</t>
  </si>
  <si>
    <t>EXSTIRPACE NÁDORU MĚKKÝCH TKÁNÍ - POVRCHOVĚ ULOŽEN</t>
  </si>
  <si>
    <t>66859</t>
  </si>
  <si>
    <t xml:space="preserve">DENERVACE VELKÝCH KLOUBŮ A SVALŮ                  </t>
  </si>
  <si>
    <t>66879</t>
  </si>
  <si>
    <t xml:space="preserve">OTEVŘENÁ SPONGIOPLASTIKA                          </t>
  </si>
  <si>
    <t>66929</t>
  </si>
  <si>
    <t>TENOLÝZA - ROZSÁHLÉ UVOLNĚNÍ JEDNÉ ŠLACHY - MIMO R</t>
  </si>
  <si>
    <t>66933</t>
  </si>
  <si>
    <t xml:space="preserve">TENODÉZA - MIMO RUKY                              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</si>
  <si>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</si>
  <si>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</si>
  <si>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</si>
  <si>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</si>
  <si>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</si>
  <si>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</si>
  <si>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</si>
  <si>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</si>
  <si>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</si>
  <si>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 xml:space="preserve">REKONSTRUKČNÍ ARTROSKOPIE SLOŽITÁ                 </t>
  </si>
  <si>
    <t>53457</t>
  </si>
  <si>
    <t>ZLOMENINY DOLNÍHO KONCE BÉRCE A HLEZNA S NITROKLOU</t>
  </si>
  <si>
    <t>00602</t>
  </si>
  <si>
    <t xml:space="preserve">OD TYPU 02 - PRO NEMOCNICE TYPU 3, (KATEGORIE 6)  </t>
  </si>
  <si>
    <t>61115</t>
  </si>
  <si>
    <t>99999</t>
  </si>
  <si>
    <t xml:space="preserve">Nespecifikovany vykon                             </t>
  </si>
  <si>
    <t>53490</t>
  </si>
  <si>
    <t>ROZSÁHLÉ DEBRIDEMENT SLOŽITÝCH OTEVŘENÝCH ZLOMENIN</t>
  </si>
  <si>
    <t>66515</t>
  </si>
  <si>
    <t>AKROMIOKLAVIKULÁRNÍ / STERNOKLAVIKULÁRNÍ REKONSTRU</t>
  </si>
  <si>
    <t>51825</t>
  </si>
  <si>
    <t xml:space="preserve">SEKUNDÁRNÍ SUTURA RÁNY                            </t>
  </si>
  <si>
    <t>66637</t>
  </si>
  <si>
    <t xml:space="preserve">REKONSTRUKCE / OSTEOTOMIE NA DK - MIMO NOHY       </t>
  </si>
  <si>
    <t>53021</t>
  </si>
  <si>
    <t xml:space="preserve">KOMPLEXNÍ VYŠETŘENÍ TRAUMATOLOGEM                 </t>
  </si>
  <si>
    <t>51850</t>
  </si>
  <si>
    <t>PŘEVAZ RÁNY METODOU V. A. C. (VACUUM ASISTED CLOSU</t>
  </si>
  <si>
    <t>66461</t>
  </si>
  <si>
    <t xml:space="preserve">REKONSTRUKCE PAKLOUBU NA HK                       </t>
  </si>
  <si>
    <t>66437</t>
  </si>
  <si>
    <t xml:space="preserve">REKONSTRUKCE VAZŮ ZÁPĚSTÍ A RUKY                  </t>
  </si>
  <si>
    <t>66947</t>
  </si>
  <si>
    <t xml:space="preserve">ODBĚR FASCIÁLNÍHO NEBO KOSTNÍHO ŠTĚPU             </t>
  </si>
  <si>
    <t>66815</t>
  </si>
  <si>
    <t xml:space="preserve">AUTOGENNÍ ŠTĚP                                    </t>
  </si>
  <si>
    <t>66817</t>
  </si>
  <si>
    <t xml:space="preserve">VÝPLŇ DUTINY                                      </t>
  </si>
  <si>
    <t>53155</t>
  </si>
  <si>
    <t>OTEVŘENÁ REPOZICE - SYNTÉZA LUXACE KARPU - INTRAAR</t>
  </si>
  <si>
    <t>66675</t>
  </si>
  <si>
    <t xml:space="preserve">REKONSTRUKCE PSEUDOARTRÓZY NA DK - NE PROX. FEMUR </t>
  </si>
  <si>
    <t>53471</t>
  </si>
  <si>
    <t>ZLOMENINA HORNÍHO KONCE FEMURU - REPOZICE OTEVŘENÁ</t>
  </si>
  <si>
    <t>66457</t>
  </si>
  <si>
    <t xml:space="preserve">REKONSTRUKCE VAZŮ - LOKET, PŘEDLOKTÍ              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</si>
  <si>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</si>
  <si>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</si>
  <si>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</si>
  <si>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</si>
  <si>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</si>
  <si>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</si>
  <si>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</si>
  <si>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</si>
  <si>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</si>
  <si>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</si>
  <si>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</si>
  <si>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</si>
  <si>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</si>
  <si>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</si>
  <si>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</si>
  <si>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</si>
  <si>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53485</t>
  </si>
  <si>
    <t>ZLOMENINY PÁNEVNÍHO KRUHU - NESTABILNÍ - S OPERAČN</t>
  </si>
  <si>
    <t>99980</t>
  </si>
  <si>
    <t>(VZP) PACIENT S DIAGNOSTIKOVANÝM POLYTRAUMATEM S I</t>
  </si>
  <si>
    <t>62640</t>
  </si>
  <si>
    <t>ODBĚR DERMOEPIDERMÁLNÍHO ŠTĚPU: 1 - 5 % Z PLOCHY P</t>
  </si>
  <si>
    <t>66847</t>
  </si>
  <si>
    <t xml:space="preserve">TRANSPOZICE / TRANSPLANTACE ŠLACHY                </t>
  </si>
  <si>
    <t>66821</t>
  </si>
  <si>
    <t xml:space="preserve">PERKUTÁNNÍ FIXACE K-DRÁTEM                        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</si>
  <si>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</si>
  <si>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</si>
  <si>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</si>
  <si>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</si>
  <si>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</si>
  <si>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 xml:space="preserve">ARTRODÉZA MALÝCH KLOUBŮ RUKY A NOHY - JEDNOHO     </t>
  </si>
  <si>
    <t>66871</t>
  </si>
  <si>
    <t xml:space="preserve">EXSTIRPACE BURZY - HLUBOKÁ                        </t>
  </si>
  <si>
    <t>61221</t>
  </si>
  <si>
    <t xml:space="preserve">REKONSTRUKCE EXTENZOROVÉHO APARÁTU PRSTU RUKY     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</si>
  <si>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</si>
  <si>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</si>
  <si>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</si>
  <si>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</si>
  <si>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</si>
  <si>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 xml:space="preserve">SUTURA ACHILLOVY ŠLACHY - ČERSTVÁ RUPTURA         </t>
  </si>
  <si>
    <t>53451</t>
  </si>
  <si>
    <t>OTEVŘENÁ REPOZICE ZLOMENINY NEBO LUXACE JEDNOHO ME</t>
  </si>
  <si>
    <t>66881</t>
  </si>
  <si>
    <t xml:space="preserve">EXCIZE / EXSTIRPACE EXOSTÓZY                      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</si>
  <si>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</si>
  <si>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</si>
  <si>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</si>
  <si>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</si>
  <si>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</si>
  <si>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 xml:space="preserve">REKONSTRUKCE ŠLACHY FLEXORU ŠTĚPEM                </t>
  </si>
  <si>
    <t>66921</t>
  </si>
  <si>
    <t xml:space="preserve">EXKOCHLEACE A SPONGIOPLASTIKA                     </t>
  </si>
  <si>
    <t>66661</t>
  </si>
  <si>
    <t xml:space="preserve">SUTURA MENISKU                                    </t>
  </si>
  <si>
    <t>53415</t>
  </si>
  <si>
    <t>ZAVŘENÁ REPOZICE LUXACE KOLENNÍHO KLOUBU NEBO PATE</t>
  </si>
  <si>
    <t>66827</t>
  </si>
  <si>
    <t xml:space="preserve">ZAVEDENÍ EXTENZE - SKELETÁLNÍ TRAKCE              </t>
  </si>
  <si>
    <t>66887</t>
  </si>
  <si>
    <t xml:space="preserve">FASCIÁLNÍ REKONSTRUKCE ROZSÁHLÁ NA KONČETINÁCH    </t>
  </si>
  <si>
    <t>66425</t>
  </si>
  <si>
    <t xml:space="preserve">SYNOVEKTOMIE KLOUBU PRSTU RUKY ČI NOHY - ZA PRVNÍ </t>
  </si>
  <si>
    <t>53417</t>
  </si>
  <si>
    <t>66465</t>
  </si>
  <si>
    <t xml:space="preserve">REPARACE ŠLACHY M. BICEPS BRACHII                 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</si>
  <si>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</si>
  <si>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</si>
  <si>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</si>
  <si>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</si>
  <si>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</si>
  <si>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 xml:space="preserve">DEKOMPRESE FASCIÁLNÍHO LOŽE                       </t>
  </si>
  <si>
    <t>66865</t>
  </si>
  <si>
    <t>EXCIZE A EXSTIRPACE KOSTI - RESEKCE A NÁHRADA JINÝ</t>
  </si>
  <si>
    <t>66641</t>
  </si>
  <si>
    <t xml:space="preserve">POZDNÍ REKONSTRUKCE EXTENZOROVÉHO APARÁTU KOLENA  </t>
  </si>
  <si>
    <t>53455</t>
  </si>
  <si>
    <t xml:space="preserve">OTEVŘENÁ REPOZICE ZLOMENINY KOSTI PATNÍ           </t>
  </si>
  <si>
    <t>61241</t>
  </si>
  <si>
    <t xml:space="preserve">IMPLANTACE KOSTNÍHO ŠTĚPU NA RUCE                 </t>
  </si>
  <si>
    <t>66431</t>
  </si>
  <si>
    <t>REKONSTRUKCE / OSTEOTOMIE FALANGY, METAKARPU - PRV</t>
  </si>
  <si>
    <t>67227</t>
  </si>
  <si>
    <t xml:space="preserve">UVOLNĚNÍ SVALU / ŠLACHY                           </t>
  </si>
  <si>
    <t>66681</t>
  </si>
  <si>
    <t>EXARTIKULACE (AMPUTACE METATARZÁLNÍ) FALANGEÁLNÍ -</t>
  </si>
  <si>
    <t>66037</t>
  </si>
  <si>
    <t xml:space="preserve">JEDNODUCHÁ OPERAČNÍ ARTROSKOPIE                   </t>
  </si>
  <si>
    <t>66451</t>
  </si>
  <si>
    <t xml:space="preserve">ARTROPLASTIKA LOKETNÍHO KLOUBU                    </t>
  </si>
  <si>
    <t>66877</t>
  </si>
  <si>
    <t xml:space="preserve">TREPANACE A DRENÁŽ KOSTI                          </t>
  </si>
  <si>
    <t>66845</t>
  </si>
  <si>
    <t xml:space="preserve">REKONSTRUKCE JEDNÉ ŠLACHY                         </t>
  </si>
  <si>
    <t>53525</t>
  </si>
  <si>
    <t>SUTURA ČERSTVÉHO ROZSÁHLÉHO PORANĚNÍ VAZIVOVÉHO AP</t>
  </si>
  <si>
    <t>62330</t>
  </si>
  <si>
    <t>NEKREKTOMIE 5 - 10 % POVRCHU TĚLA - TANGENCIÁLNÍ N</t>
  </si>
  <si>
    <t>66657</t>
  </si>
  <si>
    <t>DEBRIDEMENT V OBLASTI KOLENNÍHO KLOUBU BEZ SYNOVIA</t>
  </si>
  <si>
    <t>66855</t>
  </si>
  <si>
    <t xml:space="preserve">INCIZE A DRENÁŽ MĚKKÝCH TKÁNÍ V ORTOPEDII         </t>
  </si>
  <si>
    <t>53481</t>
  </si>
  <si>
    <t xml:space="preserve">ZLOMENINA  ACETABULA - JEDNOHO PILÍŘE EVENT. JEHO </t>
  </si>
  <si>
    <t>51871</t>
  </si>
  <si>
    <t xml:space="preserve">FIXACE ZLOMENINY KLÍČKU DELBETOVÝMI KRUHY         </t>
  </si>
  <si>
    <t>66861</t>
  </si>
  <si>
    <t>RESEKCE ROZSÁHLÁ NEBO RADIKÁLNÍ KLOUBŮ, MIMO KYČEL</t>
  </si>
  <si>
    <t>66667</t>
  </si>
  <si>
    <t xml:space="preserve">SUTURA ZKŘÍŽENÝCH VAZŮ KOLENNÍHO KLOUBU           </t>
  </si>
  <si>
    <t>53465</t>
  </si>
  <si>
    <t>OTEVŘENÁ REPOZICE LUXACE PATELY AKUTNÍ / RECIDIVUJ</t>
  </si>
  <si>
    <t>53475</t>
  </si>
  <si>
    <t xml:space="preserve">LUXACE KYČELNÍHO KLOUBU - OPERAČNÍ TERAPIE        </t>
  </si>
  <si>
    <t>66715</t>
  </si>
  <si>
    <t xml:space="preserve">EXCIZE / EXSTIRPACE KOSTI PATNÍ / HLEZENNÉ        </t>
  </si>
  <si>
    <t>66415</t>
  </si>
  <si>
    <t xml:space="preserve">AMPUTACE - RUKA                                   </t>
  </si>
  <si>
    <t>66459</t>
  </si>
  <si>
    <t xml:space="preserve">RESEKCE HLAVICE HUMERU                            </t>
  </si>
  <si>
    <t>67225</t>
  </si>
  <si>
    <t xml:space="preserve">ARTRODÉZA NA HK                                   </t>
  </si>
  <si>
    <t>5F6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</si>
  <si>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</si>
  <si>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</si>
  <si>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</si>
  <si>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</si>
  <si>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</si>
  <si>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</si>
  <si>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66341</t>
  </si>
  <si>
    <t>OPERAČNÍ PŘÍSTUP K PÁTEŘI - STANDARDNÍ - ZADNÍ TZV</t>
  </si>
  <si>
    <t>5T3</t>
  </si>
  <si>
    <t>0020605</t>
  </si>
  <si>
    <t>0066137</t>
  </si>
  <si>
    <t>OFLOXIN INF</t>
  </si>
  <si>
    <t>0092290</t>
  </si>
  <si>
    <t>EDICIN</t>
  </si>
  <si>
    <t>0141838</t>
  </si>
  <si>
    <t>AMIKACIN B.BRAUN</t>
  </si>
  <si>
    <t>0164407</t>
  </si>
  <si>
    <t>0010484</t>
  </si>
  <si>
    <t>0030418</t>
  </si>
  <si>
    <t>0030466</t>
  </si>
  <si>
    <t>0030509</t>
  </si>
  <si>
    <t>ŠROUB LCP SAMOŘEZNÝ VELKÝ FRAGMENT TITAN</t>
  </si>
  <si>
    <t>0031488</t>
  </si>
  <si>
    <t>0031495</t>
  </si>
  <si>
    <t>DLAHA LCP FEMUR DISTÁLNÍ VELKÝ FRAGMENT OCEL TITAN</t>
  </si>
  <si>
    <t>0068052</t>
  </si>
  <si>
    <t>IMPLANTÁT SPINÁLNÍ SYSTÉM FIXAČNÍ CONTROL CABLE  1</t>
  </si>
  <si>
    <t>0070900</t>
  </si>
  <si>
    <t>HŘEB HUMERUS TITAN</t>
  </si>
  <si>
    <t>0070920</t>
  </si>
  <si>
    <t>ZASLEPOVACÍ HLAVA HUMERUS PRODLUŽOVACÍ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</si>
  <si>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</si>
  <si>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</si>
  <si>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</si>
  <si>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</si>
  <si>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</si>
  <si>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</si>
  <si>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0074724</t>
  </si>
  <si>
    <t>DLAHA  FEMORÁLNÍ PROXIMÁLNÍ S DYN. KOMPRES. OTVORY</t>
  </si>
  <si>
    <t>0083073</t>
  </si>
  <si>
    <t>ŠROUB STARDRIVE LATERÁLNÍ TITAN</t>
  </si>
  <si>
    <t>0099080</t>
  </si>
  <si>
    <t>ZÁSLEPKA, TI</t>
  </si>
  <si>
    <t>0031490</t>
  </si>
  <si>
    <t>DLAHA LCP TIBIE PROXIMÁLNÍ VELKÝ FRAGMENT OCEL TIT</t>
  </si>
  <si>
    <t>0111959</t>
  </si>
  <si>
    <t>0001974</t>
  </si>
  <si>
    <t>PODLOŽKA SPONGIOZNÍ OCEL</t>
  </si>
  <si>
    <t>0099483</t>
  </si>
  <si>
    <t>ŠROUB KONDYLÁRNÍ PR. 5MM, TI</t>
  </si>
  <si>
    <t>0006849</t>
  </si>
  <si>
    <t>ŠROUB KORTIKÁLNÍ PRO PENNIG                3510X</t>
  </si>
  <si>
    <t>0107484</t>
  </si>
  <si>
    <t>DLAHA LCP HUMERUS DISTÁLNÍ MALÝ FRAGMNENT OCEL TIT</t>
  </si>
  <si>
    <t>0019159</t>
  </si>
  <si>
    <t>DLAHA PRO ŽEBRA</t>
  </si>
  <si>
    <t>0031344</t>
  </si>
  <si>
    <t>DLAHA LCP RADIUS DISTÁLNÍ MINI FRAGMENT OCEL TITAN</t>
  </si>
  <si>
    <t>0030488</t>
  </si>
  <si>
    <t>0031470</t>
  </si>
  <si>
    <t>0097834</t>
  </si>
  <si>
    <t>DRÁT VODÍCÍ KALIBROVANÝ OCEL</t>
  </si>
  <si>
    <t>0074725</t>
  </si>
  <si>
    <t>ŠROUB TRAKČNÍ K DLAZE</t>
  </si>
  <si>
    <t>0074726</t>
  </si>
  <si>
    <t>ŠROUB KOMPRESNÍ  K DLAZE</t>
  </si>
  <si>
    <t>0112846</t>
  </si>
  <si>
    <t>FIXÁTOR ZEVNÍ JEDNOROVINNÝ ZÁPĚSTÍ PENNIG II RADIU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</si>
  <si>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</si>
  <si>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</si>
  <si>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</si>
  <si>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</si>
  <si>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</si>
  <si>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</si>
  <si>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0108494</t>
  </si>
  <si>
    <t>ŠROUB KOMPRESNÍ ZAVÍRACÍ TITANOVÝ TARGON TX</t>
  </si>
  <si>
    <t>0108493</t>
  </si>
  <si>
    <t>HŘEB TIBIÁLNÍ TITANOVÝ TARGON TX</t>
  </si>
  <si>
    <t>0001789</t>
  </si>
  <si>
    <t>DRÁT KIRSCHNERŮV TITAN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</si>
  <si>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</si>
  <si>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</si>
  <si>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</si>
  <si>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</si>
  <si>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</si>
  <si>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</si>
  <si>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</si>
  <si>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61153</t>
  </si>
  <si>
    <t xml:space="preserve">UZAVŘENÍ DEFEKTU NA KONČETINÁCH NEBO TRUPU KOŽNÍM </t>
  </si>
  <si>
    <t>61167</t>
  </si>
  <si>
    <t xml:space="preserve">TRANSPOZICE FASCIOKUTÁNNÍHO LALOKU                </t>
  </si>
  <si>
    <t>62710</t>
  </si>
  <si>
    <t>SÍŤOVÁNÍ (MESHOVÁNÍ) ŠTĚPU DO ROZSAHU 5 % Z POVRCH</t>
  </si>
  <si>
    <t>61165</t>
  </si>
  <si>
    <t xml:space="preserve">ROZPROSTŘENÍ NEBO MODELACE LALOKU                 </t>
  </si>
  <si>
    <t>61155</t>
  </si>
  <si>
    <t>UZAVŘENÍ DEFEKTU KOŽNÍM LALOKEM PŘÍMÝM ZE VZDÁLENÉ</t>
  </si>
  <si>
    <t>61171</t>
  </si>
  <si>
    <t>VOLNÝ PŘENOS KOŽNÍHO A FASCIOKUTÁNNÍHO LALOKU MIKR</t>
  </si>
  <si>
    <t>61169</t>
  </si>
  <si>
    <t xml:space="preserve">TRANSPOZICE MUSKULÁRNÍHO LALOKU                   </t>
  </si>
  <si>
    <t>6F5</t>
  </si>
  <si>
    <t>65211</t>
  </si>
  <si>
    <t>OŠETŘENÍ ZLOMENINY ČELISTI DESTIČKOVOU ŠROUBOVANOU</t>
  </si>
  <si>
    <t>65936</t>
  </si>
  <si>
    <t xml:space="preserve">REPOZICE ZLOMENINY ZYGOMATIKOMAXILÁRNÍHO KOMPLEXU </t>
  </si>
  <si>
    <t>75381</t>
  </si>
  <si>
    <t xml:space="preserve">REKOSTRUKCE SPODINY OČNICE                        </t>
  </si>
  <si>
    <t>7F1</t>
  </si>
  <si>
    <t>71519</t>
  </si>
  <si>
    <t xml:space="preserve">RESEKCE BOLTCE S PRIMÁRNÍ SUTUROU                 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</si>
  <si>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</si>
  <si>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</si>
  <si>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</si>
  <si>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</si>
  <si>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</si>
  <si>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</si>
  <si>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</si>
  <si>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</si>
  <si>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</si>
  <si>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</si>
  <si>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</si>
  <si>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</si>
  <si>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</si>
  <si>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</si>
  <si>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</si>
  <si>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</si>
  <si>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</si>
  <si>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</si>
  <si>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</si>
  <si>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</si>
  <si>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</si>
  <si>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</si>
  <si>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</si>
  <si>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</si>
  <si>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</si>
  <si>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</si>
  <si>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</si>
  <si>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</si>
  <si>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</si>
  <si>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02322</t>
  </si>
  <si>
    <t xml:space="preserve">JINÉ PORUCHY OKA S CC                                                                               </t>
  </si>
  <si>
    <t>03032</t>
  </si>
  <si>
    <t xml:space="preserve">VÝKONY NA OBLIČEJOVÝCH KOSTECH, KROMĚ VELKÝCH VÝKONŮ NA HLAVĚ                                       </t>
  </si>
  <si>
    <t>03342</t>
  </si>
  <si>
    <t xml:space="preserve">NEMOCI ZUBŮ A ÚST S CC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</si>
  <si>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</si>
  <si>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</si>
  <si>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</si>
  <si>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</si>
  <si>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</si>
  <si>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</si>
  <si>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</si>
  <si>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</si>
  <si>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</si>
  <si>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</si>
  <si>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05382</t>
  </si>
  <si>
    <t xml:space="preserve">PERIFERNÍ A JINÉ VASKULÁRNÍ PORUCHY S CC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</si>
  <si>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</si>
  <si>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</si>
  <si>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</si>
  <si>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</si>
  <si>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</si>
  <si>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</si>
  <si>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</si>
  <si>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</si>
  <si>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</si>
  <si>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</si>
  <si>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</si>
  <si>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</si>
  <si>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</si>
  <si>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</si>
  <si>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</si>
  <si>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</si>
  <si>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</si>
  <si>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</si>
  <si>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</si>
  <si>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</si>
  <si>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</si>
  <si>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</si>
  <si>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</si>
  <si>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</si>
  <si>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</si>
  <si>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</si>
  <si>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</si>
  <si>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</si>
  <si>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</si>
  <si>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</si>
  <si>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</si>
  <si>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</si>
  <si>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</si>
  <si>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</si>
  <si>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</si>
  <si>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</si>
  <si>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</si>
  <si>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</si>
  <si>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</si>
  <si>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</si>
  <si>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</si>
  <si>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</si>
  <si>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</si>
  <si>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</si>
  <si>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</si>
  <si>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</si>
  <si>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</si>
  <si>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</si>
  <si>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</si>
  <si>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</si>
  <si>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</si>
  <si>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</si>
  <si>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</si>
  <si>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</si>
  <si>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</si>
  <si>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</si>
  <si>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</si>
  <si>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</si>
  <si>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</si>
  <si>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</si>
  <si>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</si>
  <si>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</si>
  <si>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</si>
  <si>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</si>
  <si>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</si>
  <si>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</si>
  <si>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</si>
  <si>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</si>
  <si>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</si>
  <si>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</si>
  <si>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</si>
  <si>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</si>
  <si>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</si>
  <si>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</si>
  <si>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</si>
  <si>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</si>
  <si>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</si>
  <si>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</si>
  <si>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</si>
  <si>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</si>
  <si>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</si>
  <si>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</si>
  <si>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</si>
  <si>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</si>
  <si>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</si>
  <si>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</si>
  <si>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</si>
  <si>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</si>
  <si>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</si>
  <si>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</si>
  <si>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16341</t>
  </si>
  <si>
    <t xml:space="preserve">JINÉ PORUCHY KRVE A KRVETVORNÝCH ORGÁNŮ BEZ CC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</si>
  <si>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</si>
  <si>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</si>
  <si>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</si>
  <si>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</si>
  <si>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</si>
  <si>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</si>
  <si>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</si>
  <si>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</si>
  <si>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</si>
  <si>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</si>
  <si>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19313</t>
  </si>
  <si>
    <t xml:space="preserve">PSYCHÓZY S MCC               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</si>
  <si>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</si>
  <si>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</si>
  <si>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</si>
  <si>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</si>
  <si>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</si>
  <si>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</si>
  <si>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</si>
  <si>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</si>
  <si>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21331</t>
  </si>
  <si>
    <t xml:space="preserve">KOMPLIKACE PŘI LÉČENÍ BEZ CC                                                                        </t>
  </si>
  <si>
    <t>23301</t>
  </si>
  <si>
    <t xml:space="preserve">REHABILITACE BEZ CC                                                                                 </t>
  </si>
  <si>
    <t>23391</t>
  </si>
  <si>
    <t xml:space="preserve">REHABILITACE 14-20 DNÍ BEZ CC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</si>
  <si>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</si>
  <si>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</si>
  <si>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</si>
  <si>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</si>
  <si>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</si>
  <si>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</si>
  <si>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</si>
  <si>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</si>
  <si>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</si>
  <si>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</si>
  <si>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25063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</si>
  <si>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</si>
  <si>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</si>
  <si>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</si>
  <si>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</si>
  <si>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</si>
  <si>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</si>
  <si>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</si>
  <si>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</si>
  <si>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</si>
  <si>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</si>
  <si>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</si>
  <si>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</si>
  <si>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</si>
  <si>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</si>
  <si>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</si>
  <si>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</si>
  <si>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</si>
  <si>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</si>
  <si>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</si>
  <si>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</si>
  <si>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</si>
  <si>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</si>
  <si>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</si>
  <si>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</si>
  <si>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</si>
  <si>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</si>
  <si>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0077019</t>
  </si>
  <si>
    <t>ULTRAVIST 370</t>
  </si>
  <si>
    <t>0093626</t>
  </si>
  <si>
    <t>0002061</t>
  </si>
  <si>
    <t>99mTc-leukocyty značené HM PAO</t>
  </si>
  <si>
    <t>0002073</t>
  </si>
  <si>
    <t>99mTc-oxidronát disodný inj.</t>
  </si>
  <si>
    <t>0002087</t>
  </si>
  <si>
    <t>18F-FDG</t>
  </si>
  <si>
    <t>47245</t>
  </si>
  <si>
    <t xml:space="preserve">SCINTIGRAFIE SKELETU CÍLENÁ TŘÍFÁZOVÁ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</si>
  <si>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</si>
  <si>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</si>
  <si>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</si>
  <si>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</si>
  <si>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</si>
  <si>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</si>
  <si>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</si>
  <si>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</si>
  <si>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</si>
  <si>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</si>
  <si>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</si>
  <si>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</si>
  <si>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818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</si>
  <si>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</si>
  <si>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</si>
  <si>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</si>
  <si>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</si>
  <si>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</si>
  <si>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</si>
  <si>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</si>
  <si>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</si>
  <si>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</si>
  <si>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</si>
  <si>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</si>
  <si>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</si>
  <si>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</si>
  <si>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</si>
  <si>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</si>
  <si>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</si>
  <si>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</si>
  <si>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</si>
  <si>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</si>
  <si>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</si>
  <si>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</si>
  <si>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</si>
  <si>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</si>
  <si>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</si>
  <si>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</si>
  <si>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</si>
  <si>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96889</t>
  </si>
  <si>
    <t xml:space="preserve">TROMBIN GENERAČNÍ ČAS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</si>
  <si>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</si>
  <si>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</si>
  <si>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</si>
  <si>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</si>
  <si>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</si>
  <si>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</si>
  <si>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</si>
  <si>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</si>
  <si>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</si>
  <si>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</si>
  <si>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</si>
  <si>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</si>
  <si>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</si>
  <si>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</si>
  <si>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</si>
  <si>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</si>
  <si>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</si>
  <si>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</si>
  <si>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81171</t>
  </si>
  <si>
    <t xml:space="preserve">KYSELINA MLÉČNÁ (LAKTÁT) STATIM             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</si>
  <si>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</si>
  <si>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</si>
  <si>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</si>
  <si>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</si>
  <si>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81427</t>
  </si>
  <si>
    <t xml:space="preserve">FOSFOR ANORGANICKÝ                                </t>
  </si>
  <si>
    <t>81481</t>
  </si>
  <si>
    <t xml:space="preserve">AMYLÁZA PANKREATICKÁ                              </t>
  </si>
  <si>
    <t>81527</t>
  </si>
  <si>
    <t xml:space="preserve">CHOLESTEROL LDL                                   </t>
  </si>
  <si>
    <t>81641</t>
  </si>
  <si>
    <t xml:space="preserve">ŽELEZO CELKOVÉ                                    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</si>
  <si>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</si>
  <si>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</si>
  <si>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</si>
  <si>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</si>
  <si>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</si>
  <si>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 xml:space="preserve">STANOVENÍ TRANSFERINU                             </t>
  </si>
  <si>
    <t>91481</t>
  </si>
  <si>
    <t xml:space="preserve">STANOVENÍ KONCENTRACE PROCALCITONINU              </t>
  </si>
  <si>
    <t>93151</t>
  </si>
  <si>
    <t xml:space="preserve">FERRITIN                                          </t>
  </si>
  <si>
    <t>93171</t>
  </si>
  <si>
    <t xml:space="preserve">PARATHORMON                                       </t>
  </si>
  <si>
    <t>93191</t>
  </si>
  <si>
    <t xml:space="preserve">TESTOSTERON   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</si>
  <si>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</si>
  <si>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</si>
  <si>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</si>
  <si>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</si>
  <si>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</si>
  <si>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</si>
  <si>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</si>
  <si>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</si>
  <si>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</si>
  <si>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</si>
  <si>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</si>
  <si>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</si>
  <si>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</si>
  <si>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</si>
  <si>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</si>
  <si>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</si>
  <si>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</si>
  <si>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</si>
  <si>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</si>
  <si>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</si>
  <si>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</si>
  <si>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</si>
  <si>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</si>
  <si>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</si>
  <si>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</si>
  <si>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</si>
  <si>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</si>
  <si>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</si>
  <si>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</si>
  <si>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</si>
  <si>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</si>
  <si>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</si>
  <si>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</si>
  <si>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</si>
  <si>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</si>
  <si>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</si>
  <si>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</si>
  <si>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</si>
  <si>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</si>
  <si>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</si>
  <si>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</si>
  <si>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</si>
  <si>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</si>
  <si>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</si>
  <si>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</si>
  <si>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</si>
  <si>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</si>
  <si>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</si>
  <si>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</si>
  <si>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</si>
  <si>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</si>
  <si>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</si>
  <si>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</si>
  <si>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</si>
  <si>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93159</t>
  </si>
  <si>
    <t xml:space="preserve">CHORIOGONADOTROPIN (HCG)                          </t>
  </si>
  <si>
    <t>81533</t>
  </si>
  <si>
    <t xml:space="preserve">LIPÁZA            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</si>
  <si>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</si>
  <si>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</si>
  <si>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</si>
  <si>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</si>
  <si>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81125</t>
  </si>
  <si>
    <t xml:space="preserve">BÍLKOVINY CELKOVÉ (SÉRUM) STATIM              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</si>
  <si>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</si>
  <si>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</si>
  <si>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</si>
  <si>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</si>
  <si>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81675</t>
  </si>
  <si>
    <t xml:space="preserve">MIKROALBUMINURIE                                  </t>
  </si>
  <si>
    <t>81123</t>
  </si>
  <si>
    <t xml:space="preserve">BILIRUBIN KONJUGOVANÝ STATIM                      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</si>
  <si>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</si>
  <si>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</si>
  <si>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</si>
  <si>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</si>
  <si>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81233</t>
  </si>
  <si>
    <t xml:space="preserve">KARBONYLHEMOGLOBIN KVANTITATIVNĚ                  </t>
  </si>
  <si>
    <t>81159</t>
  </si>
  <si>
    <t xml:space="preserve">CHOLINESTERÁZA STATIM                   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</si>
  <si>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</si>
  <si>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</si>
  <si>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</si>
  <si>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</si>
  <si>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</si>
  <si>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</si>
  <si>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34</t>
  </si>
  <si>
    <t>809</t>
  </si>
  <si>
    <t>0003132</t>
  </si>
  <si>
    <t>GADOVIST</t>
  </si>
  <si>
    <t>0022075</t>
  </si>
  <si>
    <t>IOMERON 400</t>
  </si>
  <si>
    <t>0042433</t>
  </si>
  <si>
    <t>VISIPAQUE 320 MG I/ML</t>
  </si>
  <si>
    <t>0065978</t>
  </si>
  <si>
    <t>DOTAREM</t>
  </si>
  <si>
    <t>0077024</t>
  </si>
  <si>
    <t>ULTRAVIST 300</t>
  </si>
  <si>
    <t>0151208</t>
  </si>
  <si>
    <t>0038462</t>
  </si>
  <si>
    <t>DRÁT VODÍCÍ GUIDE WIRE M</t>
  </si>
  <si>
    <t>0038482</t>
  </si>
  <si>
    <t>0038503</t>
  </si>
  <si>
    <t>SOUPRAVA ZAVÁDĚCÍ INTRODUCER</t>
  </si>
  <si>
    <t>0049439</t>
  </si>
  <si>
    <t>STENTGRAFT AORTÁLNÍ HRUDNÍ - ZENITH TX2 ZTEG-2P; T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</si>
  <si>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</si>
  <si>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</si>
  <si>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</si>
  <si>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</si>
  <si>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</si>
  <si>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</si>
  <si>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</si>
  <si>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</si>
  <si>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</si>
  <si>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</si>
  <si>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</si>
  <si>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</si>
  <si>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</si>
  <si>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</si>
  <si>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</si>
  <si>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</si>
  <si>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</si>
  <si>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</si>
  <si>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</si>
  <si>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</si>
  <si>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</si>
  <si>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0059796</t>
  </si>
  <si>
    <t>DRÁT VODÍCÍ ANGIODYN J3 SFC-FS 150-0,35</t>
  </si>
  <si>
    <t>0057846</t>
  </si>
  <si>
    <t>TĚLÍSKO EMBOLIZAČNÍ HILAL</t>
  </si>
  <si>
    <t>0038497</t>
  </si>
  <si>
    <t>KATETR ANGIOGRAFICKÝ GLIDECATH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</si>
  <si>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</si>
  <si>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</si>
  <si>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</si>
  <si>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</si>
  <si>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</si>
  <si>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</si>
  <si>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</si>
  <si>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</si>
  <si>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</si>
  <si>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</si>
  <si>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</si>
  <si>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</si>
  <si>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89137</t>
  </si>
  <si>
    <t xml:space="preserve">RENTGENOVÉ VYŠETŘENÍ KLOUBU - DRŽENÉ SNÍMKY       </t>
  </si>
  <si>
    <t>89143</t>
  </si>
  <si>
    <t xml:space="preserve">RTG BŘICHA                                        </t>
  </si>
  <si>
    <t>89323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</si>
  <si>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</si>
  <si>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</si>
  <si>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</si>
  <si>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</si>
  <si>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</si>
  <si>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</si>
  <si>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</si>
  <si>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</si>
  <si>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</si>
  <si>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</si>
  <si>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</si>
  <si>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</si>
  <si>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</si>
  <si>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</si>
  <si>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</si>
  <si>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</si>
  <si>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</si>
  <si>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</si>
  <si>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</si>
  <si>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</si>
  <si>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</si>
  <si>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</si>
  <si>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</si>
  <si>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</si>
  <si>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</si>
  <si>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</si>
  <si>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</si>
  <si>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</si>
  <si>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</si>
  <si>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89115</t>
  </si>
  <si>
    <t xml:space="preserve">RTG LEBKY, PŘEHLEDNÉ SNÍMKY                       </t>
  </si>
  <si>
    <t>89611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</si>
  <si>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</si>
  <si>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</si>
  <si>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</si>
  <si>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</si>
  <si>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89411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</si>
  <si>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</si>
  <si>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</si>
  <si>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</si>
  <si>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</si>
  <si>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</si>
  <si>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</si>
  <si>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</si>
  <si>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</si>
  <si>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</si>
  <si>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</si>
  <si>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</si>
  <si>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</si>
  <si>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</si>
  <si>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</si>
  <si>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</si>
  <si>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</si>
  <si>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</si>
  <si>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</si>
  <si>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</si>
  <si>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</si>
  <si>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</si>
  <si>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</si>
  <si>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</si>
  <si>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</si>
  <si>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</si>
  <si>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</si>
  <si>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</si>
  <si>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</si>
  <si>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</si>
  <si>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</si>
  <si>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</si>
  <si>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</si>
  <si>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</si>
  <si>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</si>
  <si>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</si>
  <si>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</si>
  <si>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</si>
  <si>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</si>
  <si>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</si>
  <si>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</si>
  <si>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</si>
  <si>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87231</t>
  </si>
  <si>
    <t xml:space="preserve">IMUNOHISTOCHEMIE (ZA KAŽDÝ MARKER Z 1 BLOKU)      </t>
  </si>
  <si>
    <t>87431</t>
  </si>
  <si>
    <t xml:space="preserve">PREPARÁTY METODOU CYTOBLOKU - ZA KAŽDÝ PREPARÁT   </t>
  </si>
  <si>
    <t>87447</t>
  </si>
  <si>
    <t xml:space="preserve">CYTOLOGICKÉ PREPARÁTY ZHOTOVENÉ CYTOCENTRIFUGOU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</si>
  <si>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</si>
  <si>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</si>
  <si>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</si>
  <si>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</si>
  <si>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</si>
  <si>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</si>
  <si>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</si>
  <si>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 xml:space="preserve">STANOVENÍ BIOPTICKÉ DIAGNÓZY I. STUPNĚ OBTÍŽNOSTI 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</si>
  <si>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</si>
  <si>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</si>
  <si>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</si>
  <si>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</si>
  <si>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</si>
  <si>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</si>
  <si>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</si>
  <si>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</si>
  <si>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</si>
  <si>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</si>
  <si>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40</t>
  </si>
  <si>
    <t>802</t>
  </si>
  <si>
    <t>82001</t>
  </si>
  <si>
    <t>KONZULTACE K MIKROBIOLOGICKÉMU, PARAZITOLOGICKÉMU,</t>
  </si>
  <si>
    <t>82057</t>
  </si>
  <si>
    <t xml:space="preserve">IDENTIFIKACE KMENE ORIENTAČNÍ JEDNODUCHÝM TESTEM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</si>
  <si>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</si>
  <si>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</si>
  <si>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</si>
  <si>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</si>
  <si>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</si>
  <si>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</si>
  <si>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</si>
  <si>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</si>
  <si>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</si>
  <si>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</si>
  <si>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</si>
  <si>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</si>
  <si>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</si>
  <si>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</si>
  <si>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</si>
  <si>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</si>
  <si>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</si>
  <si>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</si>
  <si>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</si>
  <si>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</si>
  <si>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82083</t>
  </si>
  <si>
    <t xml:space="preserve">PRŮKAZ BAKTERIÁLNÍHO TOXINU NEBO ANTIGENU         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</si>
  <si>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</si>
  <si>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</si>
  <si>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</si>
  <si>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</si>
  <si>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41</t>
  </si>
  <si>
    <t>813</t>
  </si>
  <si>
    <t>91131</t>
  </si>
  <si>
    <t xml:space="preserve">STANOVENÍ IgA                                     </t>
  </si>
  <si>
    <t>91161</t>
  </si>
  <si>
    <t xml:space="preserve">STANOVENÍ C4 SLOŽKY KOMPLEMENTU                   </t>
  </si>
  <si>
    <t>91439</t>
  </si>
  <si>
    <t>IMUNOFENOTYPIZACE BUNĚČNÝCH SUBPOPULACÍ DLE POVRCH</t>
  </si>
  <si>
    <t>91355</t>
  </si>
  <si>
    <t xml:space="preserve">STANOVENÍ CIK METODOU PEG-IKEM                    </t>
  </si>
  <si>
    <t>91129</t>
  </si>
  <si>
    <t xml:space="preserve">STANOVENÍ IgG                                     </t>
  </si>
  <si>
    <t>91189</t>
  </si>
  <si>
    <t xml:space="preserve">STANOVENÍ IgE                                     </t>
  </si>
  <si>
    <t>91133</t>
  </si>
  <si>
    <t xml:space="preserve">STANOVENÍ IgM                                     </t>
  </si>
  <si>
    <t>91159</t>
  </si>
  <si>
    <t xml:space="preserve">STANOVENÍ C3 SLOŽKY KOMPLEMENTU                  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</si>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</sst>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0.88786894743819011</c:v>
                </c:pt>
                <c:pt idx="1">
                  <c:v>0.76632449777703937</c:v>
                </c:pt>
                <c:pt idx="2">
                  <c:v>0.75157080539368959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7952"/>
        <c:axId val="13614495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0.87289220097629416</c:v>
                </c:pt>
                <c:pt idx="1">
                  <c:v>0.87289220097629416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52848"/>
        <c:axId val="1361450128"/>
      </c:scatterChart>
      <c:catAx>
        <c:axId val="136144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4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49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47952"/>
        <c:crosses val="autoZero"/>
        <c:crossBetween val="between"/>
      </c:valAx>
      <c:valAx>
        <c:axId val="1361452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50128"/>
        <c:crosses val="max"/>
        <c:crossBetween val="midCat"/>
      </c:valAx>
      <c:valAx>
        <c:axId val="1361450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528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0.75233644859813087</c:v>
                </c:pt>
                <c:pt idx="1">
                  <c:v>0.754813863928113</c:v>
                </c:pt>
                <c:pt idx="2">
                  <c:v>0.7663113006396588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53392"/>
        <c:axId val="13684950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497200"/>
        <c:axId val="1368496656"/>
      </c:scatterChart>
      <c:catAx>
        <c:axId val="136145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849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8495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1453392"/>
        <c:crosses val="autoZero"/>
        <c:crossBetween val="between"/>
      </c:valAx>
      <c:valAx>
        <c:axId val="13684972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8496656"/>
        <c:crosses val="max"/>
        <c:crossBetween val="midCat"/>
      </c:valAx>
      <c:valAx>
        <c:axId val="13684966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684972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112" tableBorderDxfId="111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9" totalsRowShown="0">
  <autoFilter ref="C3:S3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1252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1937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1938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1968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3552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3570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3581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3702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3703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4747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4936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5346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20566.033331402781</v>
      </c>
      <c r="D4" s="280">
        <f ca="1">IF(ISERROR(VLOOKUP("Náklady celkem",INDIRECT("HI!$A:$G"),5,0)),0,VLOOKUP("Náklady celkem",INDIRECT("HI!$A:$G"),5,0))</f>
        <v>19346.484690000001</v>
      </c>
      <c r="E4" s="281">
        <f ca="1">IF(C4=0,0,D4/C4)</f>
        <v>0.94070083317716779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613.7500162353515</v>
      </c>
      <c r="D7" s="288">
        <f>IF(ISERROR(HI!E5),"",HI!E5)</f>
        <v>369.37304</v>
      </c>
      <c r="E7" s="285">
        <f t="shared" ref="E7:E15" si="0">IF(C7=0,0,D7/C7)</f>
        <v>0.60182978448730251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0.97528733620369945</v>
      </c>
      <c r="E8" s="285">
        <f t="shared" si="0"/>
        <v>1.0836525957818883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0.24612579762989972</v>
      </c>
      <c r="E9" s="285">
        <f>IF(C9=0,0,D9/C9)</f>
        <v>0.82041932543299911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0.80596430015390241</v>
      </c>
      <c r="E11" s="285">
        <f t="shared" si="0"/>
        <v>1.3432738335898373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0.99611012570385016</v>
      </c>
      <c r="E12" s="285">
        <f t="shared" si="0"/>
        <v>1.2451376571298127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3954.8000079956055</v>
      </c>
      <c r="D15" s="288">
        <f>IF(ISERROR(HI!E6),"",HI!E6)</f>
        <v>3726.0100699999975</v>
      </c>
      <c r="E15" s="285">
        <f t="shared" si="0"/>
        <v>0.94214879702309784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14324.023884552002</v>
      </c>
      <c r="D16" s="284">
        <f ca="1">IF(ISERROR(VLOOKUP("Osobní náklady (Kč) *",INDIRECT("HI!$A:$G"),5,0)),0,VLOOKUP("Osobní náklady (Kč) *",INDIRECT("HI!$A:$G"),5,0))</f>
        <v>13682.029490000001</v>
      </c>
      <c r="E16" s="285">
        <f ca="1">IF(C16=0,0,D16/C16)</f>
        <v>0.95518058335239364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17951.930100000001</v>
      </c>
      <c r="D18" s="303">
        <f ca="1">IF(ISERROR(VLOOKUP("Výnosy celkem",INDIRECT("HI!$A:$G"),5,0)),0,VLOOKUP("Výnosy celkem",INDIRECT("HI!$A:$G"),5,0))</f>
        <v>14540.253089999998</v>
      </c>
      <c r="E18" s="304">
        <f t="shared" ref="E18:E31" ca="1" si="1">IF(C18=0,0,D18/C18)</f>
        <v>0.80995486329350164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1041.4100999999989</v>
      </c>
      <c r="D19" s="284">
        <f ca="1">IF(ISERROR(VLOOKUP("Ambulance *",INDIRECT("HI!$A:$G"),5,0)),0,VLOOKUP("Ambulance *",INDIRECT("HI!$A:$G"),5,0))</f>
        <v>958.53308999999933</v>
      </c>
      <c r="E19" s="285">
        <f t="shared" ca="1" si="1"/>
        <v>0.92041846915062597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0.92041846915062608</v>
      </c>
      <c r="E20" s="285">
        <f t="shared" si="1"/>
        <v>0.92041846915062608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0.92041846915062597</v>
      </c>
      <c r="E21" s="285">
        <f t="shared" si="1"/>
        <v>0.92041846915062597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0.79246746146942459</v>
      </c>
      <c r="E23" s="285">
        <f t="shared" si="1"/>
        <v>0.93231466055226431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16910.520000000004</v>
      </c>
      <c r="D24" s="284">
        <f ca="1">IF(ISERROR(VLOOKUP("Hospitalizace *",INDIRECT("HI!$A:$G"),5,0)),0,VLOOKUP("Hospitalizace *",INDIRECT("HI!$A:$G"),5,0))</f>
        <v>13581.72</v>
      </c>
      <c r="E24" s="285">
        <f ca="1">IF(C24=0,0,D24/C24)</f>
        <v>0.80315212069173481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0.80315212069173492</v>
      </c>
      <c r="E25" s="285">
        <f t="shared" si="1"/>
        <v>0.80315212069173492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0.80315212069173492</v>
      </c>
      <c r="E26" s="285">
        <f t="shared" si="1"/>
        <v>0.80315212069173492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0.86240310077519378</v>
      </c>
      <c r="E29" s="285">
        <f t="shared" si="1"/>
        <v>0.90779273765809876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0.7663113006396588</v>
      </c>
      <c r="E30" s="285">
        <f t="shared" si="1"/>
        <v>0.7663113006396588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0.55630424138346979</v>
      </c>
      <c r="D31" s="289">
        <f>IF(ISERROR(VLOOKUP("Celkem:",'ZV Vyžád.'!$A:$M,7,0)),"",VLOOKUP("Celkem:",'ZV Vyžád.'!$A:$M,7,0))</f>
        <v>0.88852045175266603</v>
      </c>
      <c r="E31" s="285">
        <f t="shared" si="1"/>
        <v>1.597184392380345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423.19354000000004</v>
      </c>
      <c r="C5" s="33">
        <v>523.80514999999991</v>
      </c>
      <c r="D5" s="12"/>
      <c r="E5" s="226">
        <v>369.37304</v>
      </c>
      <c r="F5" s="32">
        <v>613.7500162353515</v>
      </c>
      <c r="G5" s="225">
        <f>E5-F5</f>
        <v>-244.37697623535149</v>
      </c>
      <c r="H5" s="231">
        <f>IF(F5&lt;0.00000001,"",E5/F5)</f>
        <v>0.60182978448730251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3719.7767199999971</v>
      </c>
      <c r="C6" s="35">
        <v>3988.1662600000027</v>
      </c>
      <c r="D6" s="12"/>
      <c r="E6" s="227">
        <v>3726.0100699999975</v>
      </c>
      <c r="F6" s="34">
        <v>3954.8000079956055</v>
      </c>
      <c r="G6" s="228">
        <f>E6-F6</f>
        <v>-228.78993799560794</v>
      </c>
      <c r="H6" s="232">
        <f>IF(F6&lt;0.00000001,"",E6/F6)</f>
        <v>0.94214879702309784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10915.501939999998</v>
      </c>
      <c r="C7" s="35">
        <v>12087.84611</v>
      </c>
      <c r="D7" s="12"/>
      <c r="E7" s="227">
        <v>13682.029490000001</v>
      </c>
      <c r="F7" s="34">
        <v>14324.023884552002</v>
      </c>
      <c r="G7" s="228">
        <f>E7-F7</f>
        <v>-641.99439455200081</v>
      </c>
      <c r="H7" s="232">
        <f>IF(F7&lt;0.00000001,"",E7/F7)</f>
        <v>0.95518058335239364</v>
      </c>
    </row>
    <row r="8" spans="1:10" ht="14.4" customHeight="1" thickBot="1" x14ac:dyDescent="0.35">
      <c r="A8" s="1" t="s">
        <v>96</v>
      </c>
      <c r="B8" s="15">
        <v>1545.2637900000054</v>
      </c>
      <c r="C8" s="37">
        <v>1670.9945600000001</v>
      </c>
      <c r="D8" s="12"/>
      <c r="E8" s="229">
        <v>1569.0720900000024</v>
      </c>
      <c r="F8" s="36">
        <v>1673.4594226198224</v>
      </c>
      <c r="G8" s="230">
        <f>E8-F8</f>
        <v>-104.38733261981997</v>
      </c>
      <c r="H8" s="233">
        <f>IF(F8&lt;0.00000001,"",E8/F8)</f>
        <v>0.93762183223038642</v>
      </c>
    </row>
    <row r="9" spans="1:10" ht="14.4" customHeight="1" thickBot="1" x14ac:dyDescent="0.35">
      <c r="A9" s="2" t="s">
        <v>97</v>
      </c>
      <c r="B9" s="3">
        <v>16603.735990000001</v>
      </c>
      <c r="C9" s="39">
        <v>18270.812080000003</v>
      </c>
      <c r="D9" s="12"/>
      <c r="E9" s="3">
        <v>19346.484690000001</v>
      </c>
      <c r="F9" s="38">
        <v>20566.033331402781</v>
      </c>
      <c r="G9" s="38">
        <f>E9-F9</f>
        <v>-1219.54864140278</v>
      </c>
      <c r="H9" s="234">
        <f>IF(F9&lt;0.00000001,"",E9/F9)</f>
        <v>0.94070083317716779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991.47933999999827</v>
      </c>
      <c r="C11" s="33">
        <f>IF(ISERROR(VLOOKUP("Celkem:",'ZV Vykáz.-A'!A:H,5,0)),0,VLOOKUP("Celkem:",'ZV Vykáz.-A'!A:H,5,0)/1000)</f>
        <v>1041.4100999999989</v>
      </c>
      <c r="D11" s="12"/>
      <c r="E11" s="226">
        <f>IF(ISERROR(VLOOKUP("Celkem:",'ZV Vykáz.-A'!A:H,8,0)),0,VLOOKUP("Celkem:",'ZV Vykáz.-A'!A:H,8,0)/1000)</f>
        <v>958.53308999999933</v>
      </c>
      <c r="F11" s="32">
        <f>C11</f>
        <v>1041.4100999999989</v>
      </c>
      <c r="G11" s="225">
        <f>E11-F11</f>
        <v>-82.877009999999586</v>
      </c>
      <c r="H11" s="231">
        <f>IF(F11&lt;0.00000001,"",E11/F11)</f>
        <v>0.92041846915062597</v>
      </c>
      <c r="I11" s="225">
        <f>E11-B11</f>
        <v>-32.94624999999894</v>
      </c>
      <c r="J11" s="231">
        <f>IF(B11&lt;0.00000001,"",E11/B11)</f>
        <v>0.9667706136973071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15742.739999999998</v>
      </c>
      <c r="C12" s="37">
        <f>IF(ISERROR(VLOOKUP("Celkem",CaseMix!A:D,3,0)),0,VLOOKUP("Celkem",CaseMix!A:D,3,0)*30)</f>
        <v>16910.520000000004</v>
      </c>
      <c r="D12" s="12"/>
      <c r="E12" s="229">
        <f>IF(ISERROR(VLOOKUP("Celkem",CaseMix!A:D,4,0)),0,VLOOKUP("Celkem",CaseMix!A:D,4,0)*30)</f>
        <v>13581.72</v>
      </c>
      <c r="F12" s="36">
        <f>C12</f>
        <v>16910.520000000004</v>
      </c>
      <c r="G12" s="230">
        <f>E12-F12</f>
        <v>-3328.8000000000047</v>
      </c>
      <c r="H12" s="233">
        <f>IF(F12&lt;0.00000001,"",E12/F12)</f>
        <v>0.80315212069173481</v>
      </c>
      <c r="I12" s="230">
        <f>E12-B12</f>
        <v>-2161.0199999999986</v>
      </c>
      <c r="J12" s="233">
        <f>IF(B12&lt;0.00000001,"",E12/B12)</f>
        <v>0.86272910560677496</v>
      </c>
    </row>
    <row r="13" spans="1:10" ht="14.4" customHeight="1" thickBot="1" x14ac:dyDescent="0.35">
      <c r="A13" s="4" t="s">
        <v>100</v>
      </c>
      <c r="B13" s="9">
        <f>SUM(B11:B12)</f>
        <v>16734.219339999996</v>
      </c>
      <c r="C13" s="41">
        <f>SUM(C11:C12)</f>
        <v>17951.930100000001</v>
      </c>
      <c r="D13" s="12"/>
      <c r="E13" s="9">
        <f>SUM(E11:E12)</f>
        <v>14540.253089999998</v>
      </c>
      <c r="F13" s="40">
        <f>SUM(F11:F12)</f>
        <v>17951.930100000001</v>
      </c>
      <c r="G13" s="40">
        <f>E13-F13</f>
        <v>-3411.6770100000031</v>
      </c>
      <c r="H13" s="235">
        <f>IF(F13&lt;0.00000001,"",E13/F13)</f>
        <v>0.80995486329350164</v>
      </c>
      <c r="I13" s="40">
        <f>SUM(I11:I12)</f>
        <v>-2193.9662499999977</v>
      </c>
      <c r="J13" s="235">
        <f>IF(B13&lt;0.00000001,"",E13/B13)</f>
        <v>0.86889342099420586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1.0078586741007314</v>
      </c>
      <c r="C15" s="43">
        <f>IF(C9=0,"",C13/C9)</f>
        <v>0.98254691807875016</v>
      </c>
      <c r="D15" s="12"/>
      <c r="E15" s="10">
        <f>IF(E9=0,"",E13/E9)</f>
        <v>0.75157080591058001</v>
      </c>
      <c r="F15" s="42">
        <f>IF(F9=0,"",F13/F9)</f>
        <v>0.87289220097629416</v>
      </c>
      <c r="G15" s="42">
        <f>IF(ISERROR(F15-E15),"",E15-F15)</f>
        <v>-0.12132139506571415</v>
      </c>
      <c r="H15" s="236">
        <f>IF(ISERROR(F15-E15),"",IF(F15&lt;0.00000001,"",E15/F15))</f>
        <v>0.86101216744745668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0.88786894743819011</v>
      </c>
      <c r="C4" s="323">
        <f t="shared" ref="C4:M4" si="0">(C10+C8)/C6</f>
        <v>0.76632449777703937</v>
      </c>
      <c r="D4" s="323">
        <f t="shared" si="0"/>
        <v>0.75157080539368959</v>
      </c>
      <c r="E4" s="323">
        <f t="shared" si="0"/>
        <v>4.954559421823309E-2</v>
      </c>
      <c r="F4" s="323">
        <f t="shared" si="0"/>
        <v>4.954559421823309E-2</v>
      </c>
      <c r="G4" s="323">
        <f t="shared" si="0"/>
        <v>4.954559421823309E-2</v>
      </c>
      <c r="H4" s="323">
        <f t="shared" si="0"/>
        <v>4.954559421823309E-2</v>
      </c>
      <c r="I4" s="323">
        <f t="shared" si="0"/>
        <v>4.954559421823309E-2</v>
      </c>
      <c r="J4" s="323">
        <f t="shared" si="0"/>
        <v>4.954559421823309E-2</v>
      </c>
      <c r="K4" s="323">
        <f t="shared" si="0"/>
        <v>4.954559421823309E-2</v>
      </c>
      <c r="L4" s="323">
        <f t="shared" si="0"/>
        <v>4.954559421823309E-2</v>
      </c>
      <c r="M4" s="323">
        <f t="shared" si="0"/>
        <v>4.954559421823309E-2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6263.5991899999999</v>
      </c>
      <c r="C5" s="323">
        <f>IF(ISERROR(VLOOKUP($A5,'Man Tab'!$A:$Q,COLUMN()+2,0)),0,VLOOKUP($A5,'Man Tab'!$A:$Q,COLUMN()+2,0))</f>
        <v>6323.5309200000002</v>
      </c>
      <c r="D5" s="323">
        <f>IF(ISERROR(VLOOKUP($A5,'Man Tab'!$A:$Q,COLUMN()+2,0)),0,VLOOKUP($A5,'Man Tab'!$A:$Q,COLUMN()+2,0))</f>
        <v>6759.3545800000202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6263.5991899999999</v>
      </c>
      <c r="C6" s="325">
        <f t="shared" ref="C6:M6" si="1">C5+B6</f>
        <v>12587.13011</v>
      </c>
      <c r="D6" s="325">
        <f t="shared" si="1"/>
        <v>19346.484690000019</v>
      </c>
      <c r="E6" s="325">
        <f t="shared" si="1"/>
        <v>19346.484690000019</v>
      </c>
      <c r="F6" s="325">
        <f t="shared" si="1"/>
        <v>19346.484690000019</v>
      </c>
      <c r="G6" s="325">
        <f t="shared" si="1"/>
        <v>19346.484690000019</v>
      </c>
      <c r="H6" s="325">
        <f t="shared" si="1"/>
        <v>19346.484690000019</v>
      </c>
      <c r="I6" s="325">
        <f t="shared" si="1"/>
        <v>19346.484690000019</v>
      </c>
      <c r="J6" s="325">
        <f t="shared" si="1"/>
        <v>19346.484690000019</v>
      </c>
      <c r="K6" s="325">
        <f t="shared" si="1"/>
        <v>19346.484690000019</v>
      </c>
      <c r="L6" s="325">
        <f t="shared" si="1"/>
        <v>19346.484690000019</v>
      </c>
      <c r="M6" s="325">
        <f t="shared" si="1"/>
        <v>19346.484690000019</v>
      </c>
    </row>
    <row r="7" spans="1:13" ht="14.4" customHeight="1" x14ac:dyDescent="0.3">
      <c r="A7" s="324" t="s">
        <v>125</v>
      </c>
      <c r="B7" s="324">
        <v>174.28100000000001</v>
      </c>
      <c r="C7" s="324">
        <v>300.34399999999999</v>
      </c>
      <c r="D7" s="324">
        <v>452.72399999999999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5228.43</v>
      </c>
      <c r="C8" s="325">
        <f t="shared" ref="C8:M8" si="2">C7*30</f>
        <v>9010.32</v>
      </c>
      <c r="D8" s="325">
        <f t="shared" si="2"/>
        <v>13581.72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332825.22000000003</v>
      </c>
      <c r="C9" s="324">
        <v>302680.93999999994</v>
      </c>
      <c r="D9" s="324">
        <v>323026.91999999993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332.82522000000006</v>
      </c>
      <c r="C10" s="325">
        <f t="shared" ref="C10:M10" si="3">C9/1000+B10</f>
        <v>635.50616000000002</v>
      </c>
      <c r="D10" s="325">
        <f t="shared" si="3"/>
        <v>958.53307999999993</v>
      </c>
      <c r="E10" s="325">
        <f t="shared" si="3"/>
        <v>958.53307999999993</v>
      </c>
      <c r="F10" s="325">
        <f t="shared" si="3"/>
        <v>958.53307999999993</v>
      </c>
      <c r="G10" s="325">
        <f t="shared" si="3"/>
        <v>958.53307999999993</v>
      </c>
      <c r="H10" s="325">
        <f t="shared" si="3"/>
        <v>958.53307999999993</v>
      </c>
      <c r="I10" s="325">
        <f t="shared" si="3"/>
        <v>958.53307999999993</v>
      </c>
      <c r="J10" s="325">
        <f t="shared" si="3"/>
        <v>958.53307999999993</v>
      </c>
      <c r="K10" s="325">
        <f t="shared" si="3"/>
        <v>958.53307999999993</v>
      </c>
      <c r="L10" s="325">
        <f t="shared" si="3"/>
        <v>958.53307999999993</v>
      </c>
      <c r="M10" s="325">
        <f t="shared" si="3"/>
        <v>958.53307999999993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0.87289220097629416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0.87289220097629416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18.140121926810998</v>
      </c>
      <c r="C6" s="53">
        <v>1.511676827234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>
        <v>0</v>
      </c>
    </row>
    <row r="7" spans="1:17" ht="14.4" customHeight="1" x14ac:dyDescent="0.3">
      <c r="A7" s="19" t="s">
        <v>35</v>
      </c>
      <c r="B7" s="55">
        <v>2455</v>
      </c>
      <c r="C7" s="56">
        <v>204.583333333333</v>
      </c>
      <c r="D7" s="56">
        <v>193.18314000000001</v>
      </c>
      <c r="E7" s="56">
        <v>84.104560000000006</v>
      </c>
      <c r="F7" s="56">
        <v>92.085340000000002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369.37304</v>
      </c>
      <c r="Q7" s="185">
        <v>0.60182980040699996</v>
      </c>
    </row>
    <row r="8" spans="1:17" ht="14.4" customHeight="1" x14ac:dyDescent="0.3">
      <c r="A8" s="19" t="s">
        <v>36</v>
      </c>
      <c r="B8" s="55">
        <v>1817.2987690592599</v>
      </c>
      <c r="C8" s="56">
        <v>151.441564088272</v>
      </c>
      <c r="D8" s="56">
        <v>97.72</v>
      </c>
      <c r="E8" s="56">
        <v>85.19</v>
      </c>
      <c r="F8" s="56">
        <v>110.38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293.29000000000002</v>
      </c>
      <c r="Q8" s="185">
        <v>0.64555152954100004</v>
      </c>
    </row>
    <row r="9" spans="1:17" ht="14.4" customHeight="1" x14ac:dyDescent="0.3">
      <c r="A9" s="19" t="s">
        <v>37</v>
      </c>
      <c r="B9" s="55">
        <v>15819.2</v>
      </c>
      <c r="C9" s="56">
        <v>1318.2666666666701</v>
      </c>
      <c r="D9" s="56">
        <v>1021.34576</v>
      </c>
      <c r="E9" s="56">
        <v>1218.9075399999999</v>
      </c>
      <c r="F9" s="56">
        <v>1485.75677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3726.0100699999998</v>
      </c>
      <c r="Q9" s="185">
        <v>0.94214879892699999</v>
      </c>
    </row>
    <row r="10" spans="1:17" ht="14.4" customHeight="1" x14ac:dyDescent="0.3">
      <c r="A10" s="19" t="s">
        <v>38</v>
      </c>
      <c r="B10" s="55">
        <v>553.00011924758701</v>
      </c>
      <c r="C10" s="56">
        <v>46.083343270632</v>
      </c>
      <c r="D10" s="56">
        <v>39.87894</v>
      </c>
      <c r="E10" s="56">
        <v>36.850580000000001</v>
      </c>
      <c r="F10" s="56">
        <v>42.440829999999998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119.17035</v>
      </c>
      <c r="Q10" s="185">
        <v>0.86199149585799995</v>
      </c>
    </row>
    <row r="11" spans="1:17" ht="14.4" customHeight="1" x14ac:dyDescent="0.3">
      <c r="A11" s="19" t="s">
        <v>39</v>
      </c>
      <c r="B11" s="55">
        <v>411.422022785411</v>
      </c>
      <c r="C11" s="56">
        <v>34.28516856545</v>
      </c>
      <c r="D11" s="56">
        <v>21.883150000000001</v>
      </c>
      <c r="E11" s="56">
        <v>27.444489999999998</v>
      </c>
      <c r="F11" s="56">
        <v>36.696710000000003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86.024349999999998</v>
      </c>
      <c r="Q11" s="185">
        <v>0.83636115944900002</v>
      </c>
    </row>
    <row r="12" spans="1:17" ht="14.4" customHeight="1" x14ac:dyDescent="0.3">
      <c r="A12" s="19" t="s">
        <v>40</v>
      </c>
      <c r="B12" s="55">
        <v>25.906767991511</v>
      </c>
      <c r="C12" s="56">
        <v>2.1588973326250001</v>
      </c>
      <c r="D12" s="56">
        <v>2.9680000000000002E-2</v>
      </c>
      <c r="E12" s="56">
        <v>0.78996999999999995</v>
      </c>
      <c r="F12" s="56">
        <v>3.0724999999999998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3.89215</v>
      </c>
      <c r="Q12" s="185">
        <v>0.60094721213699998</v>
      </c>
    </row>
    <row r="13" spans="1:17" ht="14.4" customHeight="1" x14ac:dyDescent="0.3">
      <c r="A13" s="19" t="s">
        <v>41</v>
      </c>
      <c r="B13" s="55">
        <v>90.521911140740997</v>
      </c>
      <c r="C13" s="56">
        <v>7.5434925950610001</v>
      </c>
      <c r="D13" s="56">
        <v>11.34271</v>
      </c>
      <c r="E13" s="56">
        <v>7.28491</v>
      </c>
      <c r="F13" s="56">
        <v>20.804359999999999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39.431980000000003</v>
      </c>
      <c r="Q13" s="185">
        <v>1.7424280819119999</v>
      </c>
    </row>
    <row r="14" spans="1:17" ht="14.4" customHeight="1" x14ac:dyDescent="0.3">
      <c r="A14" s="19" t="s">
        <v>42</v>
      </c>
      <c r="B14" s="55">
        <v>1155.4461626443999</v>
      </c>
      <c r="C14" s="56">
        <v>96.287180220365997</v>
      </c>
      <c r="D14" s="56">
        <v>125.514</v>
      </c>
      <c r="E14" s="56">
        <v>118.979</v>
      </c>
      <c r="F14" s="56">
        <v>117.494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361.98700000000002</v>
      </c>
      <c r="Q14" s="185">
        <v>1.253150555008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217.09678829766401</v>
      </c>
      <c r="C17" s="56">
        <v>18.091399024805</v>
      </c>
      <c r="D17" s="56">
        <v>24.993870000000001</v>
      </c>
      <c r="E17" s="56">
        <v>12.252750000000001</v>
      </c>
      <c r="F17" s="56">
        <v>9.5450900000000001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46.791710000000002</v>
      </c>
      <c r="Q17" s="185">
        <v>0.862135462563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3.7749999999999999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3.7749999999999999</v>
      </c>
      <c r="Q18" s="185" t="s">
        <v>329</v>
      </c>
    </row>
    <row r="19" spans="1:17" ht="14.4" customHeight="1" x14ac:dyDescent="0.3">
      <c r="A19" s="19" t="s">
        <v>47</v>
      </c>
      <c r="B19" s="55">
        <v>1277.6501907602201</v>
      </c>
      <c r="C19" s="56">
        <v>106.470849230018</v>
      </c>
      <c r="D19" s="56">
        <v>115.2865</v>
      </c>
      <c r="E19" s="56">
        <v>70.719629999999995</v>
      </c>
      <c r="F19" s="56">
        <v>84.657830000000004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270.66395999999997</v>
      </c>
      <c r="Q19" s="185">
        <v>0.84738048632499996</v>
      </c>
    </row>
    <row r="20" spans="1:17" ht="14.4" customHeight="1" x14ac:dyDescent="0.3">
      <c r="A20" s="19" t="s">
        <v>48</v>
      </c>
      <c r="B20" s="55">
        <v>57296.095541210198</v>
      </c>
      <c r="C20" s="56">
        <v>4774.6746284341798</v>
      </c>
      <c r="D20" s="56">
        <v>4526.6704799999998</v>
      </c>
      <c r="E20" s="56">
        <v>4544.8094600000004</v>
      </c>
      <c r="F20" s="56">
        <v>4610.5495500000097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13682.029490000001</v>
      </c>
      <c r="Q20" s="185">
        <v>0.95518058330199995</v>
      </c>
    </row>
    <row r="21" spans="1:17" ht="14.4" customHeight="1" x14ac:dyDescent="0.3">
      <c r="A21" s="20" t="s">
        <v>49</v>
      </c>
      <c r="B21" s="55">
        <v>1002.39784068866</v>
      </c>
      <c r="C21" s="56">
        <v>83.533153390720997</v>
      </c>
      <c r="D21" s="56">
        <v>76.805999999999997</v>
      </c>
      <c r="E21" s="56">
        <v>76.805999999999997</v>
      </c>
      <c r="F21" s="56">
        <v>80.569000000000003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234.18100000000001</v>
      </c>
      <c r="Q21" s="185">
        <v>0.93448325802099996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39.392069999999997</v>
      </c>
      <c r="F22" s="56">
        <v>50.241619999999998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89.633690000000001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124.956848860267</v>
      </c>
      <c r="C24" s="56">
        <v>10.413070738355</v>
      </c>
      <c r="D24" s="56">
        <v>5.1699599999999997</v>
      </c>
      <c r="E24" s="56">
        <v>-3.9999998989515E-5</v>
      </c>
      <c r="F24" s="56">
        <v>15.060980000000001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20.230900000001</v>
      </c>
      <c r="Q24" s="185"/>
    </row>
    <row r="25" spans="1:17" ht="14.4" customHeight="1" x14ac:dyDescent="0.3">
      <c r="A25" s="21" t="s">
        <v>53</v>
      </c>
      <c r="B25" s="58">
        <v>82264.133084612695</v>
      </c>
      <c r="C25" s="59">
        <v>6855.34442371773</v>
      </c>
      <c r="D25" s="59">
        <v>6263.5991899999999</v>
      </c>
      <c r="E25" s="59">
        <v>6323.5309200000002</v>
      </c>
      <c r="F25" s="59">
        <v>6759.3545800000202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19346.484690000001</v>
      </c>
      <c r="Q25" s="186">
        <v>0.94070083593300002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716.88716999999997</v>
      </c>
      <c r="E26" s="56">
        <v>657.53533000000004</v>
      </c>
      <c r="F26" s="56">
        <v>676.32586000000003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2050.74836</v>
      </c>
      <c r="Q26" s="185" t="s">
        <v>329</v>
      </c>
    </row>
    <row r="27" spans="1:17" ht="14.4" customHeight="1" x14ac:dyDescent="0.3">
      <c r="A27" s="22" t="s">
        <v>55</v>
      </c>
      <c r="B27" s="58">
        <v>82264.133084612695</v>
      </c>
      <c r="C27" s="59">
        <v>6855.34442371773</v>
      </c>
      <c r="D27" s="59">
        <v>6980.4863599999999</v>
      </c>
      <c r="E27" s="59">
        <v>6981.0662499999999</v>
      </c>
      <c r="F27" s="59">
        <v>7435.6804400000201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21397.233049999999</v>
      </c>
      <c r="Q27" s="186">
        <v>1.0404161448089999</v>
      </c>
    </row>
    <row r="28" spans="1:17" ht="14.4" customHeight="1" x14ac:dyDescent="0.3">
      <c r="A28" s="20" t="s">
        <v>56</v>
      </c>
      <c r="B28" s="55">
        <v>316.24831324527003</v>
      </c>
      <c r="C28" s="56">
        <v>26.354026103772</v>
      </c>
      <c r="D28" s="56">
        <v>42.116889999999998</v>
      </c>
      <c r="E28" s="56">
        <v>37.113889999999998</v>
      </c>
      <c r="F28" s="56">
        <v>27.964759999999998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107.19553999999999</v>
      </c>
      <c r="Q28" s="185">
        <v>1.3558401485210001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25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2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2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2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2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2" ht="14.4" customHeight="1" thickBot="1" x14ac:dyDescent="0.35">
      <c r="A6" s="719" t="s">
        <v>331</v>
      </c>
      <c r="B6" s="701">
        <v>74094.778567362999</v>
      </c>
      <c r="C6" s="701">
        <v>77717.861210000003</v>
      </c>
      <c r="D6" s="702">
        <v>3623.0826426369599</v>
      </c>
      <c r="E6" s="703">
        <v>1.048897948177</v>
      </c>
      <c r="F6" s="701">
        <v>82264.133084612695</v>
      </c>
      <c r="G6" s="702">
        <v>20566.033271153199</v>
      </c>
      <c r="H6" s="704">
        <v>6759.3545800000202</v>
      </c>
      <c r="I6" s="701">
        <v>19346.484690000001</v>
      </c>
      <c r="J6" s="702">
        <v>-1219.5485811531601</v>
      </c>
      <c r="K6" s="705">
        <v>0.23517520898300001</v>
      </c>
      <c r="L6" s="270"/>
    </row>
    <row r="7" spans="1:12" ht="14.4" customHeight="1" thickBot="1" x14ac:dyDescent="0.35">
      <c r="A7" s="720" t="s">
        <v>332</v>
      </c>
      <c r="B7" s="701">
        <v>22532.3962056526</v>
      </c>
      <c r="C7" s="701">
        <v>21609.34461</v>
      </c>
      <c r="D7" s="702">
        <v>-923.05159565264705</v>
      </c>
      <c r="E7" s="703">
        <v>0.95903446809500004</v>
      </c>
      <c r="F7" s="701">
        <v>22345.935874795701</v>
      </c>
      <c r="G7" s="702">
        <v>5586.4839686989299</v>
      </c>
      <c r="H7" s="704">
        <v>1908.73092000001</v>
      </c>
      <c r="I7" s="701">
        <v>4999.1792700000096</v>
      </c>
      <c r="J7" s="702">
        <v>-587.30469869892602</v>
      </c>
      <c r="K7" s="705">
        <v>0.223717605653</v>
      </c>
      <c r="L7" s="270"/>
    </row>
    <row r="8" spans="1:12" ht="14.4" customHeight="1" thickBot="1" x14ac:dyDescent="0.35">
      <c r="A8" s="721" t="s">
        <v>333</v>
      </c>
      <c r="B8" s="701">
        <v>21355.579048830001</v>
      </c>
      <c r="C8" s="701">
        <v>20447.911609999999</v>
      </c>
      <c r="D8" s="702">
        <v>-907.66743882995399</v>
      </c>
      <c r="E8" s="703">
        <v>0.95749740914199999</v>
      </c>
      <c r="F8" s="701">
        <v>21190.489712151299</v>
      </c>
      <c r="G8" s="702">
        <v>5297.6224280378301</v>
      </c>
      <c r="H8" s="704">
        <v>1791.2369200000001</v>
      </c>
      <c r="I8" s="701">
        <v>4637.1922700000096</v>
      </c>
      <c r="J8" s="702">
        <v>-660.43015803782703</v>
      </c>
      <c r="K8" s="705">
        <v>0.218833652878</v>
      </c>
      <c r="L8" s="270"/>
    </row>
    <row r="9" spans="1:12" ht="14.4" customHeight="1" thickBot="1" x14ac:dyDescent="0.35">
      <c r="A9" s="722" t="s">
        <v>334</v>
      </c>
      <c r="B9" s="706">
        <v>0</v>
      </c>
      <c r="C9" s="706">
        <v>2.64E-3</v>
      </c>
      <c r="D9" s="707">
        <v>2.64E-3</v>
      </c>
      <c r="E9" s="708" t="s">
        <v>329</v>
      </c>
      <c r="F9" s="706">
        <v>0</v>
      </c>
      <c r="G9" s="707">
        <v>0</v>
      </c>
      <c r="H9" s="709">
        <v>4.0999999999999999E-4</v>
      </c>
      <c r="I9" s="706">
        <v>3.3E-4</v>
      </c>
      <c r="J9" s="707">
        <v>3.3E-4</v>
      </c>
      <c r="K9" s="710" t="s">
        <v>329</v>
      </c>
      <c r="L9" s="270"/>
    </row>
    <row r="10" spans="1:12" ht="14.4" customHeight="1" thickBot="1" x14ac:dyDescent="0.35">
      <c r="A10" s="723" t="s">
        <v>335</v>
      </c>
      <c r="B10" s="701">
        <v>0</v>
      </c>
      <c r="C10" s="701">
        <v>2.64E-3</v>
      </c>
      <c r="D10" s="702">
        <v>2.64E-3</v>
      </c>
      <c r="E10" s="711" t="s">
        <v>329</v>
      </c>
      <c r="F10" s="701">
        <v>0</v>
      </c>
      <c r="G10" s="702">
        <v>0</v>
      </c>
      <c r="H10" s="704">
        <v>4.0999999999999999E-4</v>
      </c>
      <c r="I10" s="701">
        <v>3.3E-4</v>
      </c>
      <c r="J10" s="702">
        <v>3.3E-4</v>
      </c>
      <c r="K10" s="712" t="s">
        <v>329</v>
      </c>
      <c r="L10" s="270"/>
    </row>
    <row r="11" spans="1:12" ht="14.4" customHeight="1" thickBot="1" x14ac:dyDescent="0.35">
      <c r="A11" s="722" t="s">
        <v>336</v>
      </c>
      <c r="B11" s="706">
        <v>0</v>
      </c>
      <c r="C11" s="706">
        <v>19.27</v>
      </c>
      <c r="D11" s="707">
        <v>19.27</v>
      </c>
      <c r="E11" s="708" t="s">
        <v>337</v>
      </c>
      <c r="F11" s="706">
        <v>18.140121926810998</v>
      </c>
      <c r="G11" s="707">
        <v>4.535030481702</v>
      </c>
      <c r="H11" s="709">
        <v>0</v>
      </c>
      <c r="I11" s="706">
        <v>0</v>
      </c>
      <c r="J11" s="707">
        <v>-4.535030481702</v>
      </c>
      <c r="K11" s="713">
        <v>0</v>
      </c>
      <c r="L11" s="270"/>
    </row>
    <row r="12" spans="1:12" ht="14.4" customHeight="1" thickBot="1" x14ac:dyDescent="0.35">
      <c r="A12" s="723" t="s">
        <v>338</v>
      </c>
      <c r="B12" s="701">
        <v>0</v>
      </c>
      <c r="C12" s="701">
        <v>19.27</v>
      </c>
      <c r="D12" s="702">
        <v>19.27</v>
      </c>
      <c r="E12" s="711" t="s">
        <v>337</v>
      </c>
      <c r="F12" s="701">
        <v>18.140121926810998</v>
      </c>
      <c r="G12" s="702">
        <v>4.535030481702</v>
      </c>
      <c r="H12" s="704">
        <v>0</v>
      </c>
      <c r="I12" s="701">
        <v>0</v>
      </c>
      <c r="J12" s="702">
        <v>-4.535030481702</v>
      </c>
      <c r="K12" s="705">
        <v>0</v>
      </c>
      <c r="L12" s="270"/>
    </row>
    <row r="13" spans="1:12" ht="14.4" customHeight="1" thickBot="1" x14ac:dyDescent="0.35">
      <c r="A13" s="722" t="s">
        <v>339</v>
      </c>
      <c r="B13" s="706">
        <v>2454.6</v>
      </c>
      <c r="C13" s="706">
        <v>2169.6561499999998</v>
      </c>
      <c r="D13" s="707">
        <v>-284.94385</v>
      </c>
      <c r="E13" s="714">
        <v>0.88391434449600004</v>
      </c>
      <c r="F13" s="706">
        <v>2455</v>
      </c>
      <c r="G13" s="707">
        <v>613.75</v>
      </c>
      <c r="H13" s="709">
        <v>92.085340000000002</v>
      </c>
      <c r="I13" s="706">
        <v>369.37304</v>
      </c>
      <c r="J13" s="707">
        <v>-244.37696</v>
      </c>
      <c r="K13" s="713">
        <v>0.15045745010100001</v>
      </c>
      <c r="L13" s="270"/>
    </row>
    <row r="14" spans="1:12" ht="14.4" customHeight="1" thickBot="1" x14ac:dyDescent="0.35">
      <c r="A14" s="723" t="s">
        <v>340</v>
      </c>
      <c r="B14" s="701">
        <v>1275</v>
      </c>
      <c r="C14" s="701">
        <v>1079.4231400000001</v>
      </c>
      <c r="D14" s="702">
        <v>-195.57686000000001</v>
      </c>
      <c r="E14" s="703">
        <v>0.84660638431299995</v>
      </c>
      <c r="F14" s="701">
        <v>1275</v>
      </c>
      <c r="G14" s="702">
        <v>318.75</v>
      </c>
      <c r="H14" s="704">
        <v>71.325919999999996</v>
      </c>
      <c r="I14" s="701">
        <v>221.10769999999999</v>
      </c>
      <c r="J14" s="702">
        <v>-97.642299999998997</v>
      </c>
      <c r="K14" s="705">
        <v>0.17341780392100001</v>
      </c>
      <c r="L14" s="270"/>
    </row>
    <row r="15" spans="1:12" ht="14.4" customHeight="1" thickBot="1" x14ac:dyDescent="0.35">
      <c r="A15" s="723" t="s">
        <v>341</v>
      </c>
      <c r="B15" s="701">
        <v>60</v>
      </c>
      <c r="C15" s="701">
        <v>18.784140000000001</v>
      </c>
      <c r="D15" s="702">
        <v>-41.215859999999999</v>
      </c>
      <c r="E15" s="703">
        <v>0.31306899999999999</v>
      </c>
      <c r="F15" s="701">
        <v>20</v>
      </c>
      <c r="G15" s="702">
        <v>5</v>
      </c>
      <c r="H15" s="704">
        <v>4.8863799999999999</v>
      </c>
      <c r="I15" s="701">
        <v>4.8863799999999999</v>
      </c>
      <c r="J15" s="702">
        <v>-0.11361999999899999</v>
      </c>
      <c r="K15" s="705">
        <v>0.24431900000000001</v>
      </c>
      <c r="L15" s="270"/>
    </row>
    <row r="16" spans="1:12" ht="14.4" customHeight="1" thickBot="1" x14ac:dyDescent="0.35">
      <c r="A16" s="723" t="s">
        <v>342</v>
      </c>
      <c r="B16" s="701">
        <v>5</v>
      </c>
      <c r="C16" s="701">
        <v>4.7815399999999997</v>
      </c>
      <c r="D16" s="702">
        <v>-0.21845999999900001</v>
      </c>
      <c r="E16" s="703">
        <v>0.95630800000000005</v>
      </c>
      <c r="F16" s="701">
        <v>5</v>
      </c>
      <c r="G16" s="702">
        <v>1.25</v>
      </c>
      <c r="H16" s="704">
        <v>0.32628000000000001</v>
      </c>
      <c r="I16" s="701">
        <v>0.32628000000000001</v>
      </c>
      <c r="J16" s="702">
        <v>-0.92371999999900001</v>
      </c>
      <c r="K16" s="705">
        <v>6.5255999999999995E-2</v>
      </c>
      <c r="L16" s="270"/>
    </row>
    <row r="17" spans="1:12" ht="14.4" customHeight="1" thickBot="1" x14ac:dyDescent="0.35">
      <c r="A17" s="723" t="s">
        <v>343</v>
      </c>
      <c r="B17" s="701">
        <v>220</v>
      </c>
      <c r="C17" s="701">
        <v>286.76368000000002</v>
      </c>
      <c r="D17" s="702">
        <v>66.763679999999994</v>
      </c>
      <c r="E17" s="703">
        <v>1.3034712727269999</v>
      </c>
      <c r="F17" s="701">
        <v>300</v>
      </c>
      <c r="G17" s="702">
        <v>75</v>
      </c>
      <c r="H17" s="704">
        <v>0</v>
      </c>
      <c r="I17" s="701">
        <v>9.1577599999999997</v>
      </c>
      <c r="J17" s="702">
        <v>-65.842240000000004</v>
      </c>
      <c r="K17" s="705">
        <v>3.0525866666E-2</v>
      </c>
      <c r="L17" s="270"/>
    </row>
    <row r="18" spans="1:12" ht="14.4" customHeight="1" thickBot="1" x14ac:dyDescent="0.35">
      <c r="A18" s="723" t="s">
        <v>344</v>
      </c>
      <c r="B18" s="701">
        <v>260</v>
      </c>
      <c r="C18" s="701">
        <v>140.33888999999999</v>
      </c>
      <c r="D18" s="702">
        <v>-119.66110999999999</v>
      </c>
      <c r="E18" s="703">
        <v>0.53976496153800002</v>
      </c>
      <c r="F18" s="701">
        <v>140</v>
      </c>
      <c r="G18" s="702">
        <v>35</v>
      </c>
      <c r="H18" s="704">
        <v>0</v>
      </c>
      <c r="I18" s="701">
        <v>0</v>
      </c>
      <c r="J18" s="702">
        <v>-35</v>
      </c>
      <c r="K18" s="705">
        <v>0</v>
      </c>
      <c r="L18" s="270"/>
    </row>
    <row r="19" spans="1:12" ht="14.4" customHeight="1" thickBot="1" x14ac:dyDescent="0.35">
      <c r="A19" s="723" t="s">
        <v>345</v>
      </c>
      <c r="B19" s="701">
        <v>600</v>
      </c>
      <c r="C19" s="701">
        <v>619.37486999999999</v>
      </c>
      <c r="D19" s="702">
        <v>19.374870000000001</v>
      </c>
      <c r="E19" s="703">
        <v>1.03229145</v>
      </c>
      <c r="F19" s="701">
        <v>685</v>
      </c>
      <c r="G19" s="702">
        <v>171.25</v>
      </c>
      <c r="H19" s="704">
        <v>14.44276</v>
      </c>
      <c r="I19" s="701">
        <v>129.49852000000001</v>
      </c>
      <c r="J19" s="702">
        <v>-41.751480000000001</v>
      </c>
      <c r="K19" s="705">
        <v>0.189048934306</v>
      </c>
      <c r="L19" s="270"/>
    </row>
    <row r="20" spans="1:12" ht="14.4" customHeight="1" thickBot="1" x14ac:dyDescent="0.35">
      <c r="A20" s="723" t="s">
        <v>346</v>
      </c>
      <c r="B20" s="701">
        <v>19.600000000000001</v>
      </c>
      <c r="C20" s="701">
        <v>1.9738899999999999</v>
      </c>
      <c r="D20" s="702">
        <v>-17.626110000000001</v>
      </c>
      <c r="E20" s="703">
        <v>0.100708673469</v>
      </c>
      <c r="F20" s="701">
        <v>10</v>
      </c>
      <c r="G20" s="702">
        <v>2.5</v>
      </c>
      <c r="H20" s="704">
        <v>0</v>
      </c>
      <c r="I20" s="701">
        <v>0.53239999999999998</v>
      </c>
      <c r="J20" s="702">
        <v>-1.9676</v>
      </c>
      <c r="K20" s="705">
        <v>5.3240000000000003E-2</v>
      </c>
      <c r="L20" s="270"/>
    </row>
    <row r="21" spans="1:12" ht="14.4" customHeight="1" thickBot="1" x14ac:dyDescent="0.35">
      <c r="A21" s="723" t="s">
        <v>347</v>
      </c>
      <c r="B21" s="701">
        <v>15</v>
      </c>
      <c r="C21" s="701">
        <v>18.216000000000001</v>
      </c>
      <c r="D21" s="702">
        <v>3.2160000000000002</v>
      </c>
      <c r="E21" s="703">
        <v>1.2143999999999999</v>
      </c>
      <c r="F21" s="701">
        <v>20</v>
      </c>
      <c r="G21" s="702">
        <v>5</v>
      </c>
      <c r="H21" s="704">
        <v>1.1040000000000001</v>
      </c>
      <c r="I21" s="701">
        <v>3.8639999999999999</v>
      </c>
      <c r="J21" s="702">
        <v>-1.1359999999999999</v>
      </c>
      <c r="K21" s="705">
        <v>0.19320000000000001</v>
      </c>
      <c r="L21" s="270"/>
    </row>
    <row r="22" spans="1:12" ht="14.4" customHeight="1" thickBot="1" x14ac:dyDescent="0.35">
      <c r="A22" s="722" t="s">
        <v>348</v>
      </c>
      <c r="B22" s="706">
        <v>1584.8416079589999</v>
      </c>
      <c r="C22" s="706">
        <v>1963.5650000000001</v>
      </c>
      <c r="D22" s="707">
        <v>378.72339204100098</v>
      </c>
      <c r="E22" s="714">
        <v>1.238966083512</v>
      </c>
      <c r="F22" s="706">
        <v>1817.2987690592599</v>
      </c>
      <c r="G22" s="707">
        <v>454.32469226481601</v>
      </c>
      <c r="H22" s="709">
        <v>110.38</v>
      </c>
      <c r="I22" s="706">
        <v>293.29000000000002</v>
      </c>
      <c r="J22" s="707">
        <v>-161.03469226481499</v>
      </c>
      <c r="K22" s="713">
        <v>0.16138788238499999</v>
      </c>
      <c r="L22" s="270"/>
    </row>
    <row r="23" spans="1:12" ht="14.4" customHeight="1" thickBot="1" x14ac:dyDescent="0.35">
      <c r="A23" s="723" t="s">
        <v>349</v>
      </c>
      <c r="B23" s="701">
        <v>1474.19202976424</v>
      </c>
      <c r="C23" s="701">
        <v>1838.2550000000001</v>
      </c>
      <c r="D23" s="702">
        <v>364.062970235764</v>
      </c>
      <c r="E23" s="703">
        <v>1.2469576302709999</v>
      </c>
      <c r="F23" s="701">
        <v>1704.88288105995</v>
      </c>
      <c r="G23" s="702">
        <v>426.22072026498802</v>
      </c>
      <c r="H23" s="704">
        <v>108.01</v>
      </c>
      <c r="I23" s="701">
        <v>286.86</v>
      </c>
      <c r="J23" s="702">
        <v>-139.36072026498701</v>
      </c>
      <c r="K23" s="705">
        <v>0.16825789219100001</v>
      </c>
      <c r="L23" s="270"/>
    </row>
    <row r="24" spans="1:12" ht="14.4" customHeight="1" thickBot="1" x14ac:dyDescent="0.35">
      <c r="A24" s="723" t="s">
        <v>350</v>
      </c>
      <c r="B24" s="701">
        <v>110.649578194763</v>
      </c>
      <c r="C24" s="701">
        <v>125.31</v>
      </c>
      <c r="D24" s="702">
        <v>14.660421805236</v>
      </c>
      <c r="E24" s="703">
        <v>1.132494149949</v>
      </c>
      <c r="F24" s="701">
        <v>112.41588799931201</v>
      </c>
      <c r="G24" s="702">
        <v>28.103971999828001</v>
      </c>
      <c r="H24" s="704">
        <v>2.37</v>
      </c>
      <c r="I24" s="701">
        <v>6.43</v>
      </c>
      <c r="J24" s="702">
        <v>-21.673971999828002</v>
      </c>
      <c r="K24" s="705">
        <v>5.7198320578999998E-2</v>
      </c>
      <c r="L24" s="270"/>
    </row>
    <row r="25" spans="1:12" ht="14.4" customHeight="1" thickBot="1" x14ac:dyDescent="0.35">
      <c r="A25" s="722" t="s">
        <v>351</v>
      </c>
      <c r="B25" s="706">
        <v>16090.333333333299</v>
      </c>
      <c r="C25" s="706">
        <v>15163.01614</v>
      </c>
      <c r="D25" s="707">
        <v>-927.31719333333399</v>
      </c>
      <c r="E25" s="714">
        <v>0.94236805576799998</v>
      </c>
      <c r="F25" s="706">
        <v>15819.2</v>
      </c>
      <c r="G25" s="707">
        <v>3954.8</v>
      </c>
      <c r="H25" s="709">
        <v>1485.75677</v>
      </c>
      <c r="I25" s="706">
        <v>3726.0100699999998</v>
      </c>
      <c r="J25" s="707">
        <v>-228.78992999999701</v>
      </c>
      <c r="K25" s="713">
        <v>0.23553719973100001</v>
      </c>
      <c r="L25" s="270"/>
    </row>
    <row r="26" spans="1:12" ht="14.4" customHeight="1" thickBot="1" x14ac:dyDescent="0.35">
      <c r="A26" s="723" t="s">
        <v>352</v>
      </c>
      <c r="B26" s="701">
        <v>248.333333333333</v>
      </c>
      <c r="C26" s="701">
        <v>208.50695999999999</v>
      </c>
      <c r="D26" s="702">
        <v>-39.826373333333002</v>
      </c>
      <c r="E26" s="703">
        <v>0.83962534228100005</v>
      </c>
      <c r="F26" s="701">
        <v>200.2</v>
      </c>
      <c r="G26" s="702">
        <v>50.05</v>
      </c>
      <c r="H26" s="704">
        <v>97.257800000000003</v>
      </c>
      <c r="I26" s="701">
        <v>145.88669999999999</v>
      </c>
      <c r="J26" s="702">
        <v>95.836699999999993</v>
      </c>
      <c r="K26" s="705">
        <v>0.728704795204</v>
      </c>
      <c r="L26" s="270"/>
    </row>
    <row r="27" spans="1:12" ht="14.4" customHeight="1" thickBot="1" x14ac:dyDescent="0.35">
      <c r="A27" s="723" t="s">
        <v>353</v>
      </c>
      <c r="B27" s="701">
        <v>12900</v>
      </c>
      <c r="C27" s="701">
        <v>11833.181140000001</v>
      </c>
      <c r="D27" s="702">
        <v>-1066.8188600000001</v>
      </c>
      <c r="E27" s="703">
        <v>0.91730086356499996</v>
      </c>
      <c r="F27" s="701">
        <v>12500</v>
      </c>
      <c r="G27" s="702">
        <v>3125</v>
      </c>
      <c r="H27" s="704">
        <v>1038.48515</v>
      </c>
      <c r="I27" s="701">
        <v>2688.8400299999998</v>
      </c>
      <c r="J27" s="702">
        <v>-436.15996999999697</v>
      </c>
      <c r="K27" s="705">
        <v>0.2151072024</v>
      </c>
      <c r="L27" s="272"/>
    </row>
    <row r="28" spans="1:12" ht="14.4" customHeight="1" thickBot="1" x14ac:dyDescent="0.35">
      <c r="A28" s="723" t="s">
        <v>354</v>
      </c>
      <c r="B28" s="701">
        <v>210</v>
      </c>
      <c r="C28" s="701">
        <v>381.98696000000001</v>
      </c>
      <c r="D28" s="702">
        <v>171.98696000000001</v>
      </c>
      <c r="E28" s="703">
        <v>1.818985523809</v>
      </c>
      <c r="F28" s="701">
        <v>390</v>
      </c>
      <c r="G28" s="702">
        <v>97.5</v>
      </c>
      <c r="H28" s="704">
        <v>42.880949999999999</v>
      </c>
      <c r="I28" s="701">
        <v>100.98833999999999</v>
      </c>
      <c r="J28" s="702">
        <v>3.48834</v>
      </c>
      <c r="K28" s="705">
        <v>0.25894446153799999</v>
      </c>
      <c r="L28" s="270"/>
    </row>
    <row r="29" spans="1:12" ht="14.4" customHeight="1" thickBot="1" x14ac:dyDescent="0.35">
      <c r="A29" s="723" t="s">
        <v>355</v>
      </c>
      <c r="B29" s="701">
        <v>10</v>
      </c>
      <c r="C29" s="701">
        <v>14.3575</v>
      </c>
      <c r="D29" s="702">
        <v>4.3574999999999999</v>
      </c>
      <c r="E29" s="703">
        <v>1.4357500000000001</v>
      </c>
      <c r="F29" s="701">
        <v>15</v>
      </c>
      <c r="G29" s="702">
        <v>3.75</v>
      </c>
      <c r="H29" s="704">
        <v>0.45738000000000001</v>
      </c>
      <c r="I29" s="701">
        <v>0.91474</v>
      </c>
      <c r="J29" s="702">
        <v>-2.8352599999999999</v>
      </c>
      <c r="K29" s="705">
        <v>6.0982666666000003E-2</v>
      </c>
      <c r="L29" s="270"/>
    </row>
    <row r="30" spans="1:12" ht="14.4" customHeight="1" thickBot="1" x14ac:dyDescent="0.35">
      <c r="A30" s="723" t="s">
        <v>356</v>
      </c>
      <c r="B30" s="701">
        <v>2</v>
      </c>
      <c r="C30" s="701">
        <v>3.3163900000000002</v>
      </c>
      <c r="D30" s="702">
        <v>1.3163899999999999</v>
      </c>
      <c r="E30" s="703">
        <v>1.6581950000000001</v>
      </c>
      <c r="F30" s="701">
        <v>4</v>
      </c>
      <c r="G30" s="702">
        <v>1</v>
      </c>
      <c r="H30" s="704">
        <v>0.71775</v>
      </c>
      <c r="I30" s="701">
        <v>0.95699999999999996</v>
      </c>
      <c r="J30" s="702">
        <v>-4.2999999998999998E-2</v>
      </c>
      <c r="K30" s="705">
        <v>0.23924999999999999</v>
      </c>
      <c r="L30" s="270"/>
    </row>
    <row r="31" spans="1:12" ht="14.4" customHeight="1" thickBot="1" x14ac:dyDescent="0.35">
      <c r="A31" s="723" t="s">
        <v>357</v>
      </c>
      <c r="B31" s="701">
        <v>835</v>
      </c>
      <c r="C31" s="701">
        <v>765.91141000000005</v>
      </c>
      <c r="D31" s="702">
        <v>-69.088589999999996</v>
      </c>
      <c r="E31" s="703">
        <v>0.91725917365200005</v>
      </c>
      <c r="F31" s="701">
        <v>760</v>
      </c>
      <c r="G31" s="702">
        <v>190</v>
      </c>
      <c r="H31" s="704">
        <v>32.590649999999997</v>
      </c>
      <c r="I31" s="701">
        <v>116.55141</v>
      </c>
      <c r="J31" s="702">
        <v>-73.448589999999001</v>
      </c>
      <c r="K31" s="705">
        <v>0.153357118421</v>
      </c>
      <c r="L31" s="270"/>
    </row>
    <row r="32" spans="1:12" ht="14.4" customHeight="1" thickBot="1" x14ac:dyDescent="0.35">
      <c r="A32" s="723" t="s">
        <v>358</v>
      </c>
      <c r="B32" s="701">
        <v>1340</v>
      </c>
      <c r="C32" s="701">
        <v>1363.82142</v>
      </c>
      <c r="D32" s="702">
        <v>23.82142</v>
      </c>
      <c r="E32" s="703">
        <v>1.017777179104</v>
      </c>
      <c r="F32" s="701">
        <v>1380</v>
      </c>
      <c r="G32" s="702">
        <v>345</v>
      </c>
      <c r="H32" s="704">
        <v>188.17563000000101</v>
      </c>
      <c r="I32" s="701">
        <v>513.51007000000095</v>
      </c>
      <c r="J32" s="702">
        <v>168.51007000000001</v>
      </c>
      <c r="K32" s="705">
        <v>0.372108746376</v>
      </c>
      <c r="L32" s="270"/>
    </row>
    <row r="33" spans="1:12" ht="14.4" customHeight="1" thickBot="1" x14ac:dyDescent="0.35">
      <c r="A33" s="723" t="s">
        <v>359</v>
      </c>
      <c r="B33" s="701">
        <v>90</v>
      </c>
      <c r="C33" s="701">
        <v>99.534599999999998</v>
      </c>
      <c r="D33" s="702">
        <v>9.5345999999999993</v>
      </c>
      <c r="E33" s="703">
        <v>1.1059399999999999</v>
      </c>
      <c r="F33" s="701">
        <v>100</v>
      </c>
      <c r="G33" s="702">
        <v>25</v>
      </c>
      <c r="H33" s="704">
        <v>6.609</v>
      </c>
      <c r="I33" s="701">
        <v>17.986000000000001</v>
      </c>
      <c r="J33" s="702">
        <v>-7.0139999999990001</v>
      </c>
      <c r="K33" s="705">
        <v>0.17985999999999999</v>
      </c>
      <c r="L33" s="270"/>
    </row>
    <row r="34" spans="1:12" ht="14.4" customHeight="1" thickBot="1" x14ac:dyDescent="0.35">
      <c r="A34" s="723" t="s">
        <v>360</v>
      </c>
      <c r="B34" s="701">
        <v>90</v>
      </c>
      <c r="C34" s="701">
        <v>79.717569999999995</v>
      </c>
      <c r="D34" s="702">
        <v>-10.28243</v>
      </c>
      <c r="E34" s="703">
        <v>0.88575077777699995</v>
      </c>
      <c r="F34" s="701">
        <v>90</v>
      </c>
      <c r="G34" s="702">
        <v>22.5</v>
      </c>
      <c r="H34" s="704">
        <v>5.3815400000000002</v>
      </c>
      <c r="I34" s="701">
        <v>14.91832</v>
      </c>
      <c r="J34" s="702">
        <v>-7.5816799999990003</v>
      </c>
      <c r="K34" s="705">
        <v>0.165759111111</v>
      </c>
      <c r="L34" s="270"/>
    </row>
    <row r="35" spans="1:12" ht="14.4" customHeight="1" thickBot="1" x14ac:dyDescent="0.35">
      <c r="A35" s="723" t="s">
        <v>361</v>
      </c>
      <c r="B35" s="701">
        <v>20</v>
      </c>
      <c r="C35" s="701">
        <v>16.48678</v>
      </c>
      <c r="D35" s="702">
        <v>-3.51322</v>
      </c>
      <c r="E35" s="703">
        <v>0.82433900000000004</v>
      </c>
      <c r="F35" s="701">
        <v>15</v>
      </c>
      <c r="G35" s="702">
        <v>3.75</v>
      </c>
      <c r="H35" s="704">
        <v>9.7537599999999998</v>
      </c>
      <c r="I35" s="701">
        <v>11.312760000000001</v>
      </c>
      <c r="J35" s="702">
        <v>7.5627599999999999</v>
      </c>
      <c r="K35" s="705">
        <v>0.75418399999999997</v>
      </c>
      <c r="L35" s="270"/>
    </row>
    <row r="36" spans="1:12" ht="14.4" customHeight="1" thickBot="1" x14ac:dyDescent="0.35">
      <c r="A36" s="723" t="s">
        <v>362</v>
      </c>
      <c r="B36" s="701">
        <v>95</v>
      </c>
      <c r="C36" s="701">
        <v>97.383570000000006</v>
      </c>
      <c r="D36" s="702">
        <v>2.3835700000000002</v>
      </c>
      <c r="E36" s="703">
        <v>1.025090210526</v>
      </c>
      <c r="F36" s="701">
        <v>95</v>
      </c>
      <c r="G36" s="702">
        <v>23.75</v>
      </c>
      <c r="H36" s="704">
        <v>5.4169999999999998</v>
      </c>
      <c r="I36" s="701">
        <v>17.8965</v>
      </c>
      <c r="J36" s="702">
        <v>-5.8534999999990003</v>
      </c>
      <c r="K36" s="705">
        <v>0.18838421052599999</v>
      </c>
      <c r="L36" s="270"/>
    </row>
    <row r="37" spans="1:12" ht="14.4" customHeight="1" thickBot="1" x14ac:dyDescent="0.35">
      <c r="A37" s="723" t="s">
        <v>363</v>
      </c>
      <c r="B37" s="701">
        <v>40</v>
      </c>
      <c r="C37" s="701">
        <v>28.406980000000001</v>
      </c>
      <c r="D37" s="702">
        <v>-11.593019999999999</v>
      </c>
      <c r="E37" s="703">
        <v>0.71017450000000004</v>
      </c>
      <c r="F37" s="701">
        <v>35</v>
      </c>
      <c r="G37" s="702">
        <v>8.75</v>
      </c>
      <c r="H37" s="704">
        <v>0</v>
      </c>
      <c r="I37" s="701">
        <v>4.8282999999999996</v>
      </c>
      <c r="J37" s="702">
        <v>-3.9217</v>
      </c>
      <c r="K37" s="705">
        <v>0.13795142857100001</v>
      </c>
      <c r="L37" s="270"/>
    </row>
    <row r="38" spans="1:12" ht="14.4" customHeight="1" thickBot="1" x14ac:dyDescent="0.35">
      <c r="A38" s="723" t="s">
        <v>364</v>
      </c>
      <c r="B38" s="701">
        <v>10</v>
      </c>
      <c r="C38" s="701">
        <v>14.32756</v>
      </c>
      <c r="D38" s="702">
        <v>4.3275600000000001</v>
      </c>
      <c r="E38" s="703">
        <v>1.4327559999999999</v>
      </c>
      <c r="F38" s="701">
        <v>15</v>
      </c>
      <c r="G38" s="702">
        <v>3.75</v>
      </c>
      <c r="H38" s="704">
        <v>0.70440000000000003</v>
      </c>
      <c r="I38" s="701">
        <v>0.70440000000000003</v>
      </c>
      <c r="J38" s="702">
        <v>-3.0455999999999999</v>
      </c>
      <c r="K38" s="705">
        <v>4.6960000000000002E-2</v>
      </c>
      <c r="L38" s="270"/>
    </row>
    <row r="39" spans="1:12" ht="14.4" customHeight="1" thickBot="1" x14ac:dyDescent="0.35">
      <c r="A39" s="723" t="s">
        <v>365</v>
      </c>
      <c r="B39" s="701">
        <v>200</v>
      </c>
      <c r="C39" s="701">
        <v>256.07729999999998</v>
      </c>
      <c r="D39" s="702">
        <v>56.077299999998999</v>
      </c>
      <c r="E39" s="703">
        <v>1.2803865000000001</v>
      </c>
      <c r="F39" s="701">
        <v>220</v>
      </c>
      <c r="G39" s="702">
        <v>55</v>
      </c>
      <c r="H39" s="704">
        <v>57.325760000000002</v>
      </c>
      <c r="I39" s="701">
        <v>90.715500000000006</v>
      </c>
      <c r="J39" s="702">
        <v>35.715499999999999</v>
      </c>
      <c r="K39" s="705">
        <v>0.412343181818</v>
      </c>
      <c r="L39" s="270"/>
    </row>
    <row r="40" spans="1:12" ht="14.4" customHeight="1" thickBot="1" x14ac:dyDescent="0.35">
      <c r="A40" s="722" t="s">
        <v>366</v>
      </c>
      <c r="B40" s="706">
        <v>610.27569693016096</v>
      </c>
      <c r="C40" s="706">
        <v>553.79443000000003</v>
      </c>
      <c r="D40" s="707">
        <v>-56.481266930159997</v>
      </c>
      <c r="E40" s="714">
        <v>0.90744958841599999</v>
      </c>
      <c r="F40" s="706">
        <v>553.00011924758701</v>
      </c>
      <c r="G40" s="707">
        <v>138.25002981189701</v>
      </c>
      <c r="H40" s="709">
        <v>42.440829999999998</v>
      </c>
      <c r="I40" s="706">
        <v>119.17035</v>
      </c>
      <c r="J40" s="707">
        <v>-19.079679811896</v>
      </c>
      <c r="K40" s="713">
        <v>0.215497873964</v>
      </c>
      <c r="L40" s="270"/>
    </row>
    <row r="41" spans="1:12" ht="14.4" customHeight="1" thickBot="1" x14ac:dyDescent="0.35">
      <c r="A41" s="723" t="s">
        <v>367</v>
      </c>
      <c r="B41" s="701">
        <v>581.37578892938404</v>
      </c>
      <c r="C41" s="701">
        <v>467.50074000000001</v>
      </c>
      <c r="D41" s="702">
        <v>-113.87504892938399</v>
      </c>
      <c r="E41" s="703">
        <v>0.80412832612200003</v>
      </c>
      <c r="F41" s="701">
        <v>464.81325970504798</v>
      </c>
      <c r="G41" s="702">
        <v>116.203314926262</v>
      </c>
      <c r="H41" s="704">
        <v>37.480040000000002</v>
      </c>
      <c r="I41" s="701">
        <v>104.39485999999999</v>
      </c>
      <c r="J41" s="702">
        <v>-11.808454926261</v>
      </c>
      <c r="K41" s="705">
        <v>0.22459527094000001</v>
      </c>
      <c r="L41" s="270"/>
    </row>
    <row r="42" spans="1:12" ht="14.4" customHeight="1" thickBot="1" x14ac:dyDescent="0.35">
      <c r="A42" s="723" t="s">
        <v>368</v>
      </c>
      <c r="B42" s="701">
        <v>28.899908000777</v>
      </c>
      <c r="C42" s="701">
        <v>86.293689999999998</v>
      </c>
      <c r="D42" s="702">
        <v>57.393781999223002</v>
      </c>
      <c r="E42" s="703">
        <v>2.9859503358159998</v>
      </c>
      <c r="F42" s="701">
        <v>88.186859542538997</v>
      </c>
      <c r="G42" s="702">
        <v>22.046714885634</v>
      </c>
      <c r="H42" s="704">
        <v>4.9607900000000003</v>
      </c>
      <c r="I42" s="701">
        <v>14.77549</v>
      </c>
      <c r="J42" s="702">
        <v>-7.271224885634</v>
      </c>
      <c r="K42" s="705">
        <v>0.167547524389</v>
      </c>
      <c r="L42" s="270"/>
    </row>
    <row r="43" spans="1:12" ht="14.4" customHeight="1" thickBot="1" x14ac:dyDescent="0.35">
      <c r="A43" s="722" t="s">
        <v>369</v>
      </c>
      <c r="B43" s="706">
        <v>440.89485044456598</v>
      </c>
      <c r="C43" s="706">
        <v>416.98066999999998</v>
      </c>
      <c r="D43" s="707">
        <v>-23.914180444566</v>
      </c>
      <c r="E43" s="714">
        <v>0.94575990075500005</v>
      </c>
      <c r="F43" s="706">
        <v>411.422022785411</v>
      </c>
      <c r="G43" s="707">
        <v>102.85550569635301</v>
      </c>
      <c r="H43" s="709">
        <v>36.696710000000003</v>
      </c>
      <c r="I43" s="706">
        <v>86.024349999999998</v>
      </c>
      <c r="J43" s="707">
        <v>-16.831155696351999</v>
      </c>
      <c r="K43" s="713">
        <v>0.20909028986200001</v>
      </c>
      <c r="L43" s="270"/>
    </row>
    <row r="44" spans="1:12" ht="14.4" customHeight="1" thickBot="1" x14ac:dyDescent="0.35">
      <c r="A44" s="723" t="s">
        <v>370</v>
      </c>
      <c r="B44" s="701">
        <v>0</v>
      </c>
      <c r="C44" s="701">
        <v>7.9481599999999997</v>
      </c>
      <c r="D44" s="702">
        <v>7.9481599999999997</v>
      </c>
      <c r="E44" s="711" t="s">
        <v>329</v>
      </c>
      <c r="F44" s="701">
        <v>0</v>
      </c>
      <c r="G44" s="702">
        <v>0</v>
      </c>
      <c r="H44" s="704">
        <v>7.1054273576010003E-15</v>
      </c>
      <c r="I44" s="701">
        <v>0.432</v>
      </c>
      <c r="J44" s="702">
        <v>0.432</v>
      </c>
      <c r="K44" s="712" t="s">
        <v>329</v>
      </c>
      <c r="L44" s="270"/>
    </row>
    <row r="45" spans="1:12" ht="14.4" customHeight="1" thickBot="1" x14ac:dyDescent="0.35">
      <c r="A45" s="723" t="s">
        <v>371</v>
      </c>
      <c r="B45" s="701">
        <v>72</v>
      </c>
      <c r="C45" s="701">
        <v>34.190759999999997</v>
      </c>
      <c r="D45" s="702">
        <v>-37.809240000000003</v>
      </c>
      <c r="E45" s="703">
        <v>0.474871666666</v>
      </c>
      <c r="F45" s="701">
        <v>40</v>
      </c>
      <c r="G45" s="702">
        <v>10</v>
      </c>
      <c r="H45" s="704">
        <v>1.22583</v>
      </c>
      <c r="I45" s="701">
        <v>6.2234800000000003</v>
      </c>
      <c r="J45" s="702">
        <v>-3.7765200000000001</v>
      </c>
      <c r="K45" s="705">
        <v>0.155587</v>
      </c>
      <c r="L45" s="270"/>
    </row>
    <row r="46" spans="1:12" ht="14.4" customHeight="1" thickBot="1" x14ac:dyDescent="0.35">
      <c r="A46" s="723" t="s">
        <v>372</v>
      </c>
      <c r="B46" s="701">
        <v>168.23810628585801</v>
      </c>
      <c r="C46" s="701">
        <v>183.86993000000001</v>
      </c>
      <c r="D46" s="702">
        <v>15.631823714140999</v>
      </c>
      <c r="E46" s="703">
        <v>1.0929148815280001</v>
      </c>
      <c r="F46" s="701">
        <v>187.42599535079</v>
      </c>
      <c r="G46" s="702">
        <v>46.856498837697004</v>
      </c>
      <c r="H46" s="704">
        <v>21.783539999999999</v>
      </c>
      <c r="I46" s="701">
        <v>43.250909999999998</v>
      </c>
      <c r="J46" s="702">
        <v>-3.6055888376969998</v>
      </c>
      <c r="K46" s="705">
        <v>0.230762600028</v>
      </c>
      <c r="L46" s="270"/>
    </row>
    <row r="47" spans="1:12" ht="14.4" customHeight="1" thickBot="1" x14ac:dyDescent="0.35">
      <c r="A47" s="723" t="s">
        <v>373</v>
      </c>
      <c r="B47" s="701">
        <v>67.700168888806004</v>
      </c>
      <c r="C47" s="701">
        <v>68.699960000000004</v>
      </c>
      <c r="D47" s="702">
        <v>0.99979111119300001</v>
      </c>
      <c r="E47" s="703">
        <v>1.0147679263960001</v>
      </c>
      <c r="F47" s="701">
        <v>75.038785074112994</v>
      </c>
      <c r="G47" s="702">
        <v>18.759696268528</v>
      </c>
      <c r="H47" s="704">
        <v>5.8298100000000002</v>
      </c>
      <c r="I47" s="701">
        <v>13.651820000000001</v>
      </c>
      <c r="J47" s="702">
        <v>-5.1078762685279999</v>
      </c>
      <c r="K47" s="705">
        <v>0.18193018432399999</v>
      </c>
      <c r="L47" s="270"/>
    </row>
    <row r="48" spans="1:12" ht="14.4" customHeight="1" thickBot="1" x14ac:dyDescent="0.35">
      <c r="A48" s="723" t="s">
        <v>374</v>
      </c>
      <c r="B48" s="701">
        <v>4.6064455880380004</v>
      </c>
      <c r="C48" s="701">
        <v>4.0567200000000003</v>
      </c>
      <c r="D48" s="702">
        <v>-0.54972558803799998</v>
      </c>
      <c r="E48" s="703">
        <v>0.88066165603500002</v>
      </c>
      <c r="F48" s="701">
        <v>3.66735043622</v>
      </c>
      <c r="G48" s="702">
        <v>0.916837609055</v>
      </c>
      <c r="H48" s="704">
        <v>0.35449999999999998</v>
      </c>
      <c r="I48" s="701">
        <v>0.65605000000000002</v>
      </c>
      <c r="J48" s="702">
        <v>-0.26078760905499998</v>
      </c>
      <c r="K48" s="705">
        <v>0.17888936751699999</v>
      </c>
      <c r="L48" s="270"/>
    </row>
    <row r="49" spans="1:12" ht="14.4" customHeight="1" thickBot="1" x14ac:dyDescent="0.35">
      <c r="A49" s="723" t="s">
        <v>375</v>
      </c>
      <c r="B49" s="701">
        <v>0</v>
      </c>
      <c r="C49" s="701">
        <v>4.2000000000000003E-2</v>
      </c>
      <c r="D49" s="702">
        <v>4.2000000000000003E-2</v>
      </c>
      <c r="E49" s="711" t="s">
        <v>329</v>
      </c>
      <c r="F49" s="701">
        <v>3.6293737662000003E-2</v>
      </c>
      <c r="G49" s="702">
        <v>9.0734344149999997E-3</v>
      </c>
      <c r="H49" s="704">
        <v>0</v>
      </c>
      <c r="I49" s="701">
        <v>0</v>
      </c>
      <c r="J49" s="702">
        <v>-9.0734344149999997E-3</v>
      </c>
      <c r="K49" s="705">
        <v>0</v>
      </c>
      <c r="L49" s="270"/>
    </row>
    <row r="50" spans="1:12" ht="14.4" customHeight="1" thickBot="1" x14ac:dyDescent="0.35">
      <c r="A50" s="723" t="s">
        <v>376</v>
      </c>
      <c r="B50" s="701">
        <v>0</v>
      </c>
      <c r="C50" s="701">
        <v>10.785399999999999</v>
      </c>
      <c r="D50" s="702">
        <v>10.785399999999999</v>
      </c>
      <c r="E50" s="711" t="s">
        <v>329</v>
      </c>
      <c r="F50" s="701">
        <v>0</v>
      </c>
      <c r="G50" s="702">
        <v>0</v>
      </c>
      <c r="H50" s="704">
        <v>0.56052000000000002</v>
      </c>
      <c r="I50" s="701">
        <v>1.9692700000000001</v>
      </c>
      <c r="J50" s="702">
        <v>1.9692700000000001</v>
      </c>
      <c r="K50" s="712" t="s">
        <v>329</v>
      </c>
      <c r="L50" s="270"/>
    </row>
    <row r="51" spans="1:12" ht="14.4" customHeight="1" thickBot="1" x14ac:dyDescent="0.35">
      <c r="A51" s="723" t="s">
        <v>377</v>
      </c>
      <c r="B51" s="701">
        <v>3</v>
      </c>
      <c r="C51" s="701">
        <v>0.95357000000000003</v>
      </c>
      <c r="D51" s="702">
        <v>-2.04643</v>
      </c>
      <c r="E51" s="703">
        <v>0.31785666666599999</v>
      </c>
      <c r="F51" s="701">
        <v>1.4397879145000001</v>
      </c>
      <c r="G51" s="702">
        <v>0.35994697862500002</v>
      </c>
      <c r="H51" s="704">
        <v>1.1350000000000001E-2</v>
      </c>
      <c r="I51" s="701">
        <v>1.1350000000000001E-2</v>
      </c>
      <c r="J51" s="702">
        <v>-0.348596978625</v>
      </c>
      <c r="K51" s="705">
        <v>7.8831054799999994E-3</v>
      </c>
      <c r="L51" s="270"/>
    </row>
    <row r="52" spans="1:12" ht="14.4" customHeight="1" thickBot="1" x14ac:dyDescent="0.35">
      <c r="A52" s="723" t="s">
        <v>378</v>
      </c>
      <c r="B52" s="701">
        <v>35.350129681863002</v>
      </c>
      <c r="C52" s="701">
        <v>32.869219999999999</v>
      </c>
      <c r="D52" s="702">
        <v>-2.4809096818629999</v>
      </c>
      <c r="E52" s="703">
        <v>0.92981893689799999</v>
      </c>
      <c r="F52" s="701">
        <v>32.073602928207997</v>
      </c>
      <c r="G52" s="702">
        <v>8.0184007320519992</v>
      </c>
      <c r="H52" s="704">
        <v>3.7042199999999998</v>
      </c>
      <c r="I52" s="701">
        <v>6.9710999999999999</v>
      </c>
      <c r="J52" s="702">
        <v>-1.047300732052</v>
      </c>
      <c r="K52" s="705">
        <v>0.21734695710900001</v>
      </c>
      <c r="L52" s="270"/>
    </row>
    <row r="53" spans="1:12" ht="14.4" customHeight="1" thickBot="1" x14ac:dyDescent="0.35">
      <c r="A53" s="723" t="s">
        <v>379</v>
      </c>
      <c r="B53" s="701">
        <v>0</v>
      </c>
      <c r="C53" s="701">
        <v>1.21</v>
      </c>
      <c r="D53" s="702">
        <v>1.21</v>
      </c>
      <c r="E53" s="711" t="s">
        <v>337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  <c r="L53" s="270"/>
    </row>
    <row r="54" spans="1:12" ht="14.4" customHeight="1" thickBot="1" x14ac:dyDescent="0.35">
      <c r="A54" s="723" t="s">
        <v>380</v>
      </c>
      <c r="B54" s="701">
        <v>50</v>
      </c>
      <c r="C54" s="701">
        <v>72.354950000000002</v>
      </c>
      <c r="D54" s="702">
        <v>22.354949999999999</v>
      </c>
      <c r="E54" s="703">
        <v>1.4470989999999999</v>
      </c>
      <c r="F54" s="701">
        <v>71.740207343913994</v>
      </c>
      <c r="G54" s="702">
        <v>17.935051835978001</v>
      </c>
      <c r="H54" s="704">
        <v>3.2269399999999999</v>
      </c>
      <c r="I54" s="701">
        <v>12.858370000000001</v>
      </c>
      <c r="J54" s="702">
        <v>-5.0766818359780004</v>
      </c>
      <c r="K54" s="705">
        <v>0.17923519426599999</v>
      </c>
      <c r="L54" s="270"/>
    </row>
    <row r="55" spans="1:12" ht="14.4" customHeight="1" thickBot="1" x14ac:dyDescent="0.35">
      <c r="A55" s="723" t="s">
        <v>381</v>
      </c>
      <c r="B55" s="701">
        <v>40</v>
      </c>
      <c r="C55" s="701">
        <v>0</v>
      </c>
      <c r="D55" s="702">
        <v>-40</v>
      </c>
      <c r="E55" s="703">
        <v>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05">
        <v>0</v>
      </c>
      <c r="L55" s="270"/>
    </row>
    <row r="56" spans="1:12" ht="14.4" customHeight="1" thickBot="1" x14ac:dyDescent="0.35">
      <c r="A56" s="722" t="s">
        <v>382</v>
      </c>
      <c r="B56" s="706">
        <v>64.806650600327004</v>
      </c>
      <c r="C56" s="706">
        <v>31.423570000000002</v>
      </c>
      <c r="D56" s="707">
        <v>-33.383080600326998</v>
      </c>
      <c r="E56" s="714">
        <v>0.484881871056</v>
      </c>
      <c r="F56" s="706">
        <v>25.906767991511</v>
      </c>
      <c r="G56" s="707">
        <v>6.4766919978770003</v>
      </c>
      <c r="H56" s="709">
        <v>3.0724999999999998</v>
      </c>
      <c r="I56" s="706">
        <v>3.89215</v>
      </c>
      <c r="J56" s="707">
        <v>-2.5845419978769999</v>
      </c>
      <c r="K56" s="713">
        <v>0.150236803034</v>
      </c>
      <c r="L56" s="270"/>
    </row>
    <row r="57" spans="1:12" ht="14.4" customHeight="1" thickBot="1" x14ac:dyDescent="0.35">
      <c r="A57" s="723" t="s">
        <v>383</v>
      </c>
      <c r="B57" s="701">
        <v>3.8283643760010002</v>
      </c>
      <c r="C57" s="701">
        <v>1.7</v>
      </c>
      <c r="D57" s="702">
        <v>-2.128364376001</v>
      </c>
      <c r="E57" s="703">
        <v>0.44405386557600002</v>
      </c>
      <c r="F57" s="701">
        <v>1.1048676303289999</v>
      </c>
      <c r="G57" s="702">
        <v>0.27621690758200002</v>
      </c>
      <c r="H57" s="704">
        <v>0</v>
      </c>
      <c r="I57" s="701">
        <v>0</v>
      </c>
      <c r="J57" s="702">
        <v>-0.27621690758200002</v>
      </c>
      <c r="K57" s="705">
        <v>0</v>
      </c>
      <c r="L57" s="270"/>
    </row>
    <row r="58" spans="1:12" ht="14.4" customHeight="1" thickBot="1" x14ac:dyDescent="0.35">
      <c r="A58" s="723" t="s">
        <v>384</v>
      </c>
      <c r="B58" s="701">
        <v>58.916572483012999</v>
      </c>
      <c r="C58" s="701">
        <v>20.517720000000001</v>
      </c>
      <c r="D58" s="702">
        <v>-38.398852483013002</v>
      </c>
      <c r="E58" s="703">
        <v>0.34825040112200001</v>
      </c>
      <c r="F58" s="701">
        <v>20.944874448678</v>
      </c>
      <c r="G58" s="702">
        <v>5.236218612169</v>
      </c>
      <c r="H58" s="704">
        <v>0</v>
      </c>
      <c r="I58" s="701">
        <v>0</v>
      </c>
      <c r="J58" s="702">
        <v>-5.236218612169</v>
      </c>
      <c r="K58" s="705">
        <v>0</v>
      </c>
      <c r="L58" s="270"/>
    </row>
    <row r="59" spans="1:12" ht="14.4" customHeight="1" thickBot="1" x14ac:dyDescent="0.35">
      <c r="A59" s="723" t="s">
        <v>385</v>
      </c>
      <c r="B59" s="701">
        <v>0</v>
      </c>
      <c r="C59" s="701">
        <v>5.3834</v>
      </c>
      <c r="D59" s="702">
        <v>5.3834</v>
      </c>
      <c r="E59" s="711" t="s">
        <v>329</v>
      </c>
      <c r="F59" s="701">
        <v>0</v>
      </c>
      <c r="G59" s="702">
        <v>0</v>
      </c>
      <c r="H59" s="704">
        <v>3.0129999999999999</v>
      </c>
      <c r="I59" s="701">
        <v>3.7753000000000001</v>
      </c>
      <c r="J59" s="702">
        <v>3.7753000000000001</v>
      </c>
      <c r="K59" s="712" t="s">
        <v>329</v>
      </c>
      <c r="L59" s="270"/>
    </row>
    <row r="60" spans="1:12" ht="14.4" customHeight="1" thickBot="1" x14ac:dyDescent="0.35">
      <c r="A60" s="723" t="s">
        <v>386</v>
      </c>
      <c r="B60" s="701">
        <v>2.0617137413119999</v>
      </c>
      <c r="C60" s="701">
        <v>3.8224499999999999</v>
      </c>
      <c r="D60" s="702">
        <v>1.7607362586869999</v>
      </c>
      <c r="E60" s="703">
        <v>1.8540158720419999</v>
      </c>
      <c r="F60" s="701">
        <v>3.857025912503</v>
      </c>
      <c r="G60" s="702">
        <v>0.96425647812500004</v>
      </c>
      <c r="H60" s="704">
        <v>5.9499999999999997E-2</v>
      </c>
      <c r="I60" s="701">
        <v>0.11685</v>
      </c>
      <c r="J60" s="702">
        <v>-0.84740647812500003</v>
      </c>
      <c r="K60" s="705">
        <v>3.0295362967999999E-2</v>
      </c>
      <c r="L60" s="270"/>
    </row>
    <row r="61" spans="1:12" ht="14.4" customHeight="1" thickBot="1" x14ac:dyDescent="0.35">
      <c r="A61" s="722" t="s">
        <v>387</v>
      </c>
      <c r="B61" s="706">
        <v>109.826909562566</v>
      </c>
      <c r="C61" s="706">
        <v>130.20301000000001</v>
      </c>
      <c r="D61" s="707">
        <v>20.376100437432999</v>
      </c>
      <c r="E61" s="714">
        <v>1.185529216096</v>
      </c>
      <c r="F61" s="706">
        <v>90.521911140740997</v>
      </c>
      <c r="G61" s="707">
        <v>22.630477785185001</v>
      </c>
      <c r="H61" s="709">
        <v>20.804359999999999</v>
      </c>
      <c r="I61" s="706">
        <v>39.431980000000003</v>
      </c>
      <c r="J61" s="707">
        <v>16.801502214814001</v>
      </c>
      <c r="K61" s="713">
        <v>0.43560702047799998</v>
      </c>
      <c r="L61" s="270"/>
    </row>
    <row r="62" spans="1:12" ht="14.4" customHeight="1" thickBot="1" x14ac:dyDescent="0.35">
      <c r="A62" s="723" t="s">
        <v>388</v>
      </c>
      <c r="B62" s="701">
        <v>8</v>
      </c>
      <c r="C62" s="701">
        <v>23.85632</v>
      </c>
      <c r="D62" s="702">
        <v>15.85632</v>
      </c>
      <c r="E62" s="703">
        <v>2.98204</v>
      </c>
      <c r="F62" s="701">
        <v>0</v>
      </c>
      <c r="G62" s="702">
        <v>0</v>
      </c>
      <c r="H62" s="704">
        <v>0.47439999999999999</v>
      </c>
      <c r="I62" s="701">
        <v>2.57254</v>
      </c>
      <c r="J62" s="702">
        <v>2.57254</v>
      </c>
      <c r="K62" s="712" t="s">
        <v>329</v>
      </c>
      <c r="L62" s="270"/>
    </row>
    <row r="63" spans="1:12" ht="14.4" customHeight="1" thickBot="1" x14ac:dyDescent="0.35">
      <c r="A63" s="723" t="s">
        <v>389</v>
      </c>
      <c r="B63" s="701">
        <v>20</v>
      </c>
      <c r="C63" s="701">
        <v>25.332249999999998</v>
      </c>
      <c r="D63" s="702">
        <v>5.3322499999990001</v>
      </c>
      <c r="E63" s="703">
        <v>1.2666124999999999</v>
      </c>
      <c r="F63" s="701">
        <v>0</v>
      </c>
      <c r="G63" s="702">
        <v>0</v>
      </c>
      <c r="H63" s="704">
        <v>0.54208999999999996</v>
      </c>
      <c r="I63" s="701">
        <v>3.6243799999999999</v>
      </c>
      <c r="J63" s="702">
        <v>3.6243799999999999</v>
      </c>
      <c r="K63" s="712" t="s">
        <v>329</v>
      </c>
      <c r="L63" s="270"/>
    </row>
    <row r="64" spans="1:12" ht="14.4" customHeight="1" thickBot="1" x14ac:dyDescent="0.35">
      <c r="A64" s="723" t="s">
        <v>390</v>
      </c>
      <c r="B64" s="701">
        <v>0</v>
      </c>
      <c r="C64" s="701">
        <v>0.34484999999900001</v>
      </c>
      <c r="D64" s="702">
        <v>0.34484999999900001</v>
      </c>
      <c r="E64" s="711" t="s">
        <v>329</v>
      </c>
      <c r="F64" s="701">
        <v>0</v>
      </c>
      <c r="G64" s="702">
        <v>0</v>
      </c>
      <c r="H64" s="704">
        <v>0</v>
      </c>
      <c r="I64" s="701">
        <v>0</v>
      </c>
      <c r="J64" s="702">
        <v>0</v>
      </c>
      <c r="K64" s="712" t="s">
        <v>329</v>
      </c>
      <c r="L64" s="270"/>
    </row>
    <row r="65" spans="1:12" ht="14.4" customHeight="1" thickBot="1" x14ac:dyDescent="0.35">
      <c r="A65" s="723" t="s">
        <v>391</v>
      </c>
      <c r="B65" s="701">
        <v>0</v>
      </c>
      <c r="C65" s="701">
        <v>3.1619999999999999</v>
      </c>
      <c r="D65" s="702">
        <v>3.1619999999999999</v>
      </c>
      <c r="E65" s="711" t="s">
        <v>329</v>
      </c>
      <c r="F65" s="701">
        <v>0</v>
      </c>
      <c r="G65" s="702">
        <v>0</v>
      </c>
      <c r="H65" s="704">
        <v>14.49701</v>
      </c>
      <c r="I65" s="701">
        <v>14.49701</v>
      </c>
      <c r="J65" s="702">
        <v>14.49701</v>
      </c>
      <c r="K65" s="712" t="s">
        <v>329</v>
      </c>
      <c r="L65" s="270"/>
    </row>
    <row r="66" spans="1:12" ht="14.4" customHeight="1" thickBot="1" x14ac:dyDescent="0.35">
      <c r="A66" s="723" t="s">
        <v>392</v>
      </c>
      <c r="B66" s="701">
        <v>7.8269095625659997</v>
      </c>
      <c r="C66" s="701">
        <v>4.73888</v>
      </c>
      <c r="D66" s="702">
        <v>-3.0880295625660001</v>
      </c>
      <c r="E66" s="703">
        <v>0.60545991519599995</v>
      </c>
      <c r="F66" s="701">
        <v>7.4109578924040003</v>
      </c>
      <c r="G66" s="702">
        <v>1.8527394731010001</v>
      </c>
      <c r="H66" s="704">
        <v>0.24199999999999999</v>
      </c>
      <c r="I66" s="701">
        <v>0.85607999999999995</v>
      </c>
      <c r="J66" s="702">
        <v>-0.996659473101</v>
      </c>
      <c r="K66" s="705">
        <v>0.11551543166600001</v>
      </c>
      <c r="L66" s="270"/>
    </row>
    <row r="67" spans="1:12" ht="14.4" customHeight="1" thickBot="1" x14ac:dyDescent="0.35">
      <c r="A67" s="723" t="s">
        <v>393</v>
      </c>
      <c r="B67" s="701">
        <v>4</v>
      </c>
      <c r="C67" s="701">
        <v>1.5740400000000001</v>
      </c>
      <c r="D67" s="702">
        <v>-2.4259599999999999</v>
      </c>
      <c r="E67" s="703">
        <v>0.39351000000000003</v>
      </c>
      <c r="F67" s="701">
        <v>3</v>
      </c>
      <c r="G67" s="702">
        <v>0.75</v>
      </c>
      <c r="H67" s="704">
        <v>0</v>
      </c>
      <c r="I67" s="701">
        <v>0.34433000000000002</v>
      </c>
      <c r="J67" s="702">
        <v>-0.40566999999999998</v>
      </c>
      <c r="K67" s="705">
        <v>0.114776666666</v>
      </c>
      <c r="L67" s="270"/>
    </row>
    <row r="68" spans="1:12" ht="14.4" customHeight="1" thickBot="1" x14ac:dyDescent="0.35">
      <c r="A68" s="723" t="s">
        <v>394</v>
      </c>
      <c r="B68" s="701">
        <v>70</v>
      </c>
      <c r="C68" s="701">
        <v>71.194670000000002</v>
      </c>
      <c r="D68" s="702">
        <v>1.194669999999</v>
      </c>
      <c r="E68" s="703">
        <v>1.0170667142850001</v>
      </c>
      <c r="F68" s="701">
        <v>80.110953248336997</v>
      </c>
      <c r="G68" s="702">
        <v>20.027738312084001</v>
      </c>
      <c r="H68" s="704">
        <v>5.0488600000000003</v>
      </c>
      <c r="I68" s="701">
        <v>17.53764</v>
      </c>
      <c r="J68" s="702">
        <v>-2.4900983120840001</v>
      </c>
      <c r="K68" s="705">
        <v>0.218916880762</v>
      </c>
      <c r="L68" s="270"/>
    </row>
    <row r="69" spans="1:12" ht="14.4" customHeight="1" thickBot="1" x14ac:dyDescent="0.35">
      <c r="A69" s="721" t="s">
        <v>42</v>
      </c>
      <c r="B69" s="701">
        <v>1176.8171568227001</v>
      </c>
      <c r="C69" s="701">
        <v>1161.433</v>
      </c>
      <c r="D69" s="702">
        <v>-15.384156822694999</v>
      </c>
      <c r="E69" s="703">
        <v>0.98692731769399999</v>
      </c>
      <c r="F69" s="701">
        <v>1155.4461626443999</v>
      </c>
      <c r="G69" s="702">
        <v>288.86154066109998</v>
      </c>
      <c r="H69" s="704">
        <v>117.494</v>
      </c>
      <c r="I69" s="701">
        <v>361.98700000000002</v>
      </c>
      <c r="J69" s="702">
        <v>73.125459338899006</v>
      </c>
      <c r="K69" s="705">
        <v>0.313287638752</v>
      </c>
      <c r="L69" s="270"/>
    </row>
    <row r="70" spans="1:12" ht="14.4" customHeight="1" thickBot="1" x14ac:dyDescent="0.35">
      <c r="A70" s="722" t="s">
        <v>395</v>
      </c>
      <c r="B70" s="706">
        <v>1176.8171568227001</v>
      </c>
      <c r="C70" s="706">
        <v>1161.433</v>
      </c>
      <c r="D70" s="707">
        <v>-15.384156822694999</v>
      </c>
      <c r="E70" s="714">
        <v>0.98692731769399999</v>
      </c>
      <c r="F70" s="706">
        <v>1155.4461626443999</v>
      </c>
      <c r="G70" s="707">
        <v>288.86154066109998</v>
      </c>
      <c r="H70" s="709">
        <v>117.494</v>
      </c>
      <c r="I70" s="706">
        <v>361.98700000000002</v>
      </c>
      <c r="J70" s="707">
        <v>73.125459338899006</v>
      </c>
      <c r="K70" s="713">
        <v>0.313287638752</v>
      </c>
      <c r="L70" s="270"/>
    </row>
    <row r="71" spans="1:12" ht="14.4" customHeight="1" thickBot="1" x14ac:dyDescent="0.35">
      <c r="A71" s="723" t="s">
        <v>396</v>
      </c>
      <c r="B71" s="701">
        <v>514.99999999999795</v>
      </c>
      <c r="C71" s="701">
        <v>524.90700000000004</v>
      </c>
      <c r="D71" s="702">
        <v>9.9070000000020002</v>
      </c>
      <c r="E71" s="703">
        <v>1.019236893203</v>
      </c>
      <c r="F71" s="701">
        <v>518.91865403659097</v>
      </c>
      <c r="G71" s="702">
        <v>129.729663509148</v>
      </c>
      <c r="H71" s="704">
        <v>41.728999999999999</v>
      </c>
      <c r="I71" s="701">
        <v>126.536</v>
      </c>
      <c r="J71" s="702">
        <v>-3.193663509147</v>
      </c>
      <c r="K71" s="705">
        <v>0.24384554113699999</v>
      </c>
      <c r="L71" s="270"/>
    </row>
    <row r="72" spans="1:12" ht="14.4" customHeight="1" thickBot="1" x14ac:dyDescent="0.35">
      <c r="A72" s="723" t="s">
        <v>397</v>
      </c>
      <c r="B72" s="701">
        <v>152.81715682270001</v>
      </c>
      <c r="C72" s="701">
        <v>139.1</v>
      </c>
      <c r="D72" s="702">
        <v>-13.7171568227</v>
      </c>
      <c r="E72" s="703">
        <v>0.91023810998700005</v>
      </c>
      <c r="F72" s="701">
        <v>147.91331361393799</v>
      </c>
      <c r="G72" s="702">
        <v>36.978328403483999</v>
      </c>
      <c r="H72" s="704">
        <v>13.047000000000001</v>
      </c>
      <c r="I72" s="701">
        <v>41.03</v>
      </c>
      <c r="J72" s="702">
        <v>4.0516715965149999</v>
      </c>
      <c r="K72" s="705">
        <v>0.277392203565</v>
      </c>
      <c r="L72" s="270"/>
    </row>
    <row r="73" spans="1:12" ht="14.4" customHeight="1" thickBot="1" x14ac:dyDescent="0.35">
      <c r="A73" s="723" t="s">
        <v>398</v>
      </c>
      <c r="B73" s="701">
        <v>508.99999999999801</v>
      </c>
      <c r="C73" s="701">
        <v>497.42599999999999</v>
      </c>
      <c r="D73" s="702">
        <v>-11.573999999998</v>
      </c>
      <c r="E73" s="703">
        <v>0.97726129665999995</v>
      </c>
      <c r="F73" s="701">
        <v>488.61419499387301</v>
      </c>
      <c r="G73" s="702">
        <v>122.153548748468</v>
      </c>
      <c r="H73" s="704">
        <v>62.718000000000004</v>
      </c>
      <c r="I73" s="701">
        <v>194.42099999999999</v>
      </c>
      <c r="J73" s="702">
        <v>72.267451251531</v>
      </c>
      <c r="K73" s="705">
        <v>0.39790288942000002</v>
      </c>
      <c r="L73" s="270"/>
    </row>
    <row r="74" spans="1:12" ht="14.4" customHeight="1" thickBot="1" x14ac:dyDescent="0.35">
      <c r="A74" s="724" t="s">
        <v>399</v>
      </c>
      <c r="B74" s="706">
        <v>1268.55199603193</v>
      </c>
      <c r="C74" s="706">
        <v>1431.38915</v>
      </c>
      <c r="D74" s="707">
        <v>162.83715396807199</v>
      </c>
      <c r="E74" s="714">
        <v>1.128364587716</v>
      </c>
      <c r="F74" s="706">
        <v>1494.74697905788</v>
      </c>
      <c r="G74" s="707">
        <v>373.68674476447001</v>
      </c>
      <c r="H74" s="709">
        <v>94.202920000000006</v>
      </c>
      <c r="I74" s="706">
        <v>321.23066999999998</v>
      </c>
      <c r="J74" s="707">
        <v>-52.456074764469001</v>
      </c>
      <c r="K74" s="713">
        <v>0.214906385161</v>
      </c>
      <c r="L74" s="270"/>
    </row>
    <row r="75" spans="1:12" ht="14.4" customHeight="1" thickBot="1" x14ac:dyDescent="0.35">
      <c r="A75" s="721" t="s">
        <v>45</v>
      </c>
      <c r="B75" s="701">
        <v>239.48257323262001</v>
      </c>
      <c r="C75" s="701">
        <v>230.60169999999999</v>
      </c>
      <c r="D75" s="702">
        <v>-8.8808732326190007</v>
      </c>
      <c r="E75" s="703">
        <v>0.96291641135799999</v>
      </c>
      <c r="F75" s="701">
        <v>217.09678829766401</v>
      </c>
      <c r="G75" s="702">
        <v>54.274197074416001</v>
      </c>
      <c r="H75" s="704">
        <v>9.5450900000000001</v>
      </c>
      <c r="I75" s="701">
        <v>46.791710000000002</v>
      </c>
      <c r="J75" s="702">
        <v>-7.4824870744160004</v>
      </c>
      <c r="K75" s="705">
        <v>0.21553386563999999</v>
      </c>
      <c r="L75" s="270"/>
    </row>
    <row r="76" spans="1:12" ht="14.4" customHeight="1" thickBot="1" x14ac:dyDescent="0.35">
      <c r="A76" s="725" t="s">
        <v>400</v>
      </c>
      <c r="B76" s="701">
        <v>239.48257323262001</v>
      </c>
      <c r="C76" s="701">
        <v>230.60169999999999</v>
      </c>
      <c r="D76" s="702">
        <v>-8.8808732326190007</v>
      </c>
      <c r="E76" s="703">
        <v>0.96291641135799999</v>
      </c>
      <c r="F76" s="701">
        <v>217.09678829766401</v>
      </c>
      <c r="G76" s="702">
        <v>54.274197074416001</v>
      </c>
      <c r="H76" s="704">
        <v>9.5450900000000001</v>
      </c>
      <c r="I76" s="701">
        <v>46.791710000000002</v>
      </c>
      <c r="J76" s="702">
        <v>-7.4824870744160004</v>
      </c>
      <c r="K76" s="705">
        <v>0.21553386563999999</v>
      </c>
      <c r="L76" s="270"/>
    </row>
    <row r="77" spans="1:12" ht="14.4" customHeight="1" thickBot="1" x14ac:dyDescent="0.35">
      <c r="A77" s="723" t="s">
        <v>401</v>
      </c>
      <c r="B77" s="701">
        <v>122.821090840206</v>
      </c>
      <c r="C77" s="701">
        <v>119.99766</v>
      </c>
      <c r="D77" s="702">
        <v>-2.8234308402049999</v>
      </c>
      <c r="E77" s="703">
        <v>0.977011840385</v>
      </c>
      <c r="F77" s="701">
        <v>103.150820838062</v>
      </c>
      <c r="G77" s="702">
        <v>25.787705209515</v>
      </c>
      <c r="H77" s="704">
        <v>4.4140800000000002</v>
      </c>
      <c r="I77" s="701">
        <v>19.701630000000002</v>
      </c>
      <c r="J77" s="702">
        <v>-6.0860752095150001</v>
      </c>
      <c r="K77" s="705">
        <v>0.19099828619799999</v>
      </c>
      <c r="L77" s="270"/>
    </row>
    <row r="78" spans="1:12" ht="14.4" customHeight="1" thickBot="1" x14ac:dyDescent="0.35">
      <c r="A78" s="723" t="s">
        <v>402</v>
      </c>
      <c r="B78" s="701">
        <v>0</v>
      </c>
      <c r="C78" s="701">
        <v>3.3439999999999999</v>
      </c>
      <c r="D78" s="702">
        <v>3.3439999999999999</v>
      </c>
      <c r="E78" s="711" t="s">
        <v>337</v>
      </c>
      <c r="F78" s="701">
        <v>4.2994909140460003</v>
      </c>
      <c r="G78" s="702">
        <v>1.074872728511</v>
      </c>
      <c r="H78" s="704">
        <v>0</v>
      </c>
      <c r="I78" s="701">
        <v>0</v>
      </c>
      <c r="J78" s="702">
        <v>-1.074872728511</v>
      </c>
      <c r="K78" s="705">
        <v>0</v>
      </c>
      <c r="L78" s="270"/>
    </row>
    <row r="79" spans="1:12" ht="14.4" customHeight="1" thickBot="1" x14ac:dyDescent="0.35">
      <c r="A79" s="723" t="s">
        <v>403</v>
      </c>
      <c r="B79" s="701">
        <v>7.1441870280520003</v>
      </c>
      <c r="C79" s="701">
        <v>34.918010000000002</v>
      </c>
      <c r="D79" s="702">
        <v>27.773822971946998</v>
      </c>
      <c r="E79" s="703">
        <v>4.8876114053129998</v>
      </c>
      <c r="F79" s="701">
        <v>37.834221783179999</v>
      </c>
      <c r="G79" s="702">
        <v>9.4585554457949996</v>
      </c>
      <c r="H79" s="704">
        <v>0.42399999999999999</v>
      </c>
      <c r="I79" s="701">
        <v>4.8293999999999997</v>
      </c>
      <c r="J79" s="702">
        <v>-4.6291554457949999</v>
      </c>
      <c r="K79" s="705">
        <v>0.127646341655</v>
      </c>
      <c r="L79" s="270"/>
    </row>
    <row r="80" spans="1:12" ht="14.4" customHeight="1" thickBot="1" x14ac:dyDescent="0.35">
      <c r="A80" s="723" t="s">
        <v>404</v>
      </c>
      <c r="B80" s="701">
        <v>58.517295364360997</v>
      </c>
      <c r="C80" s="701">
        <v>18.508469999999999</v>
      </c>
      <c r="D80" s="702">
        <v>-40.008825364361002</v>
      </c>
      <c r="E80" s="703">
        <v>0.31629059211900001</v>
      </c>
      <c r="F80" s="701">
        <v>21.404499333164001</v>
      </c>
      <c r="G80" s="702">
        <v>5.3511248332910002</v>
      </c>
      <c r="H80" s="704">
        <v>0.42834</v>
      </c>
      <c r="I80" s="701">
        <v>0.42834</v>
      </c>
      <c r="J80" s="702">
        <v>-4.9227848332909998</v>
      </c>
      <c r="K80" s="705">
        <v>2.001168041E-2</v>
      </c>
      <c r="L80" s="270"/>
    </row>
    <row r="81" spans="1:12" ht="14.4" customHeight="1" thickBot="1" x14ac:dyDescent="0.35">
      <c r="A81" s="723" t="s">
        <v>405</v>
      </c>
      <c r="B81" s="701">
        <v>35.999999999998998</v>
      </c>
      <c r="C81" s="701">
        <v>35.290399999999998</v>
      </c>
      <c r="D81" s="702">
        <v>-0.70959999999900003</v>
      </c>
      <c r="E81" s="703">
        <v>0.98028888888800003</v>
      </c>
      <c r="F81" s="701">
        <v>31.414593611796001</v>
      </c>
      <c r="G81" s="702">
        <v>7.8536484029490001</v>
      </c>
      <c r="H81" s="704">
        <v>4.27867</v>
      </c>
      <c r="I81" s="701">
        <v>21.832339999999999</v>
      </c>
      <c r="J81" s="702">
        <v>13.97869159705</v>
      </c>
      <c r="K81" s="705">
        <v>0.69497445263099999</v>
      </c>
      <c r="L81" s="270"/>
    </row>
    <row r="82" spans="1:12" ht="14.4" customHeight="1" thickBot="1" x14ac:dyDescent="0.35">
      <c r="A82" s="723" t="s">
        <v>406</v>
      </c>
      <c r="B82" s="701">
        <v>15</v>
      </c>
      <c r="C82" s="701">
        <v>18.54316</v>
      </c>
      <c r="D82" s="702">
        <v>3.5431599999990002</v>
      </c>
      <c r="E82" s="703">
        <v>1.236210666666</v>
      </c>
      <c r="F82" s="701">
        <v>18.993161817413</v>
      </c>
      <c r="G82" s="702">
        <v>4.7482904543529996</v>
      </c>
      <c r="H82" s="704">
        <v>0</v>
      </c>
      <c r="I82" s="701">
        <v>0</v>
      </c>
      <c r="J82" s="702">
        <v>-4.7482904543529996</v>
      </c>
      <c r="K82" s="705">
        <v>0</v>
      </c>
      <c r="L82" s="270"/>
    </row>
    <row r="83" spans="1:12" ht="14.4" customHeight="1" thickBot="1" x14ac:dyDescent="0.35">
      <c r="A83" s="726" t="s">
        <v>46</v>
      </c>
      <c r="B83" s="706">
        <v>0</v>
      </c>
      <c r="C83" s="706">
        <v>10.9094</v>
      </c>
      <c r="D83" s="707">
        <v>10.9094</v>
      </c>
      <c r="E83" s="708" t="s">
        <v>329</v>
      </c>
      <c r="F83" s="706">
        <v>0</v>
      </c>
      <c r="G83" s="707">
        <v>0</v>
      </c>
      <c r="H83" s="709">
        <v>0</v>
      </c>
      <c r="I83" s="706">
        <v>3.7749999999999999</v>
      </c>
      <c r="J83" s="707">
        <v>3.7749999999999999</v>
      </c>
      <c r="K83" s="710" t="s">
        <v>329</v>
      </c>
      <c r="L83" s="270"/>
    </row>
    <row r="84" spans="1:12" ht="14.4" customHeight="1" thickBot="1" x14ac:dyDescent="0.35">
      <c r="A84" s="722" t="s">
        <v>407</v>
      </c>
      <c r="B84" s="706">
        <v>0</v>
      </c>
      <c r="C84" s="706">
        <v>10.907999999999999</v>
      </c>
      <c r="D84" s="707">
        <v>10.907999999999999</v>
      </c>
      <c r="E84" s="708" t="s">
        <v>329</v>
      </c>
      <c r="F84" s="706">
        <v>0</v>
      </c>
      <c r="G84" s="707">
        <v>0</v>
      </c>
      <c r="H84" s="709">
        <v>0</v>
      </c>
      <c r="I84" s="706">
        <v>3.7749999999999999</v>
      </c>
      <c r="J84" s="707">
        <v>3.7749999999999999</v>
      </c>
      <c r="K84" s="710" t="s">
        <v>329</v>
      </c>
      <c r="L84" s="270"/>
    </row>
    <row r="85" spans="1:12" ht="14.4" customHeight="1" thickBot="1" x14ac:dyDescent="0.35">
      <c r="A85" s="723" t="s">
        <v>408</v>
      </c>
      <c r="B85" s="701">
        <v>0</v>
      </c>
      <c r="C85" s="701">
        <v>9.0679999999989995</v>
      </c>
      <c r="D85" s="702">
        <v>9.0679999999989995</v>
      </c>
      <c r="E85" s="711" t="s">
        <v>329</v>
      </c>
      <c r="F85" s="701">
        <v>0</v>
      </c>
      <c r="G85" s="702">
        <v>0</v>
      </c>
      <c r="H85" s="704">
        <v>0</v>
      </c>
      <c r="I85" s="701">
        <v>3.7749999999999999</v>
      </c>
      <c r="J85" s="702">
        <v>3.7749999999999999</v>
      </c>
      <c r="K85" s="712" t="s">
        <v>329</v>
      </c>
      <c r="L85" s="270"/>
    </row>
    <row r="86" spans="1:12" ht="14.4" customHeight="1" thickBot="1" x14ac:dyDescent="0.35">
      <c r="A86" s="723" t="s">
        <v>409</v>
      </c>
      <c r="B86" s="701">
        <v>0</v>
      </c>
      <c r="C86" s="701">
        <v>1.84</v>
      </c>
      <c r="D86" s="702">
        <v>1.84</v>
      </c>
      <c r="E86" s="711" t="s">
        <v>337</v>
      </c>
      <c r="F86" s="701">
        <v>0</v>
      </c>
      <c r="G86" s="702">
        <v>0</v>
      </c>
      <c r="H86" s="704">
        <v>0</v>
      </c>
      <c r="I86" s="701">
        <v>0</v>
      </c>
      <c r="J86" s="702">
        <v>0</v>
      </c>
      <c r="K86" s="712" t="s">
        <v>329</v>
      </c>
      <c r="L86" s="270"/>
    </row>
    <row r="87" spans="1:12" ht="14.4" customHeight="1" thickBot="1" x14ac:dyDescent="0.35">
      <c r="A87" s="722" t="s">
        <v>410</v>
      </c>
      <c r="B87" s="706">
        <v>0</v>
      </c>
      <c r="C87" s="706">
        <v>1.4E-3</v>
      </c>
      <c r="D87" s="707">
        <v>1.4E-3</v>
      </c>
      <c r="E87" s="708" t="s">
        <v>329</v>
      </c>
      <c r="F87" s="706">
        <v>0</v>
      </c>
      <c r="G87" s="707">
        <v>0</v>
      </c>
      <c r="H87" s="709">
        <v>0</v>
      </c>
      <c r="I87" s="706">
        <v>0</v>
      </c>
      <c r="J87" s="707">
        <v>0</v>
      </c>
      <c r="K87" s="710" t="s">
        <v>329</v>
      </c>
      <c r="L87" s="270"/>
    </row>
    <row r="88" spans="1:12" ht="14.4" customHeight="1" thickBot="1" x14ac:dyDescent="0.35">
      <c r="A88" s="723" t="s">
        <v>411</v>
      </c>
      <c r="B88" s="701">
        <v>0</v>
      </c>
      <c r="C88" s="701">
        <v>1.4E-3</v>
      </c>
      <c r="D88" s="702">
        <v>1.4E-3</v>
      </c>
      <c r="E88" s="711" t="s">
        <v>337</v>
      </c>
      <c r="F88" s="701">
        <v>0</v>
      </c>
      <c r="G88" s="702">
        <v>0</v>
      </c>
      <c r="H88" s="704">
        <v>0</v>
      </c>
      <c r="I88" s="701">
        <v>0</v>
      </c>
      <c r="J88" s="702">
        <v>0</v>
      </c>
      <c r="K88" s="712" t="s">
        <v>329</v>
      </c>
      <c r="L88" s="270"/>
    </row>
    <row r="89" spans="1:12" ht="14.4" customHeight="1" thickBot="1" x14ac:dyDescent="0.35">
      <c r="A89" s="721" t="s">
        <v>47</v>
      </c>
      <c r="B89" s="701">
        <v>1029.0694227993099</v>
      </c>
      <c r="C89" s="701">
        <v>1189.87805</v>
      </c>
      <c r="D89" s="702">
        <v>160.808627200692</v>
      </c>
      <c r="E89" s="703">
        <v>1.1562660629470001</v>
      </c>
      <c r="F89" s="701">
        <v>1277.6501907602201</v>
      </c>
      <c r="G89" s="702">
        <v>319.412547690054</v>
      </c>
      <c r="H89" s="704">
        <v>84.657830000000004</v>
      </c>
      <c r="I89" s="701">
        <v>270.66395999999997</v>
      </c>
      <c r="J89" s="702">
        <v>-48.748587690053</v>
      </c>
      <c r="K89" s="705">
        <v>0.211845121581</v>
      </c>
      <c r="L89" s="270"/>
    </row>
    <row r="90" spans="1:12" ht="14.4" customHeight="1" thickBot="1" x14ac:dyDescent="0.35">
      <c r="A90" s="722" t="s">
        <v>412</v>
      </c>
      <c r="B90" s="706">
        <v>0</v>
      </c>
      <c r="C90" s="706">
        <v>0.39200000000000002</v>
      </c>
      <c r="D90" s="707">
        <v>0.39200000000000002</v>
      </c>
      <c r="E90" s="708" t="s">
        <v>337</v>
      </c>
      <c r="F90" s="706">
        <v>0.44392052618900002</v>
      </c>
      <c r="G90" s="707">
        <v>0.110980131547</v>
      </c>
      <c r="H90" s="709">
        <v>0</v>
      </c>
      <c r="I90" s="706">
        <v>0</v>
      </c>
      <c r="J90" s="707">
        <v>-0.110980131547</v>
      </c>
      <c r="K90" s="713">
        <v>0</v>
      </c>
      <c r="L90" s="270"/>
    </row>
    <row r="91" spans="1:12" ht="14.4" customHeight="1" thickBot="1" x14ac:dyDescent="0.35">
      <c r="A91" s="723" t="s">
        <v>413</v>
      </c>
      <c r="B91" s="701">
        <v>0</v>
      </c>
      <c r="C91" s="701">
        <v>0.39200000000000002</v>
      </c>
      <c r="D91" s="702">
        <v>0.39200000000000002</v>
      </c>
      <c r="E91" s="711" t="s">
        <v>337</v>
      </c>
      <c r="F91" s="701">
        <v>0.44392052618900002</v>
      </c>
      <c r="G91" s="702">
        <v>0.110980131547</v>
      </c>
      <c r="H91" s="704">
        <v>0</v>
      </c>
      <c r="I91" s="701">
        <v>0</v>
      </c>
      <c r="J91" s="702">
        <v>-0.110980131547</v>
      </c>
      <c r="K91" s="705">
        <v>0</v>
      </c>
      <c r="L91" s="270"/>
    </row>
    <row r="92" spans="1:12" ht="14.4" customHeight="1" thickBot="1" x14ac:dyDescent="0.35">
      <c r="A92" s="722" t="s">
        <v>414</v>
      </c>
      <c r="B92" s="706">
        <v>29.381647603617001</v>
      </c>
      <c r="C92" s="706">
        <v>23.481580000000001</v>
      </c>
      <c r="D92" s="707">
        <v>-5.9000676036169999</v>
      </c>
      <c r="E92" s="714">
        <v>0.79919207788400004</v>
      </c>
      <c r="F92" s="706">
        <v>23.882447507508999</v>
      </c>
      <c r="G92" s="707">
        <v>5.9706118768770002</v>
      </c>
      <c r="H92" s="709">
        <v>2.4396200000000001</v>
      </c>
      <c r="I92" s="706">
        <v>8.6354000000000006</v>
      </c>
      <c r="J92" s="707">
        <v>2.6647881231219999</v>
      </c>
      <c r="K92" s="713">
        <v>0.36157935644</v>
      </c>
      <c r="L92" s="270"/>
    </row>
    <row r="93" spans="1:12" ht="14.4" customHeight="1" thickBot="1" x14ac:dyDescent="0.35">
      <c r="A93" s="723" t="s">
        <v>415</v>
      </c>
      <c r="B93" s="701">
        <v>13.917871235367</v>
      </c>
      <c r="C93" s="701">
        <v>10.5494</v>
      </c>
      <c r="D93" s="702">
        <v>-3.3684712353670001</v>
      </c>
      <c r="E93" s="703">
        <v>0.75797511139399998</v>
      </c>
      <c r="F93" s="701">
        <v>10.585237879738999</v>
      </c>
      <c r="G93" s="702">
        <v>2.6463094699340002</v>
      </c>
      <c r="H93" s="704">
        <v>0.96750000000000003</v>
      </c>
      <c r="I93" s="701">
        <v>3.0916000000000001</v>
      </c>
      <c r="J93" s="702">
        <v>0.44529053006500002</v>
      </c>
      <c r="K93" s="705">
        <v>0.29206712547399999</v>
      </c>
      <c r="L93" s="270"/>
    </row>
    <row r="94" spans="1:12" ht="14.4" customHeight="1" thickBot="1" x14ac:dyDescent="0.35">
      <c r="A94" s="723" t="s">
        <v>416</v>
      </c>
      <c r="B94" s="701">
        <v>15.46377636825</v>
      </c>
      <c r="C94" s="701">
        <v>12.932180000000001</v>
      </c>
      <c r="D94" s="702">
        <v>-2.5315963682499998</v>
      </c>
      <c r="E94" s="703">
        <v>0.83628860713099995</v>
      </c>
      <c r="F94" s="701">
        <v>13.29720962777</v>
      </c>
      <c r="G94" s="702">
        <v>3.324302406942</v>
      </c>
      <c r="H94" s="704">
        <v>1.4721200000000001</v>
      </c>
      <c r="I94" s="701">
        <v>5.5438000000000001</v>
      </c>
      <c r="J94" s="702">
        <v>2.219497593057</v>
      </c>
      <c r="K94" s="705">
        <v>0.41691453734900003</v>
      </c>
      <c r="L94" s="270"/>
    </row>
    <row r="95" spans="1:12" ht="14.4" customHeight="1" thickBot="1" x14ac:dyDescent="0.35">
      <c r="A95" s="722" t="s">
        <v>417</v>
      </c>
      <c r="B95" s="706">
        <v>65</v>
      </c>
      <c r="C95" s="706">
        <v>61.061</v>
      </c>
      <c r="D95" s="707">
        <v>-3.9390000000000001</v>
      </c>
      <c r="E95" s="714">
        <v>0.93939999999900003</v>
      </c>
      <c r="F95" s="706">
        <v>75.749886464865</v>
      </c>
      <c r="G95" s="707">
        <v>18.937471616216001</v>
      </c>
      <c r="H95" s="709">
        <v>0</v>
      </c>
      <c r="I95" s="706">
        <v>36.461669999999998</v>
      </c>
      <c r="J95" s="707">
        <v>17.524198383782998</v>
      </c>
      <c r="K95" s="713">
        <v>0.48134289966100002</v>
      </c>
      <c r="L95" s="270"/>
    </row>
    <row r="96" spans="1:12" ht="14.4" customHeight="1" thickBot="1" x14ac:dyDescent="0.35">
      <c r="A96" s="723" t="s">
        <v>418</v>
      </c>
      <c r="B96" s="701">
        <v>24</v>
      </c>
      <c r="C96" s="701">
        <v>25.245000000000001</v>
      </c>
      <c r="D96" s="702">
        <v>1.244999999999</v>
      </c>
      <c r="E96" s="703">
        <v>1.0518749999999999</v>
      </c>
      <c r="F96" s="701">
        <v>26.548732394365999</v>
      </c>
      <c r="G96" s="702">
        <v>6.6371830985909996</v>
      </c>
      <c r="H96" s="704">
        <v>0</v>
      </c>
      <c r="I96" s="701">
        <v>6.6150000000000002</v>
      </c>
      <c r="J96" s="702">
        <v>-2.2183098591000001E-2</v>
      </c>
      <c r="K96" s="705">
        <v>0.24916443850200001</v>
      </c>
      <c r="L96" s="270"/>
    </row>
    <row r="97" spans="1:12" ht="14.4" customHeight="1" thickBot="1" x14ac:dyDescent="0.35">
      <c r="A97" s="723" t="s">
        <v>419</v>
      </c>
      <c r="B97" s="701">
        <v>41</v>
      </c>
      <c r="C97" s="701">
        <v>35.816000000000003</v>
      </c>
      <c r="D97" s="702">
        <v>-5.1840000000000002</v>
      </c>
      <c r="E97" s="703">
        <v>0.87356097560900003</v>
      </c>
      <c r="F97" s="701">
        <v>49.201154070499001</v>
      </c>
      <c r="G97" s="702">
        <v>12.300288517624001</v>
      </c>
      <c r="H97" s="704">
        <v>0</v>
      </c>
      <c r="I97" s="701">
        <v>29.84667</v>
      </c>
      <c r="J97" s="702">
        <v>17.546381482375001</v>
      </c>
      <c r="K97" s="705">
        <v>0.60662540470500004</v>
      </c>
      <c r="L97" s="270"/>
    </row>
    <row r="98" spans="1:12" ht="14.4" customHeight="1" thickBot="1" x14ac:dyDescent="0.35">
      <c r="A98" s="722" t="s">
        <v>420</v>
      </c>
      <c r="B98" s="706">
        <v>784.20367749777802</v>
      </c>
      <c r="C98" s="706">
        <v>744.72604000000001</v>
      </c>
      <c r="D98" s="707">
        <v>-39.477637497777998</v>
      </c>
      <c r="E98" s="714">
        <v>0.94965894877699997</v>
      </c>
      <c r="F98" s="706">
        <v>819.603995015132</v>
      </c>
      <c r="G98" s="707">
        <v>204.900998753783</v>
      </c>
      <c r="H98" s="709">
        <v>64.045109999999994</v>
      </c>
      <c r="I98" s="706">
        <v>185.53222</v>
      </c>
      <c r="J98" s="707">
        <v>-19.368778753781999</v>
      </c>
      <c r="K98" s="713">
        <v>0.22636812549499999</v>
      </c>
      <c r="L98" s="270"/>
    </row>
    <row r="99" spans="1:12" ht="14.4" customHeight="1" thickBot="1" x14ac:dyDescent="0.35">
      <c r="A99" s="723" t="s">
        <v>421</v>
      </c>
      <c r="B99" s="701">
        <v>568</v>
      </c>
      <c r="C99" s="701">
        <v>547.93177000000003</v>
      </c>
      <c r="D99" s="702">
        <v>-20.06823</v>
      </c>
      <c r="E99" s="703">
        <v>0.96466860915399999</v>
      </c>
      <c r="F99" s="701">
        <v>623.42923733688303</v>
      </c>
      <c r="G99" s="702">
        <v>155.85730933422099</v>
      </c>
      <c r="H99" s="704">
        <v>48.043599999999998</v>
      </c>
      <c r="I99" s="701">
        <v>140.56684000000001</v>
      </c>
      <c r="J99" s="702">
        <v>-15.290469334220001</v>
      </c>
      <c r="K99" s="705">
        <v>0.22547360884199999</v>
      </c>
      <c r="L99" s="270"/>
    </row>
    <row r="100" spans="1:12" ht="14.4" customHeight="1" thickBot="1" x14ac:dyDescent="0.35">
      <c r="A100" s="723" t="s">
        <v>422</v>
      </c>
      <c r="B100" s="701">
        <v>0</v>
      </c>
      <c r="C100" s="701">
        <v>7.9375999999989997</v>
      </c>
      <c r="D100" s="702">
        <v>7.9375999999989997</v>
      </c>
      <c r="E100" s="711" t="s">
        <v>329</v>
      </c>
      <c r="F100" s="701">
        <v>4.4804720848989996</v>
      </c>
      <c r="G100" s="702">
        <v>1.1201180212240001</v>
      </c>
      <c r="H100" s="704">
        <v>0</v>
      </c>
      <c r="I100" s="701">
        <v>0</v>
      </c>
      <c r="J100" s="702">
        <v>-1.1201180212240001</v>
      </c>
      <c r="K100" s="705">
        <v>0</v>
      </c>
      <c r="L100" s="270"/>
    </row>
    <row r="101" spans="1:12" ht="14.4" customHeight="1" thickBot="1" x14ac:dyDescent="0.35">
      <c r="A101" s="723" t="s">
        <v>423</v>
      </c>
      <c r="B101" s="701">
        <v>216.20367749777799</v>
      </c>
      <c r="C101" s="701">
        <v>188.85667000000001</v>
      </c>
      <c r="D101" s="702">
        <v>-27.347007497777</v>
      </c>
      <c r="E101" s="703">
        <v>0.87351275512799997</v>
      </c>
      <c r="F101" s="701">
        <v>191.69428559334901</v>
      </c>
      <c r="G101" s="702">
        <v>47.923571398337003</v>
      </c>
      <c r="H101" s="704">
        <v>16.00151</v>
      </c>
      <c r="I101" s="701">
        <v>44.965380000000003</v>
      </c>
      <c r="J101" s="702">
        <v>-2.9581913983370001</v>
      </c>
      <c r="K101" s="705">
        <v>0.23456818162699999</v>
      </c>
      <c r="L101" s="270"/>
    </row>
    <row r="102" spans="1:12" ht="14.4" customHeight="1" thickBot="1" x14ac:dyDescent="0.35">
      <c r="A102" s="722" t="s">
        <v>424</v>
      </c>
      <c r="B102" s="706">
        <v>150.48409769791101</v>
      </c>
      <c r="C102" s="706">
        <v>288.99002999999999</v>
      </c>
      <c r="D102" s="707">
        <v>138.50593230208901</v>
      </c>
      <c r="E102" s="714">
        <v>1.9204024506299999</v>
      </c>
      <c r="F102" s="706">
        <v>292.47284509483501</v>
      </c>
      <c r="G102" s="707">
        <v>73.118211273707999</v>
      </c>
      <c r="H102" s="709">
        <v>18.173100000000002</v>
      </c>
      <c r="I102" s="706">
        <v>36.891719999999999</v>
      </c>
      <c r="J102" s="707">
        <v>-36.226491273708</v>
      </c>
      <c r="K102" s="713">
        <v>0.12613724870000001</v>
      </c>
      <c r="L102" s="270"/>
    </row>
    <row r="103" spans="1:12" ht="14.4" customHeight="1" thickBot="1" x14ac:dyDescent="0.35">
      <c r="A103" s="723" t="s">
        <v>425</v>
      </c>
      <c r="B103" s="701">
        <v>0.29999999999900001</v>
      </c>
      <c r="C103" s="701">
        <v>0.55000000000000004</v>
      </c>
      <c r="D103" s="702">
        <v>0.25</v>
      </c>
      <c r="E103" s="703">
        <v>1.833333333333</v>
      </c>
      <c r="F103" s="701">
        <v>0.706507162184</v>
      </c>
      <c r="G103" s="702">
        <v>0.176626790546</v>
      </c>
      <c r="H103" s="704">
        <v>1.1000000000000001</v>
      </c>
      <c r="I103" s="701">
        <v>1.1000000000000001</v>
      </c>
      <c r="J103" s="702">
        <v>0.92337320945300005</v>
      </c>
      <c r="K103" s="705">
        <v>1.5569552</v>
      </c>
      <c r="L103" s="270"/>
    </row>
    <row r="104" spans="1:12" ht="14.4" customHeight="1" thickBot="1" x14ac:dyDescent="0.35">
      <c r="A104" s="723" t="s">
        <v>426</v>
      </c>
      <c r="B104" s="701">
        <v>65.110605534721998</v>
      </c>
      <c r="C104" s="701">
        <v>242.34366</v>
      </c>
      <c r="D104" s="702">
        <v>177.233054465278</v>
      </c>
      <c r="E104" s="703">
        <v>3.7220305050109999</v>
      </c>
      <c r="F104" s="701">
        <v>242.70324333917</v>
      </c>
      <c r="G104" s="702">
        <v>60.675810834792003</v>
      </c>
      <c r="H104" s="704">
        <v>10.921060000000001</v>
      </c>
      <c r="I104" s="701">
        <v>18.002700000000001</v>
      </c>
      <c r="J104" s="702">
        <v>-42.673110834791999</v>
      </c>
      <c r="K104" s="705">
        <v>7.4175770180000003E-2</v>
      </c>
      <c r="L104" s="270"/>
    </row>
    <row r="105" spans="1:12" ht="14.4" customHeight="1" thickBot="1" x14ac:dyDescent="0.35">
      <c r="A105" s="723" t="s">
        <v>427</v>
      </c>
      <c r="B105" s="701">
        <v>8</v>
      </c>
      <c r="C105" s="701">
        <v>0.47199999999999998</v>
      </c>
      <c r="D105" s="702">
        <v>-7.5279999999999996</v>
      </c>
      <c r="E105" s="703">
        <v>5.8999999999999997E-2</v>
      </c>
      <c r="F105" s="701">
        <v>1.0320312073569999</v>
      </c>
      <c r="G105" s="702">
        <v>0.25800780183900002</v>
      </c>
      <c r="H105" s="704">
        <v>2.0059999999999998</v>
      </c>
      <c r="I105" s="701">
        <v>4.3280000000000003</v>
      </c>
      <c r="J105" s="702">
        <v>4.0699921981599996</v>
      </c>
      <c r="K105" s="705">
        <v>4.1936716342939997</v>
      </c>
      <c r="L105" s="270"/>
    </row>
    <row r="106" spans="1:12" ht="14.4" customHeight="1" thickBot="1" x14ac:dyDescent="0.35">
      <c r="A106" s="723" t="s">
        <v>428</v>
      </c>
      <c r="B106" s="701">
        <v>3.257052715006</v>
      </c>
      <c r="C106" s="701">
        <v>0.82242999999999999</v>
      </c>
      <c r="D106" s="702">
        <v>-2.4346227150059998</v>
      </c>
      <c r="E106" s="703">
        <v>0.25250742679400001</v>
      </c>
      <c r="F106" s="701">
        <v>0.95869214071499997</v>
      </c>
      <c r="G106" s="702">
        <v>0.23967303517800001</v>
      </c>
      <c r="H106" s="704">
        <v>0</v>
      </c>
      <c r="I106" s="701">
        <v>2.1844999999999999</v>
      </c>
      <c r="J106" s="702">
        <v>1.9448269648209999</v>
      </c>
      <c r="K106" s="705">
        <v>2.2786251260679999</v>
      </c>
      <c r="L106" s="270"/>
    </row>
    <row r="107" spans="1:12" ht="14.4" customHeight="1" thickBot="1" x14ac:dyDescent="0.35">
      <c r="A107" s="723" t="s">
        <v>429</v>
      </c>
      <c r="B107" s="701">
        <v>73.816439448183004</v>
      </c>
      <c r="C107" s="701">
        <v>42.5306</v>
      </c>
      <c r="D107" s="702">
        <v>-31.285839448183001</v>
      </c>
      <c r="E107" s="703">
        <v>0.57616704785399997</v>
      </c>
      <c r="F107" s="701">
        <v>40.331606024124</v>
      </c>
      <c r="G107" s="702">
        <v>10.082901506031</v>
      </c>
      <c r="H107" s="704">
        <v>4.1460400000000002</v>
      </c>
      <c r="I107" s="701">
        <v>11.27652</v>
      </c>
      <c r="J107" s="702">
        <v>1.1936184939679999</v>
      </c>
      <c r="K107" s="705">
        <v>0.279595114393</v>
      </c>
      <c r="L107" s="270"/>
    </row>
    <row r="108" spans="1:12" ht="14.4" customHeight="1" thickBot="1" x14ac:dyDescent="0.35">
      <c r="A108" s="723" t="s">
        <v>430</v>
      </c>
      <c r="B108" s="701">
        <v>0</v>
      </c>
      <c r="C108" s="701">
        <v>2.2713399999999999</v>
      </c>
      <c r="D108" s="702">
        <v>2.2713399999999999</v>
      </c>
      <c r="E108" s="711" t="s">
        <v>337</v>
      </c>
      <c r="F108" s="701">
        <v>6.7407652212820004</v>
      </c>
      <c r="G108" s="702">
        <v>1.6851913053200001</v>
      </c>
      <c r="H108" s="704">
        <v>0</v>
      </c>
      <c r="I108" s="701">
        <v>0</v>
      </c>
      <c r="J108" s="702">
        <v>-1.6851913053200001</v>
      </c>
      <c r="K108" s="705">
        <v>0</v>
      </c>
      <c r="L108" s="270"/>
    </row>
    <row r="109" spans="1:12" ht="14.4" customHeight="1" thickBot="1" x14ac:dyDescent="0.35">
      <c r="A109" s="722" t="s">
        <v>431</v>
      </c>
      <c r="B109" s="706">
        <v>0</v>
      </c>
      <c r="C109" s="706">
        <v>56.227400000000003</v>
      </c>
      <c r="D109" s="707">
        <v>56.227400000000003</v>
      </c>
      <c r="E109" s="708" t="s">
        <v>329</v>
      </c>
      <c r="F109" s="706">
        <v>65.497096151682996</v>
      </c>
      <c r="G109" s="707">
        <v>16.374274037921001</v>
      </c>
      <c r="H109" s="709">
        <v>0</v>
      </c>
      <c r="I109" s="706">
        <v>3.1429499999999999</v>
      </c>
      <c r="J109" s="707">
        <v>-13.231324037921</v>
      </c>
      <c r="K109" s="713">
        <v>4.7986096860000001E-2</v>
      </c>
      <c r="L109" s="270"/>
    </row>
    <row r="110" spans="1:12" ht="14.4" customHeight="1" thickBot="1" x14ac:dyDescent="0.35">
      <c r="A110" s="723" t="s">
        <v>432</v>
      </c>
      <c r="B110" s="701">
        <v>0</v>
      </c>
      <c r="C110" s="701">
        <v>56.227400000000003</v>
      </c>
      <c r="D110" s="702">
        <v>56.227400000000003</v>
      </c>
      <c r="E110" s="711" t="s">
        <v>329</v>
      </c>
      <c r="F110" s="701">
        <v>65.497096151682996</v>
      </c>
      <c r="G110" s="702">
        <v>16.374274037921001</v>
      </c>
      <c r="H110" s="704">
        <v>0</v>
      </c>
      <c r="I110" s="701">
        <v>3.1429499999999999</v>
      </c>
      <c r="J110" s="702">
        <v>-13.231324037921</v>
      </c>
      <c r="K110" s="705">
        <v>4.7986096860000001E-2</v>
      </c>
      <c r="L110" s="270"/>
    </row>
    <row r="111" spans="1:12" ht="14.4" customHeight="1" thickBot="1" x14ac:dyDescent="0.35">
      <c r="A111" s="722" t="s">
        <v>433</v>
      </c>
      <c r="B111" s="706">
        <v>0</v>
      </c>
      <c r="C111" s="706">
        <v>15</v>
      </c>
      <c r="D111" s="707">
        <v>15</v>
      </c>
      <c r="E111" s="708" t="s">
        <v>329</v>
      </c>
      <c r="F111" s="706">
        <v>0</v>
      </c>
      <c r="G111" s="707">
        <v>0</v>
      </c>
      <c r="H111" s="709">
        <v>0</v>
      </c>
      <c r="I111" s="706">
        <v>0</v>
      </c>
      <c r="J111" s="707">
        <v>0</v>
      </c>
      <c r="K111" s="713">
        <v>0</v>
      </c>
      <c r="L111" s="270"/>
    </row>
    <row r="112" spans="1:12" ht="14.4" customHeight="1" thickBot="1" x14ac:dyDescent="0.35">
      <c r="A112" s="723" t="s">
        <v>434</v>
      </c>
      <c r="B112" s="701">
        <v>0</v>
      </c>
      <c r="C112" s="701">
        <v>15</v>
      </c>
      <c r="D112" s="702">
        <v>15</v>
      </c>
      <c r="E112" s="711" t="s">
        <v>329</v>
      </c>
      <c r="F112" s="701">
        <v>0</v>
      </c>
      <c r="G112" s="702">
        <v>0</v>
      </c>
      <c r="H112" s="704">
        <v>0</v>
      </c>
      <c r="I112" s="701">
        <v>0</v>
      </c>
      <c r="J112" s="702">
        <v>0</v>
      </c>
      <c r="K112" s="705">
        <v>0</v>
      </c>
      <c r="L112" s="270"/>
    </row>
    <row r="113" spans="1:12" ht="14.4" customHeight="1" thickBot="1" x14ac:dyDescent="0.35">
      <c r="A113" s="720" t="s">
        <v>48</v>
      </c>
      <c r="B113" s="701">
        <v>49115</v>
      </c>
      <c r="C113" s="701">
        <v>53433.057260000001</v>
      </c>
      <c r="D113" s="702">
        <v>4318.0572599999896</v>
      </c>
      <c r="E113" s="703">
        <v>1.087917281075</v>
      </c>
      <c r="F113" s="701">
        <v>57296.095541210198</v>
      </c>
      <c r="G113" s="702">
        <v>14324.0238853025</v>
      </c>
      <c r="H113" s="704">
        <v>4610.5495500000097</v>
      </c>
      <c r="I113" s="701">
        <v>13682.029490000001</v>
      </c>
      <c r="J113" s="702">
        <v>-641.99439530253005</v>
      </c>
      <c r="K113" s="705">
        <v>0.238795145825</v>
      </c>
      <c r="L113" s="270"/>
    </row>
    <row r="114" spans="1:12" ht="14.4" customHeight="1" thickBot="1" x14ac:dyDescent="0.35">
      <c r="A114" s="726" t="s">
        <v>435</v>
      </c>
      <c r="B114" s="706">
        <v>36148</v>
      </c>
      <c r="C114" s="706">
        <v>39652.127999999997</v>
      </c>
      <c r="D114" s="707">
        <v>3504.1279999999701</v>
      </c>
      <c r="E114" s="714">
        <v>1.096938364501</v>
      </c>
      <c r="F114" s="706">
        <v>42198.775541210198</v>
      </c>
      <c r="G114" s="707">
        <v>10549.6938853025</v>
      </c>
      <c r="H114" s="709">
        <v>3394.4520000000098</v>
      </c>
      <c r="I114" s="706">
        <v>10066.450999999999</v>
      </c>
      <c r="J114" s="707">
        <v>-483.24288530253398</v>
      </c>
      <c r="K114" s="713">
        <v>0.238548414519</v>
      </c>
      <c r="L114" s="270"/>
    </row>
    <row r="115" spans="1:12" ht="14.4" customHeight="1" thickBot="1" x14ac:dyDescent="0.35">
      <c r="A115" s="722" t="s">
        <v>436</v>
      </c>
      <c r="B115" s="706">
        <v>36020</v>
      </c>
      <c r="C115" s="706">
        <v>39379.260999999999</v>
      </c>
      <c r="D115" s="707">
        <v>3359.26099999997</v>
      </c>
      <c r="E115" s="714">
        <v>1.0932609938919999</v>
      </c>
      <c r="F115" s="706">
        <v>41936.999999999898</v>
      </c>
      <c r="G115" s="707">
        <v>10484.25</v>
      </c>
      <c r="H115" s="709">
        <v>3341.5260000000098</v>
      </c>
      <c r="I115" s="706">
        <v>9964.2370000000101</v>
      </c>
      <c r="J115" s="707">
        <v>-520.01299999995695</v>
      </c>
      <c r="K115" s="713">
        <v>0.237600138302</v>
      </c>
      <c r="L115" s="270"/>
    </row>
    <row r="116" spans="1:12" ht="14.4" customHeight="1" thickBot="1" x14ac:dyDescent="0.35">
      <c r="A116" s="723" t="s">
        <v>437</v>
      </c>
      <c r="B116" s="701">
        <v>36020</v>
      </c>
      <c r="C116" s="701">
        <v>39379.260999999999</v>
      </c>
      <c r="D116" s="702">
        <v>3359.26099999997</v>
      </c>
      <c r="E116" s="703">
        <v>1.0932609938919999</v>
      </c>
      <c r="F116" s="701">
        <v>41936.999999999898</v>
      </c>
      <c r="G116" s="702">
        <v>10484.25</v>
      </c>
      <c r="H116" s="704">
        <v>3341.5260000000098</v>
      </c>
      <c r="I116" s="701">
        <v>9964.2370000000101</v>
      </c>
      <c r="J116" s="702">
        <v>-520.01299999995695</v>
      </c>
      <c r="K116" s="705">
        <v>0.237600138302</v>
      </c>
      <c r="L116" s="270"/>
    </row>
    <row r="117" spans="1:12" ht="14.4" customHeight="1" thickBot="1" x14ac:dyDescent="0.35">
      <c r="A117" s="722" t="s">
        <v>438</v>
      </c>
      <c r="B117" s="706">
        <v>0</v>
      </c>
      <c r="C117" s="706">
        <v>62.164999999998997</v>
      </c>
      <c r="D117" s="707">
        <v>62.164999999998997</v>
      </c>
      <c r="E117" s="708" t="s">
        <v>329</v>
      </c>
      <c r="F117" s="706">
        <v>0</v>
      </c>
      <c r="G117" s="707">
        <v>0</v>
      </c>
      <c r="H117" s="709">
        <v>21.184000000000001</v>
      </c>
      <c r="I117" s="706">
        <v>21.184000000000001</v>
      </c>
      <c r="J117" s="707">
        <v>21.184000000000001</v>
      </c>
      <c r="K117" s="710" t="s">
        <v>329</v>
      </c>
      <c r="L117" s="270"/>
    </row>
    <row r="118" spans="1:12" ht="14.4" customHeight="1" thickBot="1" x14ac:dyDescent="0.35">
      <c r="A118" s="723" t="s">
        <v>439</v>
      </c>
      <c r="B118" s="701">
        <v>0</v>
      </c>
      <c r="C118" s="701">
        <v>62.164999999998997</v>
      </c>
      <c r="D118" s="702">
        <v>62.164999999998997</v>
      </c>
      <c r="E118" s="711" t="s">
        <v>329</v>
      </c>
      <c r="F118" s="701">
        <v>0</v>
      </c>
      <c r="G118" s="702">
        <v>0</v>
      </c>
      <c r="H118" s="704">
        <v>21.184000000000001</v>
      </c>
      <c r="I118" s="701">
        <v>21.184000000000001</v>
      </c>
      <c r="J118" s="702">
        <v>21.184000000000001</v>
      </c>
      <c r="K118" s="712" t="s">
        <v>329</v>
      </c>
      <c r="L118" s="270"/>
    </row>
    <row r="119" spans="1:12" ht="14.4" customHeight="1" thickBot="1" x14ac:dyDescent="0.35">
      <c r="A119" s="722" t="s">
        <v>440</v>
      </c>
      <c r="B119" s="706">
        <v>0</v>
      </c>
      <c r="C119" s="706">
        <v>-8.9809999999999999</v>
      </c>
      <c r="D119" s="707">
        <v>-8.9809999999999999</v>
      </c>
      <c r="E119" s="708" t="s">
        <v>329</v>
      </c>
      <c r="F119" s="706">
        <v>0</v>
      </c>
      <c r="G119" s="707">
        <v>0</v>
      </c>
      <c r="H119" s="709">
        <v>-4.8099999999999996</v>
      </c>
      <c r="I119" s="706">
        <v>-4.8099999999999996</v>
      </c>
      <c r="J119" s="707">
        <v>-4.8099999999999996</v>
      </c>
      <c r="K119" s="710" t="s">
        <v>329</v>
      </c>
      <c r="L119" s="270"/>
    </row>
    <row r="120" spans="1:12" ht="14.4" customHeight="1" thickBot="1" x14ac:dyDescent="0.35">
      <c r="A120" s="723" t="s">
        <v>441</v>
      </c>
      <c r="B120" s="701">
        <v>0</v>
      </c>
      <c r="C120" s="701">
        <v>-8.9809999999999999</v>
      </c>
      <c r="D120" s="702">
        <v>-8.9809999999999999</v>
      </c>
      <c r="E120" s="711" t="s">
        <v>329</v>
      </c>
      <c r="F120" s="701">
        <v>0</v>
      </c>
      <c r="G120" s="702">
        <v>0</v>
      </c>
      <c r="H120" s="704">
        <v>-4.8099999999999996</v>
      </c>
      <c r="I120" s="701">
        <v>-4.8099999999999996</v>
      </c>
      <c r="J120" s="702">
        <v>-4.8099999999999996</v>
      </c>
      <c r="K120" s="712" t="s">
        <v>329</v>
      </c>
      <c r="L120" s="270"/>
    </row>
    <row r="121" spans="1:12" ht="14.4" customHeight="1" thickBot="1" x14ac:dyDescent="0.35">
      <c r="A121" s="722" t="s">
        <v>442</v>
      </c>
      <c r="B121" s="706">
        <v>27</v>
      </c>
      <c r="C121" s="706">
        <v>142.095</v>
      </c>
      <c r="D121" s="707">
        <v>115.095</v>
      </c>
      <c r="E121" s="714">
        <v>5.262777777777</v>
      </c>
      <c r="F121" s="706">
        <v>161.82954121029999</v>
      </c>
      <c r="G121" s="707">
        <v>40.457385302573996</v>
      </c>
      <c r="H121" s="709">
        <v>21.7</v>
      </c>
      <c r="I121" s="706">
        <v>65.099999999999994</v>
      </c>
      <c r="J121" s="707">
        <v>24.642614697425</v>
      </c>
      <c r="K121" s="713">
        <v>0.40227513167899998</v>
      </c>
      <c r="L121" s="270"/>
    </row>
    <row r="122" spans="1:12" ht="14.4" customHeight="1" thickBot="1" x14ac:dyDescent="0.35">
      <c r="A122" s="723" t="s">
        <v>443</v>
      </c>
      <c r="B122" s="701">
        <v>27</v>
      </c>
      <c r="C122" s="701">
        <v>142.095</v>
      </c>
      <c r="D122" s="702">
        <v>115.095</v>
      </c>
      <c r="E122" s="703">
        <v>5.262777777777</v>
      </c>
      <c r="F122" s="701">
        <v>161.82954121029999</v>
      </c>
      <c r="G122" s="702">
        <v>40.457385302573996</v>
      </c>
      <c r="H122" s="704">
        <v>21.7</v>
      </c>
      <c r="I122" s="701">
        <v>65.099999999999994</v>
      </c>
      <c r="J122" s="702">
        <v>24.642614697425</v>
      </c>
      <c r="K122" s="705">
        <v>0.40227513167899998</v>
      </c>
      <c r="L122" s="270"/>
    </row>
    <row r="123" spans="1:12" ht="14.4" customHeight="1" thickBot="1" x14ac:dyDescent="0.35">
      <c r="A123" s="722" t="s">
        <v>444</v>
      </c>
      <c r="B123" s="706">
        <v>101</v>
      </c>
      <c r="C123" s="706">
        <v>71.087999999999994</v>
      </c>
      <c r="D123" s="707">
        <v>-29.911999999999999</v>
      </c>
      <c r="E123" s="714">
        <v>0.70384158415800002</v>
      </c>
      <c r="F123" s="706">
        <v>99.945999999999998</v>
      </c>
      <c r="G123" s="707">
        <v>24.986499999999999</v>
      </c>
      <c r="H123" s="709">
        <v>14.852</v>
      </c>
      <c r="I123" s="706">
        <v>19.239999999999998</v>
      </c>
      <c r="J123" s="707">
        <v>-5.7464999999990001</v>
      </c>
      <c r="K123" s="713">
        <v>0.19250395213400001</v>
      </c>
      <c r="L123" s="270"/>
    </row>
    <row r="124" spans="1:12" ht="14.4" customHeight="1" thickBot="1" x14ac:dyDescent="0.35">
      <c r="A124" s="723" t="s">
        <v>445</v>
      </c>
      <c r="B124" s="701">
        <v>101</v>
      </c>
      <c r="C124" s="701">
        <v>71.087999999999994</v>
      </c>
      <c r="D124" s="702">
        <v>-29.911999999999999</v>
      </c>
      <c r="E124" s="703">
        <v>0.70384158415800002</v>
      </c>
      <c r="F124" s="701">
        <v>99.945999999999998</v>
      </c>
      <c r="G124" s="702">
        <v>24.986499999999999</v>
      </c>
      <c r="H124" s="704">
        <v>14.852</v>
      </c>
      <c r="I124" s="701">
        <v>19.239999999999998</v>
      </c>
      <c r="J124" s="702">
        <v>-5.7464999999990001</v>
      </c>
      <c r="K124" s="705">
        <v>0.19250395213400001</v>
      </c>
      <c r="L124" s="270"/>
    </row>
    <row r="125" spans="1:12" ht="14.4" customHeight="1" thickBot="1" x14ac:dyDescent="0.35">
      <c r="A125" s="725" t="s">
        <v>446</v>
      </c>
      <c r="B125" s="701">
        <v>0</v>
      </c>
      <c r="C125" s="701">
        <v>6.5</v>
      </c>
      <c r="D125" s="702">
        <v>6.5</v>
      </c>
      <c r="E125" s="711" t="s">
        <v>337</v>
      </c>
      <c r="F125" s="701">
        <v>0</v>
      </c>
      <c r="G125" s="702">
        <v>0</v>
      </c>
      <c r="H125" s="704">
        <v>0</v>
      </c>
      <c r="I125" s="701">
        <v>1.5</v>
      </c>
      <c r="J125" s="702">
        <v>1.5</v>
      </c>
      <c r="K125" s="712" t="s">
        <v>329</v>
      </c>
      <c r="L125" s="270"/>
    </row>
    <row r="126" spans="1:12" ht="14.4" customHeight="1" thickBot="1" x14ac:dyDescent="0.35">
      <c r="A126" s="723" t="s">
        <v>447</v>
      </c>
      <c r="B126" s="701">
        <v>0</v>
      </c>
      <c r="C126" s="701">
        <v>6.5</v>
      </c>
      <c r="D126" s="702">
        <v>6.5</v>
      </c>
      <c r="E126" s="711" t="s">
        <v>337</v>
      </c>
      <c r="F126" s="701">
        <v>0</v>
      </c>
      <c r="G126" s="702">
        <v>0</v>
      </c>
      <c r="H126" s="704">
        <v>0</v>
      </c>
      <c r="I126" s="701">
        <v>1.5</v>
      </c>
      <c r="J126" s="702">
        <v>1.5</v>
      </c>
      <c r="K126" s="712" t="s">
        <v>329</v>
      </c>
      <c r="L126" s="270"/>
    </row>
    <row r="127" spans="1:12" ht="14.4" customHeight="1" thickBot="1" x14ac:dyDescent="0.35">
      <c r="A127" s="721" t="s">
        <v>448</v>
      </c>
      <c r="B127" s="701">
        <v>12246</v>
      </c>
      <c r="C127" s="701">
        <v>12992.10543</v>
      </c>
      <c r="D127" s="702">
        <v>746.10543000001201</v>
      </c>
      <c r="E127" s="703">
        <v>1.060926460068</v>
      </c>
      <c r="F127" s="701">
        <v>14258.58</v>
      </c>
      <c r="G127" s="702">
        <v>3564.645</v>
      </c>
      <c r="H127" s="704">
        <v>1149.06494</v>
      </c>
      <c r="I127" s="701">
        <v>3416.0032500000002</v>
      </c>
      <c r="J127" s="702">
        <v>-148.64174999999599</v>
      </c>
      <c r="K127" s="705">
        <v>0.23957527678000001</v>
      </c>
      <c r="L127" s="270"/>
    </row>
    <row r="128" spans="1:12" ht="14.4" customHeight="1" thickBot="1" x14ac:dyDescent="0.35">
      <c r="A128" s="722" t="s">
        <v>449</v>
      </c>
      <c r="B128" s="706">
        <v>3240.99999999999</v>
      </c>
      <c r="C128" s="706">
        <v>3564.9995600000002</v>
      </c>
      <c r="D128" s="707">
        <v>323.99956000001299</v>
      </c>
      <c r="E128" s="714">
        <v>1.099969009564</v>
      </c>
      <c r="F128" s="706">
        <v>3774.3300000000099</v>
      </c>
      <c r="G128" s="707">
        <v>943.58250000000203</v>
      </c>
      <c r="H128" s="709">
        <v>304.59945000000101</v>
      </c>
      <c r="I128" s="706">
        <v>904.67275000000097</v>
      </c>
      <c r="J128" s="707">
        <v>-38.909750000000997</v>
      </c>
      <c r="K128" s="713">
        <v>0.239690951771</v>
      </c>
      <c r="L128" s="270"/>
    </row>
    <row r="129" spans="1:12" ht="14.4" customHeight="1" thickBot="1" x14ac:dyDescent="0.35">
      <c r="A129" s="723" t="s">
        <v>450</v>
      </c>
      <c r="B129" s="701">
        <v>3240.99999999999</v>
      </c>
      <c r="C129" s="701">
        <v>3564.9995600000002</v>
      </c>
      <c r="D129" s="702">
        <v>323.99956000001299</v>
      </c>
      <c r="E129" s="703">
        <v>1.099969009564</v>
      </c>
      <c r="F129" s="701">
        <v>3774.3300000000099</v>
      </c>
      <c r="G129" s="702">
        <v>943.58250000000203</v>
      </c>
      <c r="H129" s="704">
        <v>304.59945000000101</v>
      </c>
      <c r="I129" s="701">
        <v>904.67275000000097</v>
      </c>
      <c r="J129" s="702">
        <v>-38.909750000000997</v>
      </c>
      <c r="K129" s="705">
        <v>0.239690951771</v>
      </c>
      <c r="L129" s="270"/>
    </row>
    <row r="130" spans="1:12" ht="14.4" customHeight="1" thickBot="1" x14ac:dyDescent="0.35">
      <c r="A130" s="722" t="s">
        <v>451</v>
      </c>
      <c r="B130" s="706">
        <v>9005</v>
      </c>
      <c r="C130" s="706">
        <v>9427.7568699999993</v>
      </c>
      <c r="D130" s="707">
        <v>422.756870000003</v>
      </c>
      <c r="E130" s="714">
        <v>1.0469469039420001</v>
      </c>
      <c r="F130" s="706">
        <v>10484.25</v>
      </c>
      <c r="G130" s="707">
        <v>2621.0625</v>
      </c>
      <c r="H130" s="709">
        <v>846.10249000000204</v>
      </c>
      <c r="I130" s="706">
        <v>2512.9675000000002</v>
      </c>
      <c r="J130" s="707">
        <v>-108.094999999994</v>
      </c>
      <c r="K130" s="713">
        <v>0.239689772754</v>
      </c>
      <c r="L130" s="270"/>
    </row>
    <row r="131" spans="1:12" ht="14.4" customHeight="1" thickBot="1" x14ac:dyDescent="0.35">
      <c r="A131" s="723" t="s">
        <v>452</v>
      </c>
      <c r="B131" s="701">
        <v>9005</v>
      </c>
      <c r="C131" s="701">
        <v>9427.7568699999993</v>
      </c>
      <c r="D131" s="702">
        <v>422.756870000003</v>
      </c>
      <c r="E131" s="703">
        <v>1.0469469039420001</v>
      </c>
      <c r="F131" s="701">
        <v>10484.25</v>
      </c>
      <c r="G131" s="702">
        <v>2621.0625</v>
      </c>
      <c r="H131" s="704">
        <v>846.10249000000204</v>
      </c>
      <c r="I131" s="701">
        <v>2512.9675000000002</v>
      </c>
      <c r="J131" s="702">
        <v>-108.094999999994</v>
      </c>
      <c r="K131" s="705">
        <v>0.239689772754</v>
      </c>
      <c r="L131" s="270"/>
    </row>
    <row r="132" spans="1:12" ht="14.4" customHeight="1" thickBot="1" x14ac:dyDescent="0.35">
      <c r="A132" s="722" t="s">
        <v>453</v>
      </c>
      <c r="B132" s="706">
        <v>0</v>
      </c>
      <c r="C132" s="706">
        <v>-0.17199999999999999</v>
      </c>
      <c r="D132" s="707">
        <v>-0.17199999999999999</v>
      </c>
      <c r="E132" s="708" t="s">
        <v>329</v>
      </c>
      <c r="F132" s="706">
        <v>0</v>
      </c>
      <c r="G132" s="707">
        <v>0</v>
      </c>
      <c r="H132" s="709">
        <v>-0.434</v>
      </c>
      <c r="I132" s="706">
        <v>-0.434</v>
      </c>
      <c r="J132" s="707">
        <v>-0.434</v>
      </c>
      <c r="K132" s="710" t="s">
        <v>329</v>
      </c>
      <c r="L132" s="270"/>
    </row>
    <row r="133" spans="1:12" ht="14.4" customHeight="1" thickBot="1" x14ac:dyDescent="0.35">
      <c r="A133" s="723" t="s">
        <v>454</v>
      </c>
      <c r="B133" s="701">
        <v>0</v>
      </c>
      <c r="C133" s="701">
        <v>-0.17199999999999999</v>
      </c>
      <c r="D133" s="702">
        <v>-0.17199999999999999</v>
      </c>
      <c r="E133" s="711" t="s">
        <v>329</v>
      </c>
      <c r="F133" s="701">
        <v>0</v>
      </c>
      <c r="G133" s="702">
        <v>0</v>
      </c>
      <c r="H133" s="704">
        <v>-0.434</v>
      </c>
      <c r="I133" s="701">
        <v>-0.434</v>
      </c>
      <c r="J133" s="702">
        <v>-0.434</v>
      </c>
      <c r="K133" s="712" t="s">
        <v>329</v>
      </c>
      <c r="L133" s="270"/>
    </row>
    <row r="134" spans="1:12" ht="14.4" customHeight="1" thickBot="1" x14ac:dyDescent="0.35">
      <c r="A134" s="722" t="s">
        <v>455</v>
      </c>
      <c r="B134" s="706">
        <v>0</v>
      </c>
      <c r="C134" s="706">
        <v>-0.47899999999999998</v>
      </c>
      <c r="D134" s="707">
        <v>-0.47899999999999998</v>
      </c>
      <c r="E134" s="708" t="s">
        <v>329</v>
      </c>
      <c r="F134" s="706">
        <v>0</v>
      </c>
      <c r="G134" s="707">
        <v>0</v>
      </c>
      <c r="H134" s="709">
        <v>-1.2030000000000001</v>
      </c>
      <c r="I134" s="706">
        <v>-1.2030000000000001</v>
      </c>
      <c r="J134" s="707">
        <v>-1.2030000000000001</v>
      </c>
      <c r="K134" s="710" t="s">
        <v>329</v>
      </c>
      <c r="L134" s="270"/>
    </row>
    <row r="135" spans="1:12" ht="14.4" customHeight="1" thickBot="1" x14ac:dyDescent="0.35">
      <c r="A135" s="723" t="s">
        <v>456</v>
      </c>
      <c r="B135" s="701">
        <v>0</v>
      </c>
      <c r="C135" s="701">
        <v>-0.47899999999999998</v>
      </c>
      <c r="D135" s="702">
        <v>-0.47899999999999998</v>
      </c>
      <c r="E135" s="711" t="s">
        <v>329</v>
      </c>
      <c r="F135" s="701">
        <v>0</v>
      </c>
      <c r="G135" s="702">
        <v>0</v>
      </c>
      <c r="H135" s="704">
        <v>-1.2030000000000001</v>
      </c>
      <c r="I135" s="701">
        <v>-1.2030000000000001</v>
      </c>
      <c r="J135" s="702">
        <v>-1.2030000000000001</v>
      </c>
      <c r="K135" s="712" t="s">
        <v>329</v>
      </c>
      <c r="L135" s="270"/>
    </row>
    <row r="136" spans="1:12" ht="14.4" customHeight="1" thickBot="1" x14ac:dyDescent="0.35">
      <c r="A136" s="721" t="s">
        <v>457</v>
      </c>
      <c r="B136" s="701">
        <v>721.00000000000102</v>
      </c>
      <c r="C136" s="701">
        <v>788.82383000000004</v>
      </c>
      <c r="D136" s="702">
        <v>67.823829999999006</v>
      </c>
      <c r="E136" s="703">
        <v>1.094069112343</v>
      </c>
      <c r="F136" s="701">
        <v>838.74000000000296</v>
      </c>
      <c r="G136" s="702">
        <v>209.685000000001</v>
      </c>
      <c r="H136" s="704">
        <v>67.032610000000005</v>
      </c>
      <c r="I136" s="701">
        <v>199.57524000000001</v>
      </c>
      <c r="J136" s="702">
        <v>-10.10976</v>
      </c>
      <c r="K136" s="705">
        <v>0.237946491165</v>
      </c>
      <c r="L136" s="270"/>
    </row>
    <row r="137" spans="1:12" ht="14.4" customHeight="1" thickBot="1" x14ac:dyDescent="0.35">
      <c r="A137" s="722" t="s">
        <v>458</v>
      </c>
      <c r="B137" s="706">
        <v>721.00000000000102</v>
      </c>
      <c r="C137" s="706">
        <v>788.82383000000004</v>
      </c>
      <c r="D137" s="707">
        <v>67.823829999999006</v>
      </c>
      <c r="E137" s="714">
        <v>1.094069112343</v>
      </c>
      <c r="F137" s="706">
        <v>838.74000000000296</v>
      </c>
      <c r="G137" s="707">
        <v>209.685000000001</v>
      </c>
      <c r="H137" s="709">
        <v>67.032610000000005</v>
      </c>
      <c r="I137" s="706">
        <v>199.57524000000001</v>
      </c>
      <c r="J137" s="707">
        <v>-10.10976</v>
      </c>
      <c r="K137" s="713">
        <v>0.237946491165</v>
      </c>
      <c r="L137" s="270"/>
    </row>
    <row r="138" spans="1:12" ht="14.4" customHeight="1" thickBot="1" x14ac:dyDescent="0.35">
      <c r="A138" s="723" t="s">
        <v>459</v>
      </c>
      <c r="B138" s="701">
        <v>721.00000000000102</v>
      </c>
      <c r="C138" s="701">
        <v>788.82383000000004</v>
      </c>
      <c r="D138" s="702">
        <v>67.823829999999006</v>
      </c>
      <c r="E138" s="703">
        <v>1.094069112343</v>
      </c>
      <c r="F138" s="701">
        <v>838.74000000000296</v>
      </c>
      <c r="G138" s="702">
        <v>209.685000000001</v>
      </c>
      <c r="H138" s="704">
        <v>67.032610000000005</v>
      </c>
      <c r="I138" s="701">
        <v>199.57524000000001</v>
      </c>
      <c r="J138" s="702">
        <v>-10.10976</v>
      </c>
      <c r="K138" s="705">
        <v>0.237946491165</v>
      </c>
      <c r="L138" s="270"/>
    </row>
    <row r="139" spans="1:12" ht="14.4" customHeight="1" thickBot="1" x14ac:dyDescent="0.35">
      <c r="A139" s="720" t="s">
        <v>460</v>
      </c>
      <c r="B139" s="701">
        <v>0</v>
      </c>
      <c r="C139" s="701">
        <v>108.45692</v>
      </c>
      <c r="D139" s="702">
        <v>108.45692</v>
      </c>
      <c r="E139" s="711" t="s">
        <v>329</v>
      </c>
      <c r="F139" s="701">
        <v>124.956848860264</v>
      </c>
      <c r="G139" s="702">
        <v>31.239212215066001</v>
      </c>
      <c r="H139" s="704">
        <v>15.06057</v>
      </c>
      <c r="I139" s="701">
        <v>20.23057</v>
      </c>
      <c r="J139" s="702">
        <v>-11.008642215066001</v>
      </c>
      <c r="K139" s="705">
        <v>0.16190044951099999</v>
      </c>
      <c r="L139" s="270"/>
    </row>
    <row r="140" spans="1:12" ht="14.4" customHeight="1" thickBot="1" x14ac:dyDescent="0.35">
      <c r="A140" s="721" t="s">
        <v>461</v>
      </c>
      <c r="B140" s="701">
        <v>0</v>
      </c>
      <c r="C140" s="701">
        <v>108.45692</v>
      </c>
      <c r="D140" s="702">
        <v>108.45692</v>
      </c>
      <c r="E140" s="711" t="s">
        <v>329</v>
      </c>
      <c r="F140" s="701">
        <v>124.956848860264</v>
      </c>
      <c r="G140" s="702">
        <v>31.239212215066001</v>
      </c>
      <c r="H140" s="704">
        <v>15.06057</v>
      </c>
      <c r="I140" s="701">
        <v>20.23057</v>
      </c>
      <c r="J140" s="702">
        <v>-11.008642215066001</v>
      </c>
      <c r="K140" s="705">
        <v>0.16190044951099999</v>
      </c>
      <c r="L140" s="270"/>
    </row>
    <row r="141" spans="1:12" ht="14.4" customHeight="1" thickBot="1" x14ac:dyDescent="0.35">
      <c r="A141" s="722" t="s">
        <v>462</v>
      </c>
      <c r="B141" s="706">
        <v>0</v>
      </c>
      <c r="C141" s="706">
        <v>23.239920000000001</v>
      </c>
      <c r="D141" s="707">
        <v>23.239920000000001</v>
      </c>
      <c r="E141" s="708" t="s">
        <v>329</v>
      </c>
      <c r="F141" s="706">
        <v>39.705875628563</v>
      </c>
      <c r="G141" s="707">
        <v>9.9264689071400003</v>
      </c>
      <c r="H141" s="709">
        <v>15.06057</v>
      </c>
      <c r="I141" s="706">
        <v>20.23057</v>
      </c>
      <c r="J141" s="707">
        <v>10.304101092859</v>
      </c>
      <c r="K141" s="713">
        <v>0.50951073813900005</v>
      </c>
      <c r="L141" s="270"/>
    </row>
    <row r="142" spans="1:12" ht="14.4" customHeight="1" thickBot="1" x14ac:dyDescent="0.35">
      <c r="A142" s="723" t="s">
        <v>463</v>
      </c>
      <c r="B142" s="701">
        <v>0</v>
      </c>
      <c r="C142" s="701">
        <v>0.29287000000000002</v>
      </c>
      <c r="D142" s="702">
        <v>0.29287000000000002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  <c r="L142" s="270"/>
    </row>
    <row r="143" spans="1:12" ht="14.4" customHeight="1" thickBot="1" x14ac:dyDescent="0.35">
      <c r="A143" s="723" t="s">
        <v>464</v>
      </c>
      <c r="B143" s="701">
        <v>0</v>
      </c>
      <c r="C143" s="701">
        <v>-4.0029500000000002</v>
      </c>
      <c r="D143" s="702">
        <v>-4.0029500000000002</v>
      </c>
      <c r="E143" s="711" t="s">
        <v>329</v>
      </c>
      <c r="F143" s="701">
        <v>0</v>
      </c>
      <c r="G143" s="702">
        <v>0</v>
      </c>
      <c r="H143" s="704">
        <v>-2.7570000000000001</v>
      </c>
      <c r="I143" s="701">
        <v>-2.7570000000000001</v>
      </c>
      <c r="J143" s="702">
        <v>-2.7570000000000001</v>
      </c>
      <c r="K143" s="712" t="s">
        <v>329</v>
      </c>
      <c r="L143" s="270"/>
    </row>
    <row r="144" spans="1:12" ht="14.4" customHeight="1" thickBot="1" x14ac:dyDescent="0.35">
      <c r="A144" s="723" t="s">
        <v>465</v>
      </c>
      <c r="B144" s="701">
        <v>0</v>
      </c>
      <c r="C144" s="701">
        <v>19.95</v>
      </c>
      <c r="D144" s="702">
        <v>19.95</v>
      </c>
      <c r="E144" s="711" t="s">
        <v>329</v>
      </c>
      <c r="F144" s="701">
        <v>32.714055226074002</v>
      </c>
      <c r="G144" s="702">
        <v>8.1785138065179996</v>
      </c>
      <c r="H144" s="704">
        <v>0</v>
      </c>
      <c r="I144" s="701">
        <v>4.95</v>
      </c>
      <c r="J144" s="702">
        <v>-3.2285138065179999</v>
      </c>
      <c r="K144" s="705">
        <v>0.151311109729</v>
      </c>
      <c r="L144" s="270"/>
    </row>
    <row r="145" spans="1:12" ht="14.4" customHeight="1" thickBot="1" x14ac:dyDescent="0.35">
      <c r="A145" s="723" t="s">
        <v>466</v>
      </c>
      <c r="B145" s="701">
        <v>0</v>
      </c>
      <c r="C145" s="701">
        <v>6.9999999999989999</v>
      </c>
      <c r="D145" s="702">
        <v>6.9999999999989999</v>
      </c>
      <c r="E145" s="711" t="s">
        <v>329</v>
      </c>
      <c r="F145" s="701">
        <v>6.991820402488</v>
      </c>
      <c r="G145" s="702">
        <v>1.747955100622</v>
      </c>
      <c r="H145" s="704">
        <v>0</v>
      </c>
      <c r="I145" s="701">
        <v>0</v>
      </c>
      <c r="J145" s="702">
        <v>-1.747955100622</v>
      </c>
      <c r="K145" s="705">
        <v>0</v>
      </c>
      <c r="L145" s="270"/>
    </row>
    <row r="146" spans="1:12" ht="14.4" customHeight="1" thickBot="1" x14ac:dyDescent="0.35">
      <c r="A146" s="723" t="s">
        <v>467</v>
      </c>
      <c r="B146" s="701">
        <v>0</v>
      </c>
      <c r="C146" s="701">
        <v>0</v>
      </c>
      <c r="D146" s="702">
        <v>0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0.22</v>
      </c>
      <c r="J146" s="702">
        <v>0.22</v>
      </c>
      <c r="K146" s="712" t="s">
        <v>337</v>
      </c>
      <c r="L146" s="270"/>
    </row>
    <row r="147" spans="1:12" ht="14.4" customHeight="1" thickBot="1" x14ac:dyDescent="0.35">
      <c r="A147" s="723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17.81757</v>
      </c>
      <c r="I147" s="701">
        <v>17.81757</v>
      </c>
      <c r="J147" s="702">
        <v>17.81757</v>
      </c>
      <c r="K147" s="712" t="s">
        <v>337</v>
      </c>
      <c r="L147" s="270"/>
    </row>
    <row r="148" spans="1:12" ht="14.4" customHeight="1" thickBot="1" x14ac:dyDescent="0.35">
      <c r="A148" s="725" t="s">
        <v>469</v>
      </c>
      <c r="B148" s="701">
        <v>0</v>
      </c>
      <c r="C148" s="701">
        <v>55.473999999999997</v>
      </c>
      <c r="D148" s="702">
        <v>55.473999999999997</v>
      </c>
      <c r="E148" s="711" t="s">
        <v>329</v>
      </c>
      <c r="F148" s="701">
        <v>58.299233872777997</v>
      </c>
      <c r="G148" s="702">
        <v>14.574808468194</v>
      </c>
      <c r="H148" s="704">
        <v>0</v>
      </c>
      <c r="I148" s="701">
        <v>0</v>
      </c>
      <c r="J148" s="702">
        <v>-14.574808468194</v>
      </c>
      <c r="K148" s="705">
        <v>0</v>
      </c>
      <c r="L148" s="270"/>
    </row>
    <row r="149" spans="1:12" ht="14.4" customHeight="1" thickBot="1" x14ac:dyDescent="0.35">
      <c r="A149" s="723" t="s">
        <v>470</v>
      </c>
      <c r="B149" s="701">
        <v>0</v>
      </c>
      <c r="C149" s="701">
        <v>55.473999999999997</v>
      </c>
      <c r="D149" s="702">
        <v>55.473999999999997</v>
      </c>
      <c r="E149" s="711" t="s">
        <v>329</v>
      </c>
      <c r="F149" s="701">
        <v>58.299233872777997</v>
      </c>
      <c r="G149" s="702">
        <v>14.574808468194</v>
      </c>
      <c r="H149" s="704">
        <v>0</v>
      </c>
      <c r="I149" s="701">
        <v>0</v>
      </c>
      <c r="J149" s="702">
        <v>-14.574808468194</v>
      </c>
      <c r="K149" s="705">
        <v>0</v>
      </c>
      <c r="L149" s="270"/>
    </row>
    <row r="150" spans="1:12" ht="14.4" customHeight="1" thickBot="1" x14ac:dyDescent="0.35">
      <c r="A150" s="725" t="s">
        <v>471</v>
      </c>
      <c r="B150" s="701">
        <v>0</v>
      </c>
      <c r="C150" s="701">
        <v>4.24</v>
      </c>
      <c r="D150" s="702">
        <v>4.24</v>
      </c>
      <c r="E150" s="711" t="s">
        <v>329</v>
      </c>
      <c r="F150" s="701">
        <v>2.2457651286139999</v>
      </c>
      <c r="G150" s="702">
        <v>0.56144128215300004</v>
      </c>
      <c r="H150" s="704">
        <v>0</v>
      </c>
      <c r="I150" s="701">
        <v>0</v>
      </c>
      <c r="J150" s="702">
        <v>-0.56144128215300004</v>
      </c>
      <c r="K150" s="705">
        <v>0</v>
      </c>
      <c r="L150" s="270"/>
    </row>
    <row r="151" spans="1:12" ht="14.4" customHeight="1" thickBot="1" x14ac:dyDescent="0.35">
      <c r="A151" s="723" t="s">
        <v>472</v>
      </c>
      <c r="B151" s="701">
        <v>0</v>
      </c>
      <c r="C151" s="701">
        <v>4.24</v>
      </c>
      <c r="D151" s="702">
        <v>4.24</v>
      </c>
      <c r="E151" s="711" t="s">
        <v>329</v>
      </c>
      <c r="F151" s="701">
        <v>2.2457651286139999</v>
      </c>
      <c r="G151" s="702">
        <v>0.56144128215300004</v>
      </c>
      <c r="H151" s="704">
        <v>0</v>
      </c>
      <c r="I151" s="701">
        <v>0</v>
      </c>
      <c r="J151" s="702">
        <v>-0.56144128215300004</v>
      </c>
      <c r="K151" s="705">
        <v>0</v>
      </c>
      <c r="L151" s="270"/>
    </row>
    <row r="152" spans="1:12" ht="14.4" customHeight="1" thickBot="1" x14ac:dyDescent="0.35">
      <c r="A152" s="725" t="s">
        <v>473</v>
      </c>
      <c r="B152" s="701">
        <v>0</v>
      </c>
      <c r="C152" s="701">
        <v>0.75</v>
      </c>
      <c r="D152" s="702">
        <v>0.75</v>
      </c>
      <c r="E152" s="711" t="s">
        <v>329</v>
      </c>
      <c r="F152" s="701">
        <v>0.28779628627600001</v>
      </c>
      <c r="G152" s="702">
        <v>7.1949071569000003E-2</v>
      </c>
      <c r="H152" s="704">
        <v>0</v>
      </c>
      <c r="I152" s="701">
        <v>0</v>
      </c>
      <c r="J152" s="702">
        <v>-7.1949071569000003E-2</v>
      </c>
      <c r="K152" s="705">
        <v>0</v>
      </c>
      <c r="L152" s="270"/>
    </row>
    <row r="153" spans="1:12" ht="14.4" customHeight="1" thickBot="1" x14ac:dyDescent="0.35">
      <c r="A153" s="723" t="s">
        <v>474</v>
      </c>
      <c r="B153" s="701">
        <v>0</v>
      </c>
      <c r="C153" s="701">
        <v>0.75</v>
      </c>
      <c r="D153" s="702">
        <v>0.75</v>
      </c>
      <c r="E153" s="711" t="s">
        <v>329</v>
      </c>
      <c r="F153" s="701">
        <v>0.28779628627600001</v>
      </c>
      <c r="G153" s="702">
        <v>7.1949071569000003E-2</v>
      </c>
      <c r="H153" s="704">
        <v>0</v>
      </c>
      <c r="I153" s="701">
        <v>0</v>
      </c>
      <c r="J153" s="702">
        <v>-7.1949071569000003E-2</v>
      </c>
      <c r="K153" s="705">
        <v>0</v>
      </c>
      <c r="L153" s="270"/>
    </row>
    <row r="154" spans="1:12" ht="14.4" customHeight="1" thickBot="1" x14ac:dyDescent="0.35">
      <c r="A154" s="725" t="s">
        <v>475</v>
      </c>
      <c r="B154" s="701">
        <v>0</v>
      </c>
      <c r="C154" s="701">
        <v>24.753</v>
      </c>
      <c r="D154" s="702">
        <v>24.753</v>
      </c>
      <c r="E154" s="711" t="s">
        <v>329</v>
      </c>
      <c r="F154" s="701">
        <v>24.418177944031001</v>
      </c>
      <c r="G154" s="702">
        <v>6.1045444860069997</v>
      </c>
      <c r="H154" s="704">
        <v>0</v>
      </c>
      <c r="I154" s="701">
        <v>0</v>
      </c>
      <c r="J154" s="702">
        <v>-6.1045444860069997</v>
      </c>
      <c r="K154" s="705">
        <v>0</v>
      </c>
      <c r="L154" s="270"/>
    </row>
    <row r="155" spans="1:12" ht="14.4" customHeight="1" thickBot="1" x14ac:dyDescent="0.35">
      <c r="A155" s="723" t="s">
        <v>476</v>
      </c>
      <c r="B155" s="701">
        <v>0</v>
      </c>
      <c r="C155" s="701">
        <v>24.753</v>
      </c>
      <c r="D155" s="702">
        <v>24.753</v>
      </c>
      <c r="E155" s="711" t="s">
        <v>329</v>
      </c>
      <c r="F155" s="701">
        <v>24.418177944031001</v>
      </c>
      <c r="G155" s="702">
        <v>6.1045444860069997</v>
      </c>
      <c r="H155" s="704">
        <v>0</v>
      </c>
      <c r="I155" s="701">
        <v>0</v>
      </c>
      <c r="J155" s="702">
        <v>-6.1045444860069997</v>
      </c>
      <c r="K155" s="705">
        <v>0</v>
      </c>
      <c r="L155" s="270"/>
    </row>
    <row r="156" spans="1:12" ht="14.4" customHeight="1" thickBot="1" x14ac:dyDescent="0.35">
      <c r="A156" s="720" t="s">
        <v>477</v>
      </c>
      <c r="B156" s="701">
        <v>1178.8303656784501</v>
      </c>
      <c r="C156" s="701">
        <v>1135.6132700000001</v>
      </c>
      <c r="D156" s="702">
        <v>-43.217095678450001</v>
      </c>
      <c r="E156" s="703">
        <v>0.96333900369600001</v>
      </c>
      <c r="F156" s="701">
        <v>1002.39784068866</v>
      </c>
      <c r="G156" s="702">
        <v>250.59946017216501</v>
      </c>
      <c r="H156" s="704">
        <v>130.81062</v>
      </c>
      <c r="I156" s="701">
        <v>323.81468999999998</v>
      </c>
      <c r="J156" s="702">
        <v>73.215229827835003</v>
      </c>
      <c r="K156" s="705">
        <v>0.32304009132400002</v>
      </c>
      <c r="L156" s="270"/>
    </row>
    <row r="157" spans="1:12" ht="14.4" customHeight="1" thickBot="1" x14ac:dyDescent="0.35">
      <c r="A157" s="721" t="s">
        <v>478</v>
      </c>
      <c r="B157" s="701">
        <v>940.00000000000102</v>
      </c>
      <c r="C157" s="701">
        <v>943.596</v>
      </c>
      <c r="D157" s="702">
        <v>3.5959999999979999</v>
      </c>
      <c r="E157" s="703">
        <v>1.0038255319139999</v>
      </c>
      <c r="F157" s="701">
        <v>1002.39784068866</v>
      </c>
      <c r="G157" s="702">
        <v>250.59946017216501</v>
      </c>
      <c r="H157" s="704">
        <v>80.569000000000003</v>
      </c>
      <c r="I157" s="701">
        <v>234.18100000000001</v>
      </c>
      <c r="J157" s="702">
        <v>-16.418460172164998</v>
      </c>
      <c r="K157" s="705">
        <v>0.233620814505</v>
      </c>
      <c r="L157" s="270"/>
    </row>
    <row r="158" spans="1:12" ht="14.4" customHeight="1" thickBot="1" x14ac:dyDescent="0.35">
      <c r="A158" s="722" t="s">
        <v>479</v>
      </c>
      <c r="B158" s="706">
        <v>940.00000000000102</v>
      </c>
      <c r="C158" s="706">
        <v>943.53599999999994</v>
      </c>
      <c r="D158" s="707">
        <v>3.5359999999979999</v>
      </c>
      <c r="E158" s="714">
        <v>1.003761702127</v>
      </c>
      <c r="F158" s="706">
        <v>1002.39784068866</v>
      </c>
      <c r="G158" s="707">
        <v>250.59946017216501</v>
      </c>
      <c r="H158" s="709">
        <v>80.569000000000003</v>
      </c>
      <c r="I158" s="706">
        <v>234.18100000000001</v>
      </c>
      <c r="J158" s="707">
        <v>-16.418460172164998</v>
      </c>
      <c r="K158" s="713">
        <v>0.233620814505</v>
      </c>
      <c r="L158" s="270"/>
    </row>
    <row r="159" spans="1:12" ht="14.4" customHeight="1" thickBot="1" x14ac:dyDescent="0.35">
      <c r="A159" s="723" t="s">
        <v>480</v>
      </c>
      <c r="B159" s="701">
        <v>98</v>
      </c>
      <c r="C159" s="701">
        <v>98.793999999999997</v>
      </c>
      <c r="D159" s="702">
        <v>0.79399999999899995</v>
      </c>
      <c r="E159" s="703">
        <v>1.008102040816</v>
      </c>
      <c r="F159" s="701">
        <v>104.936527958472</v>
      </c>
      <c r="G159" s="702">
        <v>26.234131989618</v>
      </c>
      <c r="H159" s="704">
        <v>7.9210000000000003</v>
      </c>
      <c r="I159" s="701">
        <v>23.763000000000002</v>
      </c>
      <c r="J159" s="702">
        <v>-2.4711319896170001</v>
      </c>
      <c r="K159" s="705">
        <v>0.22645117445999999</v>
      </c>
      <c r="L159" s="270"/>
    </row>
    <row r="160" spans="1:12" ht="14.4" customHeight="1" thickBot="1" x14ac:dyDescent="0.35">
      <c r="A160" s="723" t="s">
        <v>481</v>
      </c>
      <c r="B160" s="701">
        <v>167</v>
      </c>
      <c r="C160" s="701">
        <v>168.29499999999999</v>
      </c>
      <c r="D160" s="702">
        <v>1.2949999999990001</v>
      </c>
      <c r="E160" s="703">
        <v>1.007754491017</v>
      </c>
      <c r="F160" s="701">
        <v>178.007379855501</v>
      </c>
      <c r="G160" s="702">
        <v>44.501844963875001</v>
      </c>
      <c r="H160" s="704">
        <v>14.968</v>
      </c>
      <c r="I160" s="701">
        <v>42.256</v>
      </c>
      <c r="J160" s="702">
        <v>-2.2458449638750002</v>
      </c>
      <c r="K160" s="705">
        <v>0.23738341654299999</v>
      </c>
      <c r="L160" s="270"/>
    </row>
    <row r="161" spans="1:12" ht="14.4" customHeight="1" thickBot="1" x14ac:dyDescent="0.35">
      <c r="A161" s="723" t="s">
        <v>482</v>
      </c>
      <c r="B161" s="701">
        <v>51</v>
      </c>
      <c r="C161" s="701">
        <v>51.470999999999997</v>
      </c>
      <c r="D161" s="702">
        <v>0.470999999999</v>
      </c>
      <c r="E161" s="703">
        <v>1.009235294117</v>
      </c>
      <c r="F161" s="701">
        <v>54.943422715464997</v>
      </c>
      <c r="G161" s="702">
        <v>13.735855678866001</v>
      </c>
      <c r="H161" s="704">
        <v>4.08</v>
      </c>
      <c r="I161" s="701">
        <v>12.24</v>
      </c>
      <c r="J161" s="702">
        <v>-1.495855678866</v>
      </c>
      <c r="K161" s="705">
        <v>0.222774617871</v>
      </c>
      <c r="L161" s="270"/>
    </row>
    <row r="162" spans="1:12" ht="14.4" customHeight="1" thickBot="1" x14ac:dyDescent="0.35">
      <c r="A162" s="723" t="s">
        <v>483</v>
      </c>
      <c r="B162" s="701">
        <v>540.00000000000102</v>
      </c>
      <c r="C162" s="701">
        <v>541.10199999999998</v>
      </c>
      <c r="D162" s="702">
        <v>1.101999999999</v>
      </c>
      <c r="E162" s="703">
        <v>1.00204074074</v>
      </c>
      <c r="F162" s="701">
        <v>575.04770963720398</v>
      </c>
      <c r="G162" s="702">
        <v>143.76192740930099</v>
      </c>
      <c r="H162" s="704">
        <v>45.62</v>
      </c>
      <c r="I162" s="701">
        <v>136.86000000000001</v>
      </c>
      <c r="J162" s="702">
        <v>-6.9019274092999998</v>
      </c>
      <c r="K162" s="705">
        <v>0.23799764385800001</v>
      </c>
      <c r="L162" s="270"/>
    </row>
    <row r="163" spans="1:12" ht="14.4" customHeight="1" thickBot="1" x14ac:dyDescent="0.35">
      <c r="A163" s="723" t="s">
        <v>484</v>
      </c>
      <c r="B163" s="701">
        <v>75</v>
      </c>
      <c r="C163" s="701">
        <v>75.42</v>
      </c>
      <c r="D163" s="702">
        <v>0.41999999999900001</v>
      </c>
      <c r="E163" s="703">
        <v>1.0056</v>
      </c>
      <c r="F163" s="701">
        <v>80.153057916020998</v>
      </c>
      <c r="G163" s="702">
        <v>20.038264479005001</v>
      </c>
      <c r="H163" s="704">
        <v>7.556</v>
      </c>
      <c r="I163" s="701">
        <v>17.79</v>
      </c>
      <c r="J163" s="702">
        <v>-2.2482644790049999</v>
      </c>
      <c r="K163" s="705">
        <v>0.22195035925600001</v>
      </c>
      <c r="L163" s="270"/>
    </row>
    <row r="164" spans="1:12" ht="14.4" customHeight="1" thickBot="1" x14ac:dyDescent="0.35">
      <c r="A164" s="723" t="s">
        <v>485</v>
      </c>
      <c r="B164" s="701">
        <v>9</v>
      </c>
      <c r="C164" s="701">
        <v>8.4540000000000006</v>
      </c>
      <c r="D164" s="702">
        <v>-0.54600000000000004</v>
      </c>
      <c r="E164" s="703">
        <v>0.93933333333299995</v>
      </c>
      <c r="F164" s="701">
        <v>9.3097426059970001</v>
      </c>
      <c r="G164" s="702">
        <v>2.327435651499</v>
      </c>
      <c r="H164" s="704">
        <v>0.42399999999999999</v>
      </c>
      <c r="I164" s="701">
        <v>1.272</v>
      </c>
      <c r="J164" s="702">
        <v>-1.055435651499</v>
      </c>
      <c r="K164" s="705">
        <v>0.136631059937</v>
      </c>
      <c r="L164" s="270"/>
    </row>
    <row r="165" spans="1:12" ht="14.4" customHeight="1" thickBot="1" x14ac:dyDescent="0.35">
      <c r="A165" s="722" t="s">
        <v>486</v>
      </c>
      <c r="B165" s="706">
        <v>0</v>
      </c>
      <c r="C165" s="706">
        <v>5.9999999998999999E-2</v>
      </c>
      <c r="D165" s="707">
        <v>5.9999999998999999E-2</v>
      </c>
      <c r="E165" s="708" t="s">
        <v>337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3">
        <v>0</v>
      </c>
      <c r="L165" s="270"/>
    </row>
    <row r="166" spans="1:12" ht="14.4" customHeight="1" thickBot="1" x14ac:dyDescent="0.35">
      <c r="A166" s="723" t="s">
        <v>487</v>
      </c>
      <c r="B166" s="701">
        <v>0</v>
      </c>
      <c r="C166" s="701">
        <v>5.9999999998999999E-2</v>
      </c>
      <c r="D166" s="702">
        <v>5.9999999998999999E-2</v>
      </c>
      <c r="E166" s="711" t="s">
        <v>337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05">
        <v>0</v>
      </c>
      <c r="L166" s="270"/>
    </row>
    <row r="167" spans="1:12" ht="14.4" customHeight="1" thickBot="1" x14ac:dyDescent="0.35">
      <c r="A167" s="721" t="s">
        <v>488</v>
      </c>
      <c r="B167" s="701">
        <v>238.830365678449</v>
      </c>
      <c r="C167" s="701">
        <v>192.01727</v>
      </c>
      <c r="D167" s="702">
        <v>-46.813095678449002</v>
      </c>
      <c r="E167" s="703">
        <v>0.80399018547900003</v>
      </c>
      <c r="F167" s="701">
        <v>0</v>
      </c>
      <c r="G167" s="702">
        <v>0</v>
      </c>
      <c r="H167" s="704">
        <v>50.241619999999998</v>
      </c>
      <c r="I167" s="701">
        <v>89.633690000000001</v>
      </c>
      <c r="J167" s="702">
        <v>89.633690000000001</v>
      </c>
      <c r="K167" s="712" t="s">
        <v>329</v>
      </c>
      <c r="L167" s="270"/>
    </row>
    <row r="168" spans="1:12" ht="14.4" customHeight="1" thickBot="1" x14ac:dyDescent="0.35">
      <c r="A168" s="722" t="s">
        <v>489</v>
      </c>
      <c r="B168" s="706">
        <v>247</v>
      </c>
      <c r="C168" s="706">
        <v>43.578879999999998</v>
      </c>
      <c r="D168" s="707">
        <v>-203.42112</v>
      </c>
      <c r="E168" s="714">
        <v>0.17643271255000001</v>
      </c>
      <c r="F168" s="706">
        <v>0</v>
      </c>
      <c r="G168" s="707">
        <v>0</v>
      </c>
      <c r="H168" s="709">
        <v>50.241619999999998</v>
      </c>
      <c r="I168" s="706">
        <v>68.980199999999996</v>
      </c>
      <c r="J168" s="707">
        <v>68.980199999999996</v>
      </c>
      <c r="K168" s="710" t="s">
        <v>329</v>
      </c>
      <c r="L168" s="270"/>
    </row>
    <row r="169" spans="1:12" ht="14.4" customHeight="1" thickBot="1" x14ac:dyDescent="0.35">
      <c r="A169" s="723" t="s">
        <v>490</v>
      </c>
      <c r="B169" s="701">
        <v>247</v>
      </c>
      <c r="C169" s="701">
        <v>25.09056</v>
      </c>
      <c r="D169" s="702">
        <v>-221.90943999999999</v>
      </c>
      <c r="E169" s="703">
        <v>0.101581214574</v>
      </c>
      <c r="F169" s="701">
        <v>0</v>
      </c>
      <c r="G169" s="702">
        <v>0</v>
      </c>
      <c r="H169" s="704">
        <v>0</v>
      </c>
      <c r="I169" s="701">
        <v>18.738579999999999</v>
      </c>
      <c r="J169" s="702">
        <v>18.738579999999999</v>
      </c>
      <c r="K169" s="712" t="s">
        <v>329</v>
      </c>
      <c r="L169" s="270"/>
    </row>
    <row r="170" spans="1:12" ht="14.4" customHeight="1" thickBot="1" x14ac:dyDescent="0.35">
      <c r="A170" s="723" t="s">
        <v>491</v>
      </c>
      <c r="B170" s="701">
        <v>0</v>
      </c>
      <c r="C170" s="701">
        <v>18.488320000000002</v>
      </c>
      <c r="D170" s="702">
        <v>18.488320000000002</v>
      </c>
      <c r="E170" s="711" t="s">
        <v>329</v>
      </c>
      <c r="F170" s="701">
        <v>0</v>
      </c>
      <c r="G170" s="702">
        <v>0</v>
      </c>
      <c r="H170" s="704">
        <v>50.241619999999998</v>
      </c>
      <c r="I170" s="701">
        <v>50.241619999999998</v>
      </c>
      <c r="J170" s="702">
        <v>50.241619999999998</v>
      </c>
      <c r="K170" s="712" t="s">
        <v>329</v>
      </c>
      <c r="L170" s="270"/>
    </row>
    <row r="171" spans="1:12" ht="14.4" customHeight="1" thickBot="1" x14ac:dyDescent="0.35">
      <c r="A171" s="722" t="s">
        <v>492</v>
      </c>
      <c r="B171" s="706">
        <v>0</v>
      </c>
      <c r="C171" s="706">
        <v>32.084359999999997</v>
      </c>
      <c r="D171" s="707">
        <v>32.084359999999997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0" t="s">
        <v>329</v>
      </c>
      <c r="L171" s="270"/>
    </row>
    <row r="172" spans="1:12" ht="14.4" customHeight="1" thickBot="1" x14ac:dyDescent="0.35">
      <c r="A172" s="723" t="s">
        <v>493</v>
      </c>
      <c r="B172" s="701">
        <v>0</v>
      </c>
      <c r="C172" s="701">
        <v>3.1459999999999999</v>
      </c>
      <c r="D172" s="702">
        <v>3.1459999999999999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  <c r="L172" s="270"/>
    </row>
    <row r="173" spans="1:12" ht="14.4" customHeight="1" thickBot="1" x14ac:dyDescent="0.35">
      <c r="A173" s="723" t="s">
        <v>494</v>
      </c>
      <c r="B173" s="701">
        <v>0</v>
      </c>
      <c r="C173" s="701">
        <v>28.938359999999999</v>
      </c>
      <c r="D173" s="702">
        <v>28.938359999999999</v>
      </c>
      <c r="E173" s="711" t="s">
        <v>337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  <c r="L173" s="270"/>
    </row>
    <row r="174" spans="1:12" ht="14.4" customHeight="1" thickBot="1" x14ac:dyDescent="0.35">
      <c r="A174" s="722" t="s">
        <v>495</v>
      </c>
      <c r="B174" s="706">
        <v>0</v>
      </c>
      <c r="C174" s="706">
        <v>19.9771</v>
      </c>
      <c r="D174" s="707">
        <v>19.9771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4.5617000000000001</v>
      </c>
      <c r="J174" s="707">
        <v>4.5617000000000001</v>
      </c>
      <c r="K174" s="710" t="s">
        <v>329</v>
      </c>
      <c r="L174" s="270"/>
    </row>
    <row r="175" spans="1:12" ht="14.4" customHeight="1" thickBot="1" x14ac:dyDescent="0.35">
      <c r="A175" s="723" t="s">
        <v>496</v>
      </c>
      <c r="B175" s="701">
        <v>0</v>
      </c>
      <c r="C175" s="701">
        <v>19.9771</v>
      </c>
      <c r="D175" s="702">
        <v>19.9771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4.5617000000000001</v>
      </c>
      <c r="J175" s="702">
        <v>4.5617000000000001</v>
      </c>
      <c r="K175" s="712" t="s">
        <v>329</v>
      </c>
      <c r="L175" s="270"/>
    </row>
    <row r="176" spans="1:12" ht="14.4" customHeight="1" thickBot="1" x14ac:dyDescent="0.35">
      <c r="A176" s="722" t="s">
        <v>497</v>
      </c>
      <c r="B176" s="706">
        <v>0</v>
      </c>
      <c r="C176" s="706">
        <v>27.243580000000001</v>
      </c>
      <c r="D176" s="707">
        <v>27.243580000000001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16.09179</v>
      </c>
      <c r="J176" s="707">
        <v>16.09179</v>
      </c>
      <c r="K176" s="710" t="s">
        <v>329</v>
      </c>
      <c r="L176" s="270"/>
    </row>
    <row r="177" spans="1:12" ht="14.4" customHeight="1" thickBot="1" x14ac:dyDescent="0.35">
      <c r="A177" s="723" t="s">
        <v>498</v>
      </c>
      <c r="B177" s="701">
        <v>0</v>
      </c>
      <c r="C177" s="701">
        <v>27.243580000000001</v>
      </c>
      <c r="D177" s="702">
        <v>27.243580000000001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16.09179</v>
      </c>
      <c r="J177" s="702">
        <v>16.09179</v>
      </c>
      <c r="K177" s="712" t="s">
        <v>329</v>
      </c>
      <c r="L177" s="270"/>
    </row>
    <row r="178" spans="1:12" ht="14.4" customHeight="1" thickBot="1" x14ac:dyDescent="0.35">
      <c r="A178" s="722" t="s">
        <v>499</v>
      </c>
      <c r="B178" s="706">
        <v>0</v>
      </c>
      <c r="C178" s="706">
        <v>69.133349999999993</v>
      </c>
      <c r="D178" s="707">
        <v>69.133349999999993</v>
      </c>
      <c r="E178" s="708" t="s">
        <v>337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  <c r="L178" s="270"/>
    </row>
    <row r="179" spans="1:12" ht="14.4" customHeight="1" thickBot="1" x14ac:dyDescent="0.35">
      <c r="A179" s="723" t="s">
        <v>500</v>
      </c>
      <c r="B179" s="701">
        <v>0</v>
      </c>
      <c r="C179" s="701">
        <v>69.133349999999993</v>
      </c>
      <c r="D179" s="702">
        <v>69.133349999999993</v>
      </c>
      <c r="E179" s="711" t="s">
        <v>337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  <c r="L179" s="270"/>
    </row>
    <row r="180" spans="1:12" ht="14.4" customHeight="1" thickBot="1" x14ac:dyDescent="0.35">
      <c r="A180" s="722" t="s">
        <v>501</v>
      </c>
      <c r="B180" s="706">
        <v>-8.1696343215499994</v>
      </c>
      <c r="C180" s="706">
        <v>0</v>
      </c>
      <c r="D180" s="707">
        <v>8.1696343215499994</v>
      </c>
      <c r="E180" s="714">
        <v>0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3">
        <v>0</v>
      </c>
      <c r="L180" s="270"/>
    </row>
    <row r="181" spans="1:12" ht="14.4" customHeight="1" thickBot="1" x14ac:dyDescent="0.35">
      <c r="A181" s="723" t="s">
        <v>502</v>
      </c>
      <c r="B181" s="701">
        <v>-8.1696343215499994</v>
      </c>
      <c r="C181" s="701">
        <v>0</v>
      </c>
      <c r="D181" s="702">
        <v>8.1696343215499994</v>
      </c>
      <c r="E181" s="703">
        <v>0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05">
        <v>0</v>
      </c>
      <c r="L181" s="270"/>
    </row>
    <row r="182" spans="1:12" ht="14.4" customHeight="1" thickBot="1" x14ac:dyDescent="0.35">
      <c r="A182" s="719" t="s">
        <v>503</v>
      </c>
      <c r="B182" s="701">
        <v>56845.264856329399</v>
      </c>
      <c r="C182" s="701">
        <v>57656.117910000001</v>
      </c>
      <c r="D182" s="702">
        <v>810.85305367059505</v>
      </c>
      <c r="E182" s="703">
        <v>1.0142642145430001</v>
      </c>
      <c r="F182" s="701">
        <v>59376.332710261602</v>
      </c>
      <c r="G182" s="702">
        <v>14844.083177565401</v>
      </c>
      <c r="H182" s="704">
        <v>4410.6003099999998</v>
      </c>
      <c r="I182" s="701">
        <v>12922.76146</v>
      </c>
      <c r="J182" s="702">
        <v>-1921.3217175653999</v>
      </c>
      <c r="K182" s="705">
        <v>0.217641623693</v>
      </c>
      <c r="L182" s="270"/>
    </row>
    <row r="183" spans="1:12" ht="14.4" customHeight="1" thickBot="1" x14ac:dyDescent="0.35">
      <c r="A183" s="720" t="s">
        <v>504</v>
      </c>
      <c r="B183" s="701">
        <v>56806.964938708297</v>
      </c>
      <c r="C183" s="701">
        <v>57373.680110000001</v>
      </c>
      <c r="D183" s="702">
        <v>566.71517129174799</v>
      </c>
      <c r="E183" s="703">
        <v>1.0099761564780001</v>
      </c>
      <c r="F183" s="701">
        <v>59376.163867961302</v>
      </c>
      <c r="G183" s="702">
        <v>14844.0409669903</v>
      </c>
      <c r="H183" s="704">
        <v>4410.4237800000001</v>
      </c>
      <c r="I183" s="701">
        <v>12920.98594</v>
      </c>
      <c r="J183" s="702">
        <v>-1923.0550269903299</v>
      </c>
      <c r="K183" s="705">
        <v>0.21761233967099999</v>
      </c>
      <c r="L183" s="270"/>
    </row>
    <row r="184" spans="1:12" ht="14.4" customHeight="1" thickBot="1" x14ac:dyDescent="0.35">
      <c r="A184" s="721" t="s">
        <v>505</v>
      </c>
      <c r="B184" s="701">
        <v>56806.964938708297</v>
      </c>
      <c r="C184" s="701">
        <v>57373.680110000001</v>
      </c>
      <c r="D184" s="702">
        <v>566.71517129174799</v>
      </c>
      <c r="E184" s="703">
        <v>1.0099761564780001</v>
      </c>
      <c r="F184" s="701">
        <v>59376.163867961302</v>
      </c>
      <c r="G184" s="702">
        <v>14844.0409669903</v>
      </c>
      <c r="H184" s="704">
        <v>4410.4237800000001</v>
      </c>
      <c r="I184" s="701">
        <v>12920.98594</v>
      </c>
      <c r="J184" s="702">
        <v>-1923.0550269903299</v>
      </c>
      <c r="K184" s="705">
        <v>0.21761233967099999</v>
      </c>
      <c r="L184" s="270"/>
    </row>
    <row r="185" spans="1:12" ht="14.4" customHeight="1" thickBot="1" x14ac:dyDescent="0.35">
      <c r="A185" s="722" t="s">
        <v>506</v>
      </c>
      <c r="B185" s="706">
        <v>296</v>
      </c>
      <c r="C185" s="706">
        <v>312.90568000000002</v>
      </c>
      <c r="D185" s="707">
        <v>16.90568</v>
      </c>
      <c r="E185" s="714">
        <v>1.057113783783</v>
      </c>
      <c r="F185" s="706">
        <v>316.24831324527003</v>
      </c>
      <c r="G185" s="707">
        <v>79.062078311316995</v>
      </c>
      <c r="H185" s="709">
        <v>27.964759999999998</v>
      </c>
      <c r="I185" s="706">
        <v>107.19553999999999</v>
      </c>
      <c r="J185" s="707">
        <v>28.133461688682001</v>
      </c>
      <c r="K185" s="713">
        <v>0.33896003713</v>
      </c>
      <c r="L185" s="270"/>
    </row>
    <row r="186" spans="1:12" ht="14.4" customHeight="1" thickBot="1" x14ac:dyDescent="0.35">
      <c r="A186" s="723" t="s">
        <v>507</v>
      </c>
      <c r="B186" s="701">
        <v>140</v>
      </c>
      <c r="C186" s="701">
        <v>186.62315000000001</v>
      </c>
      <c r="D186" s="702">
        <v>46.623150000000003</v>
      </c>
      <c r="E186" s="703">
        <v>1.3330225</v>
      </c>
      <c r="F186" s="701">
        <v>171.235652800808</v>
      </c>
      <c r="G186" s="702">
        <v>42.808913200201999</v>
      </c>
      <c r="H186" s="704">
        <v>14.49507</v>
      </c>
      <c r="I186" s="701">
        <v>36.18976</v>
      </c>
      <c r="J186" s="702">
        <v>-6.6191532002019997</v>
      </c>
      <c r="K186" s="705">
        <v>0.211344772003</v>
      </c>
      <c r="L186" s="270"/>
    </row>
    <row r="187" spans="1:12" ht="14.4" customHeight="1" thickBot="1" x14ac:dyDescent="0.35">
      <c r="A187" s="723" t="s">
        <v>508</v>
      </c>
      <c r="B187" s="701">
        <v>15</v>
      </c>
      <c r="C187" s="701">
        <v>14.731490000000001</v>
      </c>
      <c r="D187" s="702">
        <v>-0.26850999999899999</v>
      </c>
      <c r="E187" s="703">
        <v>0.98209933333300004</v>
      </c>
      <c r="F187" s="701">
        <v>19.170245274136999</v>
      </c>
      <c r="G187" s="702">
        <v>4.7925613185340001</v>
      </c>
      <c r="H187" s="704">
        <v>1.34</v>
      </c>
      <c r="I187" s="701">
        <v>3.827</v>
      </c>
      <c r="J187" s="702">
        <v>-0.96556131853399996</v>
      </c>
      <c r="K187" s="705">
        <v>0.19963229188100001</v>
      </c>
      <c r="L187" s="270"/>
    </row>
    <row r="188" spans="1:12" ht="14.4" customHeight="1" thickBot="1" x14ac:dyDescent="0.35">
      <c r="A188" s="723" t="s">
        <v>509</v>
      </c>
      <c r="B188" s="701">
        <v>131</v>
      </c>
      <c r="C188" s="701">
        <v>103.86597999999999</v>
      </c>
      <c r="D188" s="702">
        <v>-27.13402</v>
      </c>
      <c r="E188" s="703">
        <v>0.79287007633499995</v>
      </c>
      <c r="F188" s="701">
        <v>116.56548317663101</v>
      </c>
      <c r="G188" s="702">
        <v>29.141370794157002</v>
      </c>
      <c r="H188" s="704">
        <v>12.04669</v>
      </c>
      <c r="I188" s="701">
        <v>65.695779999999999</v>
      </c>
      <c r="J188" s="702">
        <v>36.554409205841999</v>
      </c>
      <c r="K188" s="705">
        <v>0.56359548478300003</v>
      </c>
      <c r="L188" s="270"/>
    </row>
    <row r="189" spans="1:12" ht="14.4" customHeight="1" thickBot="1" x14ac:dyDescent="0.35">
      <c r="A189" s="723" t="s">
        <v>510</v>
      </c>
      <c r="B189" s="701">
        <v>10</v>
      </c>
      <c r="C189" s="701">
        <v>7.68506</v>
      </c>
      <c r="D189" s="702">
        <v>-2.31494</v>
      </c>
      <c r="E189" s="703">
        <v>0.76850600000000002</v>
      </c>
      <c r="F189" s="701">
        <v>9.2769319936929993</v>
      </c>
      <c r="G189" s="702">
        <v>2.3192329984229998</v>
      </c>
      <c r="H189" s="704">
        <v>8.3000000000000004E-2</v>
      </c>
      <c r="I189" s="701">
        <v>1.4830000000000001</v>
      </c>
      <c r="J189" s="702">
        <v>-0.83623299842300003</v>
      </c>
      <c r="K189" s="705">
        <v>0.15985888448900001</v>
      </c>
      <c r="L189" s="270"/>
    </row>
    <row r="190" spans="1:12" ht="14.4" customHeight="1" thickBot="1" x14ac:dyDescent="0.35">
      <c r="A190" s="722" t="s">
        <v>511</v>
      </c>
      <c r="B190" s="706">
        <v>1127.8388968996701</v>
      </c>
      <c r="C190" s="706">
        <v>562.66750999999999</v>
      </c>
      <c r="D190" s="707">
        <v>-565.17138689967396</v>
      </c>
      <c r="E190" s="714">
        <v>0.49888996694999999</v>
      </c>
      <c r="F190" s="706">
        <v>1415.8071721762501</v>
      </c>
      <c r="G190" s="707">
        <v>353.95179304406201</v>
      </c>
      <c r="H190" s="709">
        <v>37.032440000000001</v>
      </c>
      <c r="I190" s="706">
        <v>209.83867000000001</v>
      </c>
      <c r="J190" s="707">
        <v>-144.11312304406201</v>
      </c>
      <c r="K190" s="713">
        <v>0.14821133422900001</v>
      </c>
      <c r="L190" s="270"/>
    </row>
    <row r="191" spans="1:12" ht="14.4" customHeight="1" thickBot="1" x14ac:dyDescent="0.35">
      <c r="A191" s="723" t="s">
        <v>512</v>
      </c>
      <c r="B191" s="701">
        <v>1127.8388968996701</v>
      </c>
      <c r="C191" s="701">
        <v>562.66750999999999</v>
      </c>
      <c r="D191" s="702">
        <v>-565.17138689967396</v>
      </c>
      <c r="E191" s="703">
        <v>0.49888996694999999</v>
      </c>
      <c r="F191" s="701">
        <v>1415.8071721762501</v>
      </c>
      <c r="G191" s="702">
        <v>353.95179304406201</v>
      </c>
      <c r="H191" s="704">
        <v>37.032440000000001</v>
      </c>
      <c r="I191" s="701">
        <v>209.83867000000001</v>
      </c>
      <c r="J191" s="702">
        <v>-144.11312304406201</v>
      </c>
      <c r="K191" s="705">
        <v>0.14821133422900001</v>
      </c>
      <c r="L191" s="270"/>
    </row>
    <row r="192" spans="1:12" ht="14.4" customHeight="1" thickBot="1" x14ac:dyDescent="0.35">
      <c r="A192" s="722" t="s">
        <v>513</v>
      </c>
      <c r="B192" s="706">
        <v>5.6391823907880001</v>
      </c>
      <c r="C192" s="706">
        <v>126.0543</v>
      </c>
      <c r="D192" s="707">
        <v>120.415117609212</v>
      </c>
      <c r="E192" s="714">
        <v>22.353293662909</v>
      </c>
      <c r="F192" s="706">
        <v>125.862241313186</v>
      </c>
      <c r="G192" s="707">
        <v>31.465560328296</v>
      </c>
      <c r="H192" s="709">
        <v>2.2683499999999999</v>
      </c>
      <c r="I192" s="706">
        <v>26.390930000000001</v>
      </c>
      <c r="J192" s="707">
        <v>-5.0746303282960001</v>
      </c>
      <c r="K192" s="713">
        <v>0.209681074519</v>
      </c>
      <c r="L192" s="270"/>
    </row>
    <row r="193" spans="1:12" ht="14.4" customHeight="1" thickBot="1" x14ac:dyDescent="0.35">
      <c r="A193" s="723" t="s">
        <v>514</v>
      </c>
      <c r="B193" s="701">
        <v>2.6391823907880001</v>
      </c>
      <c r="C193" s="701">
        <v>3.1206499999999999</v>
      </c>
      <c r="D193" s="702">
        <v>0.48146760921100001</v>
      </c>
      <c r="E193" s="703">
        <v>1.182430593236</v>
      </c>
      <c r="F193" s="701">
        <v>2.9108868886880002</v>
      </c>
      <c r="G193" s="702">
        <v>0.72772172217200004</v>
      </c>
      <c r="H193" s="704">
        <v>2.052</v>
      </c>
      <c r="I193" s="701">
        <v>2.052</v>
      </c>
      <c r="J193" s="702">
        <v>1.3242782778269999</v>
      </c>
      <c r="K193" s="705">
        <v>0.70493979273899998</v>
      </c>
      <c r="L193" s="270"/>
    </row>
    <row r="194" spans="1:12" ht="14.4" customHeight="1" thickBot="1" x14ac:dyDescent="0.35">
      <c r="A194" s="723" t="s">
        <v>515</v>
      </c>
      <c r="B194" s="701">
        <v>3</v>
      </c>
      <c r="C194" s="701">
        <v>122.93365</v>
      </c>
      <c r="D194" s="702">
        <v>119.93365</v>
      </c>
      <c r="E194" s="703">
        <v>40.977883333332997</v>
      </c>
      <c r="F194" s="701">
        <v>122.951354424497</v>
      </c>
      <c r="G194" s="702">
        <v>30.737838606124001</v>
      </c>
      <c r="H194" s="704">
        <v>0.21634999999999999</v>
      </c>
      <c r="I194" s="701">
        <v>24.338930000000001</v>
      </c>
      <c r="J194" s="702">
        <v>-6.3989086061240004</v>
      </c>
      <c r="K194" s="705">
        <v>0.19795576969299999</v>
      </c>
      <c r="L194" s="270"/>
    </row>
    <row r="195" spans="1:12" ht="14.4" customHeight="1" thickBot="1" x14ac:dyDescent="0.35">
      <c r="A195" s="722" t="s">
        <v>516</v>
      </c>
      <c r="B195" s="706">
        <v>0</v>
      </c>
      <c r="C195" s="706">
        <v>-1.2</v>
      </c>
      <c r="D195" s="707">
        <v>-1.2</v>
      </c>
      <c r="E195" s="708" t="s">
        <v>329</v>
      </c>
      <c r="F195" s="706">
        <v>0</v>
      </c>
      <c r="G195" s="707">
        <v>0</v>
      </c>
      <c r="H195" s="709">
        <v>0</v>
      </c>
      <c r="I195" s="706">
        <v>0</v>
      </c>
      <c r="J195" s="707">
        <v>0</v>
      </c>
      <c r="K195" s="710" t="s">
        <v>329</v>
      </c>
      <c r="L195" s="270"/>
    </row>
    <row r="196" spans="1:12" ht="14.4" customHeight="1" thickBot="1" x14ac:dyDescent="0.35">
      <c r="A196" s="723" t="s">
        <v>517</v>
      </c>
      <c r="B196" s="701">
        <v>0</v>
      </c>
      <c r="C196" s="701">
        <v>-1.2</v>
      </c>
      <c r="D196" s="702">
        <v>-1.2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  <c r="L196" s="270"/>
    </row>
    <row r="197" spans="1:12" ht="14.4" customHeight="1" thickBot="1" x14ac:dyDescent="0.35">
      <c r="A197" s="722" t="s">
        <v>518</v>
      </c>
      <c r="B197" s="706">
        <v>2.486859417802</v>
      </c>
      <c r="C197" s="706">
        <v>0.62280000000000002</v>
      </c>
      <c r="D197" s="707">
        <v>-1.864059417802</v>
      </c>
      <c r="E197" s="714">
        <v>0.25043635178599999</v>
      </c>
      <c r="F197" s="706">
        <v>0.62083082967100001</v>
      </c>
      <c r="G197" s="707">
        <v>0.15520770741699999</v>
      </c>
      <c r="H197" s="709">
        <v>0</v>
      </c>
      <c r="I197" s="706">
        <v>0</v>
      </c>
      <c r="J197" s="707">
        <v>-0.15520770741699999</v>
      </c>
      <c r="K197" s="713">
        <v>0</v>
      </c>
      <c r="L197" s="270"/>
    </row>
    <row r="198" spans="1:12" ht="14.4" customHeight="1" thickBot="1" x14ac:dyDescent="0.35">
      <c r="A198" s="723" t="s">
        <v>519</v>
      </c>
      <c r="B198" s="701">
        <v>2.486859417802</v>
      </c>
      <c r="C198" s="701">
        <v>0.62280000000000002</v>
      </c>
      <c r="D198" s="702">
        <v>-1.864059417802</v>
      </c>
      <c r="E198" s="703">
        <v>0.25043635178599999</v>
      </c>
      <c r="F198" s="701">
        <v>0.62083082967100001</v>
      </c>
      <c r="G198" s="702">
        <v>0.15520770741699999</v>
      </c>
      <c r="H198" s="704">
        <v>0</v>
      </c>
      <c r="I198" s="701">
        <v>0</v>
      </c>
      <c r="J198" s="702">
        <v>-0.15520770741699999</v>
      </c>
      <c r="K198" s="705">
        <v>0</v>
      </c>
      <c r="L198" s="270"/>
    </row>
    <row r="199" spans="1:12" ht="14.4" customHeight="1" thickBot="1" x14ac:dyDescent="0.35">
      <c r="A199" s="722" t="s">
        <v>520</v>
      </c>
      <c r="B199" s="706">
        <v>55375</v>
      </c>
      <c r="C199" s="706">
        <v>55301.003799999999</v>
      </c>
      <c r="D199" s="707">
        <v>-73.996199999986004</v>
      </c>
      <c r="E199" s="714">
        <v>0.998663725507</v>
      </c>
      <c r="F199" s="706">
        <v>57517.625310396899</v>
      </c>
      <c r="G199" s="707">
        <v>14379.406327599199</v>
      </c>
      <c r="H199" s="709">
        <v>4187.2244600000004</v>
      </c>
      <c r="I199" s="706">
        <v>11987.094209999999</v>
      </c>
      <c r="J199" s="707">
        <v>-2392.3121175992301</v>
      </c>
      <c r="K199" s="713">
        <v>0.208407321152</v>
      </c>
      <c r="L199" s="270"/>
    </row>
    <row r="200" spans="1:12" ht="14.4" customHeight="1" thickBot="1" x14ac:dyDescent="0.35">
      <c r="A200" s="723" t="s">
        <v>521</v>
      </c>
      <c r="B200" s="701">
        <v>24748</v>
      </c>
      <c r="C200" s="701">
        <v>21835.777829999999</v>
      </c>
      <c r="D200" s="702">
        <v>-2912.22217</v>
      </c>
      <c r="E200" s="703">
        <v>0.88232494868199995</v>
      </c>
      <c r="F200" s="701">
        <v>23514.204048504798</v>
      </c>
      <c r="G200" s="702">
        <v>5878.5510121261996</v>
      </c>
      <c r="H200" s="704">
        <v>1696.3053199999999</v>
      </c>
      <c r="I200" s="701">
        <v>4735.6889499999997</v>
      </c>
      <c r="J200" s="702">
        <v>-1142.8620621262</v>
      </c>
      <c r="K200" s="705">
        <v>0.201396948849</v>
      </c>
      <c r="L200" s="270"/>
    </row>
    <row r="201" spans="1:12" ht="14.4" customHeight="1" thickBot="1" x14ac:dyDescent="0.35">
      <c r="A201" s="723" t="s">
        <v>522</v>
      </c>
      <c r="B201" s="701">
        <v>30627</v>
      </c>
      <c r="C201" s="701">
        <v>33465.22597</v>
      </c>
      <c r="D201" s="702">
        <v>2838.22597000001</v>
      </c>
      <c r="E201" s="703">
        <v>1.092670714402</v>
      </c>
      <c r="F201" s="701">
        <v>34003.421261892101</v>
      </c>
      <c r="G201" s="702">
        <v>8500.8553154730307</v>
      </c>
      <c r="H201" s="704">
        <v>2490.91914</v>
      </c>
      <c r="I201" s="701">
        <v>7251.4052600000005</v>
      </c>
      <c r="J201" s="702">
        <v>-1249.45005547303</v>
      </c>
      <c r="K201" s="705">
        <v>0.21325516641799999</v>
      </c>
      <c r="L201" s="270"/>
    </row>
    <row r="202" spans="1:12" ht="14.4" customHeight="1" thickBot="1" x14ac:dyDescent="0.35">
      <c r="A202" s="722" t="s">
        <v>523</v>
      </c>
      <c r="B202" s="706">
        <v>0</v>
      </c>
      <c r="C202" s="706">
        <v>1071.6260199999999</v>
      </c>
      <c r="D202" s="707">
        <v>1071.6260199999999</v>
      </c>
      <c r="E202" s="708" t="s">
        <v>329</v>
      </c>
      <c r="F202" s="706">
        <v>0</v>
      </c>
      <c r="G202" s="707">
        <v>0</v>
      </c>
      <c r="H202" s="709">
        <v>155.93377000000001</v>
      </c>
      <c r="I202" s="706">
        <v>590.46659</v>
      </c>
      <c r="J202" s="707">
        <v>590.46659</v>
      </c>
      <c r="K202" s="710" t="s">
        <v>329</v>
      </c>
      <c r="L202" s="270"/>
    </row>
    <row r="203" spans="1:12" ht="14.4" customHeight="1" thickBot="1" x14ac:dyDescent="0.35">
      <c r="A203" s="723" t="s">
        <v>524</v>
      </c>
      <c r="B203" s="701">
        <v>0</v>
      </c>
      <c r="C203" s="701">
        <v>753.97361999999998</v>
      </c>
      <c r="D203" s="702">
        <v>753.97361999999998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  <c r="L203" s="270"/>
    </row>
    <row r="204" spans="1:12" ht="14.4" customHeight="1" thickBot="1" x14ac:dyDescent="0.35">
      <c r="A204" s="723" t="s">
        <v>525</v>
      </c>
      <c r="B204" s="701">
        <v>0</v>
      </c>
      <c r="C204" s="701">
        <v>317.6524</v>
      </c>
      <c r="D204" s="702">
        <v>317.6524</v>
      </c>
      <c r="E204" s="711" t="s">
        <v>329</v>
      </c>
      <c r="F204" s="701">
        <v>0</v>
      </c>
      <c r="G204" s="702">
        <v>0</v>
      </c>
      <c r="H204" s="704">
        <v>155.93377000000001</v>
      </c>
      <c r="I204" s="701">
        <v>590.46659</v>
      </c>
      <c r="J204" s="702">
        <v>590.46659</v>
      </c>
      <c r="K204" s="712" t="s">
        <v>329</v>
      </c>
      <c r="L204" s="270"/>
    </row>
    <row r="205" spans="1:12" ht="14.4" customHeight="1" thickBot="1" x14ac:dyDescent="0.35">
      <c r="A205" s="720" t="s">
        <v>526</v>
      </c>
      <c r="B205" s="701">
        <v>38.299917621155998</v>
      </c>
      <c r="C205" s="701">
        <v>18.941299999999998</v>
      </c>
      <c r="D205" s="702">
        <v>-19.358617621156</v>
      </c>
      <c r="E205" s="703">
        <v>0.494551977561</v>
      </c>
      <c r="F205" s="701">
        <v>0.16884230028</v>
      </c>
      <c r="G205" s="702">
        <v>4.2210575069999999E-2</v>
      </c>
      <c r="H205" s="704">
        <v>-8.5999999999999998E-4</v>
      </c>
      <c r="I205" s="701">
        <v>1.5981300000000001</v>
      </c>
      <c r="J205" s="702">
        <v>1.555919424929</v>
      </c>
      <c r="K205" s="705">
        <v>0</v>
      </c>
      <c r="L205" s="270"/>
    </row>
    <row r="206" spans="1:12" ht="14.4" customHeight="1" thickBot="1" x14ac:dyDescent="0.35">
      <c r="A206" s="721" t="s">
        <v>527</v>
      </c>
      <c r="B206" s="701">
        <v>0</v>
      </c>
      <c r="C206" s="701">
        <v>21.5</v>
      </c>
      <c r="D206" s="702">
        <v>21.5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1.5</v>
      </c>
      <c r="J206" s="702">
        <v>1.5</v>
      </c>
      <c r="K206" s="712" t="s">
        <v>329</v>
      </c>
      <c r="L206" s="270"/>
    </row>
    <row r="207" spans="1:12" ht="14.4" customHeight="1" thickBot="1" x14ac:dyDescent="0.35">
      <c r="A207" s="722" t="s">
        <v>528</v>
      </c>
      <c r="B207" s="706">
        <v>0</v>
      </c>
      <c r="C207" s="706">
        <v>15</v>
      </c>
      <c r="D207" s="707">
        <v>15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0</v>
      </c>
      <c r="J207" s="707">
        <v>0</v>
      </c>
      <c r="K207" s="713">
        <v>0</v>
      </c>
      <c r="L207" s="270"/>
    </row>
    <row r="208" spans="1:12" ht="14.4" customHeight="1" thickBot="1" x14ac:dyDescent="0.35">
      <c r="A208" s="723" t="s">
        <v>529</v>
      </c>
      <c r="B208" s="701">
        <v>0</v>
      </c>
      <c r="C208" s="701">
        <v>15</v>
      </c>
      <c r="D208" s="702">
        <v>15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05">
        <v>0</v>
      </c>
      <c r="L208" s="270"/>
    </row>
    <row r="209" spans="1:12" ht="14.4" customHeight="1" thickBot="1" x14ac:dyDescent="0.35">
      <c r="A209" s="722" t="s">
        <v>530</v>
      </c>
      <c r="B209" s="706">
        <v>0</v>
      </c>
      <c r="C209" s="706">
        <v>6.5</v>
      </c>
      <c r="D209" s="707">
        <v>6.5</v>
      </c>
      <c r="E209" s="708" t="s">
        <v>337</v>
      </c>
      <c r="F209" s="706">
        <v>0</v>
      </c>
      <c r="G209" s="707">
        <v>0</v>
      </c>
      <c r="H209" s="709">
        <v>0</v>
      </c>
      <c r="I209" s="706">
        <v>1.5</v>
      </c>
      <c r="J209" s="707">
        <v>1.5</v>
      </c>
      <c r="K209" s="710" t="s">
        <v>329</v>
      </c>
      <c r="L209" s="270"/>
    </row>
    <row r="210" spans="1:12" ht="14.4" customHeight="1" thickBot="1" x14ac:dyDescent="0.35">
      <c r="A210" s="723" t="s">
        <v>531</v>
      </c>
      <c r="B210" s="701">
        <v>0</v>
      </c>
      <c r="C210" s="701">
        <v>6.5</v>
      </c>
      <c r="D210" s="702">
        <v>6.5</v>
      </c>
      <c r="E210" s="711" t="s">
        <v>337</v>
      </c>
      <c r="F210" s="701">
        <v>0</v>
      </c>
      <c r="G210" s="702">
        <v>0</v>
      </c>
      <c r="H210" s="704">
        <v>0</v>
      </c>
      <c r="I210" s="701">
        <v>1.5</v>
      </c>
      <c r="J210" s="702">
        <v>1.5</v>
      </c>
      <c r="K210" s="712" t="s">
        <v>329</v>
      </c>
      <c r="L210" s="270"/>
    </row>
    <row r="211" spans="1:12" ht="14.4" customHeight="1" thickBot="1" x14ac:dyDescent="0.35">
      <c r="A211" s="726" t="s">
        <v>532</v>
      </c>
      <c r="B211" s="706">
        <v>38.299917621155998</v>
      </c>
      <c r="C211" s="706">
        <v>-2.5587</v>
      </c>
      <c r="D211" s="707">
        <v>-40.858617621156</v>
      </c>
      <c r="E211" s="714">
        <v>-6.6806932205000003E-2</v>
      </c>
      <c r="F211" s="706">
        <v>0.16884230028</v>
      </c>
      <c r="G211" s="707">
        <v>4.2210575069999999E-2</v>
      </c>
      <c r="H211" s="709">
        <v>-8.5999999999999998E-4</v>
      </c>
      <c r="I211" s="706">
        <v>9.8129999999999995E-2</v>
      </c>
      <c r="J211" s="707">
        <v>5.5919424928999997E-2</v>
      </c>
      <c r="K211" s="713">
        <v>0.58119321898099996</v>
      </c>
      <c r="L211" s="270"/>
    </row>
    <row r="212" spans="1:12" ht="14.4" customHeight="1" thickBot="1" x14ac:dyDescent="0.35">
      <c r="A212" s="722" t="s">
        <v>533</v>
      </c>
      <c r="B212" s="706">
        <v>0</v>
      </c>
      <c r="C212" s="706">
        <v>4.9144399999999999</v>
      </c>
      <c r="D212" s="707">
        <v>4.9144399999999999</v>
      </c>
      <c r="E212" s="708" t="s">
        <v>329</v>
      </c>
      <c r="F212" s="706">
        <v>0</v>
      </c>
      <c r="G212" s="707">
        <v>0</v>
      </c>
      <c r="H212" s="709">
        <v>-8.5999999999999998E-4</v>
      </c>
      <c r="I212" s="706">
        <v>-1.8699999999999999E-3</v>
      </c>
      <c r="J212" s="707">
        <v>-1.8699999999999999E-3</v>
      </c>
      <c r="K212" s="710" t="s">
        <v>329</v>
      </c>
      <c r="L212" s="270"/>
    </row>
    <row r="213" spans="1:12" ht="14.4" customHeight="1" thickBot="1" x14ac:dyDescent="0.35">
      <c r="A213" s="723" t="s">
        <v>534</v>
      </c>
      <c r="B213" s="701">
        <v>0</v>
      </c>
      <c r="C213" s="701">
        <v>4.4400000000000004E-3</v>
      </c>
      <c r="D213" s="702">
        <v>4.4400000000000004E-3</v>
      </c>
      <c r="E213" s="711" t="s">
        <v>329</v>
      </c>
      <c r="F213" s="701">
        <v>0</v>
      </c>
      <c r="G213" s="702">
        <v>0</v>
      </c>
      <c r="H213" s="704">
        <v>-8.5999999999999998E-4</v>
      </c>
      <c r="I213" s="701">
        <v>-1.8699999999999999E-3</v>
      </c>
      <c r="J213" s="702">
        <v>-1.8699999999999999E-3</v>
      </c>
      <c r="K213" s="712" t="s">
        <v>329</v>
      </c>
      <c r="L213" s="270"/>
    </row>
    <row r="214" spans="1:12" ht="14.4" customHeight="1" thickBot="1" x14ac:dyDescent="0.35">
      <c r="A214" s="723" t="s">
        <v>535</v>
      </c>
      <c r="B214" s="701">
        <v>0</v>
      </c>
      <c r="C214" s="701">
        <v>4.91</v>
      </c>
      <c r="D214" s="702">
        <v>4.91</v>
      </c>
      <c r="E214" s="711" t="s">
        <v>337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  <c r="L214" s="270"/>
    </row>
    <row r="215" spans="1:12" ht="14.4" customHeight="1" thickBot="1" x14ac:dyDescent="0.35">
      <c r="A215" s="722" t="s">
        <v>536</v>
      </c>
      <c r="B215" s="706">
        <v>38.299917621155998</v>
      </c>
      <c r="C215" s="706">
        <v>-7.4731399999999999</v>
      </c>
      <c r="D215" s="707">
        <v>-45.773057621155999</v>
      </c>
      <c r="E215" s="714">
        <v>-0.195121568508</v>
      </c>
      <c r="F215" s="706">
        <v>0.16884230028</v>
      </c>
      <c r="G215" s="707">
        <v>4.2210575069999999E-2</v>
      </c>
      <c r="H215" s="709">
        <v>0</v>
      </c>
      <c r="I215" s="706">
        <v>0.1</v>
      </c>
      <c r="J215" s="707">
        <v>5.7789424929000001E-2</v>
      </c>
      <c r="K215" s="713">
        <v>0.59226864259800005</v>
      </c>
      <c r="L215" s="270"/>
    </row>
    <row r="216" spans="1:12" ht="14.4" customHeight="1" thickBot="1" x14ac:dyDescent="0.35">
      <c r="A216" s="723" t="s">
        <v>537</v>
      </c>
      <c r="B216" s="701">
        <v>19.156661869002999</v>
      </c>
      <c r="C216" s="701">
        <v>-7.6</v>
      </c>
      <c r="D216" s="702">
        <v>-26.756661869003</v>
      </c>
      <c r="E216" s="703">
        <v>-0.39672882738999998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  <c r="L216" s="270"/>
    </row>
    <row r="217" spans="1:12" ht="14.4" customHeight="1" thickBot="1" x14ac:dyDescent="0.35">
      <c r="A217" s="723" t="s">
        <v>538</v>
      </c>
      <c r="B217" s="701">
        <v>0</v>
      </c>
      <c r="C217" s="701">
        <v>0.12686</v>
      </c>
      <c r="D217" s="702">
        <v>0.12686</v>
      </c>
      <c r="E217" s="711" t="s">
        <v>337</v>
      </c>
      <c r="F217" s="701">
        <v>0.16884230028</v>
      </c>
      <c r="G217" s="702">
        <v>4.2210575069999999E-2</v>
      </c>
      <c r="H217" s="704">
        <v>0</v>
      </c>
      <c r="I217" s="701">
        <v>0</v>
      </c>
      <c r="J217" s="702">
        <v>-4.2210575069999999E-2</v>
      </c>
      <c r="K217" s="705">
        <v>0</v>
      </c>
      <c r="L217" s="270"/>
    </row>
    <row r="218" spans="1:12" ht="14.4" customHeight="1" thickBot="1" x14ac:dyDescent="0.35">
      <c r="A218" s="723" t="s">
        <v>539</v>
      </c>
      <c r="B218" s="701">
        <v>19.143255752152999</v>
      </c>
      <c r="C218" s="701">
        <v>0</v>
      </c>
      <c r="D218" s="702">
        <v>-19.143255752152999</v>
      </c>
      <c r="E218" s="703">
        <v>0</v>
      </c>
      <c r="F218" s="701">
        <v>0</v>
      </c>
      <c r="G218" s="702">
        <v>0</v>
      </c>
      <c r="H218" s="704">
        <v>0</v>
      </c>
      <c r="I218" s="701">
        <v>0.1</v>
      </c>
      <c r="J218" s="702">
        <v>0.1</v>
      </c>
      <c r="K218" s="712" t="s">
        <v>337</v>
      </c>
      <c r="L218" s="270"/>
    </row>
    <row r="219" spans="1:12" ht="14.4" customHeight="1" thickBot="1" x14ac:dyDescent="0.35">
      <c r="A219" s="720" t="s">
        <v>540</v>
      </c>
      <c r="B219" s="701">
        <v>0</v>
      </c>
      <c r="C219" s="701">
        <v>-0.10349999999999999</v>
      </c>
      <c r="D219" s="702">
        <v>-0.10349999999999999</v>
      </c>
      <c r="E219" s="711" t="s">
        <v>337</v>
      </c>
      <c r="F219" s="701">
        <v>0</v>
      </c>
      <c r="G219" s="702">
        <v>0</v>
      </c>
      <c r="H219" s="704">
        <v>0.17738999999999999</v>
      </c>
      <c r="I219" s="701">
        <v>0.17738999999999999</v>
      </c>
      <c r="J219" s="702">
        <v>0.17738999999999999</v>
      </c>
      <c r="K219" s="712" t="s">
        <v>329</v>
      </c>
      <c r="L219" s="270"/>
    </row>
    <row r="220" spans="1:12" ht="14.4" customHeight="1" thickBot="1" x14ac:dyDescent="0.35">
      <c r="A220" s="726" t="s">
        <v>541</v>
      </c>
      <c r="B220" s="706">
        <v>0</v>
      </c>
      <c r="C220" s="706">
        <v>-0.10349999999999999</v>
      </c>
      <c r="D220" s="707">
        <v>-0.10349999999999999</v>
      </c>
      <c r="E220" s="708" t="s">
        <v>337</v>
      </c>
      <c r="F220" s="706">
        <v>0</v>
      </c>
      <c r="G220" s="707">
        <v>0</v>
      </c>
      <c r="H220" s="709">
        <v>0.17738999999999999</v>
      </c>
      <c r="I220" s="706">
        <v>0.17738999999999999</v>
      </c>
      <c r="J220" s="707">
        <v>0.17738999999999999</v>
      </c>
      <c r="K220" s="710" t="s">
        <v>329</v>
      </c>
      <c r="L220" s="270"/>
    </row>
    <row r="221" spans="1:12" ht="14.4" customHeight="1" thickBot="1" x14ac:dyDescent="0.35">
      <c r="A221" s="722" t="s">
        <v>542</v>
      </c>
      <c r="B221" s="706">
        <v>0</v>
      </c>
      <c r="C221" s="706">
        <v>-0.10349999999999999</v>
      </c>
      <c r="D221" s="707">
        <v>-0.10349999999999999</v>
      </c>
      <c r="E221" s="708" t="s">
        <v>337</v>
      </c>
      <c r="F221" s="706">
        <v>0</v>
      </c>
      <c r="G221" s="707">
        <v>0</v>
      </c>
      <c r="H221" s="709">
        <v>0.17738999999999999</v>
      </c>
      <c r="I221" s="706">
        <v>0.17738999999999999</v>
      </c>
      <c r="J221" s="707">
        <v>0.17738999999999999</v>
      </c>
      <c r="K221" s="710" t="s">
        <v>329</v>
      </c>
      <c r="L221" s="270"/>
    </row>
    <row r="222" spans="1:12" ht="14.4" customHeight="1" thickBot="1" x14ac:dyDescent="0.35">
      <c r="A222" s="723" t="s">
        <v>543</v>
      </c>
      <c r="B222" s="701">
        <v>0</v>
      </c>
      <c r="C222" s="701">
        <v>-0.10349999999999999</v>
      </c>
      <c r="D222" s="702">
        <v>-0.10349999999999999</v>
      </c>
      <c r="E222" s="711" t="s">
        <v>337</v>
      </c>
      <c r="F222" s="701">
        <v>0</v>
      </c>
      <c r="G222" s="702">
        <v>0</v>
      </c>
      <c r="H222" s="704">
        <v>0.17738999999999999</v>
      </c>
      <c r="I222" s="701">
        <v>0.17738999999999999</v>
      </c>
      <c r="J222" s="702">
        <v>0.17738999999999999</v>
      </c>
      <c r="K222" s="712" t="s">
        <v>329</v>
      </c>
      <c r="L222" s="270"/>
    </row>
    <row r="223" spans="1:12" ht="14.4" customHeight="1" thickBot="1" x14ac:dyDescent="0.35">
      <c r="A223" s="720" t="s">
        <v>544</v>
      </c>
      <c r="B223" s="701">
        <v>0</v>
      </c>
      <c r="C223" s="701">
        <v>263.60000000000002</v>
      </c>
      <c r="D223" s="702">
        <v>263.60000000000002</v>
      </c>
      <c r="E223" s="711" t="s">
        <v>337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05">
        <v>0</v>
      </c>
      <c r="L223" s="270"/>
    </row>
    <row r="224" spans="1:12" ht="14.4" customHeight="1" thickBot="1" x14ac:dyDescent="0.35">
      <c r="A224" s="726" t="s">
        <v>545</v>
      </c>
      <c r="B224" s="706">
        <v>0</v>
      </c>
      <c r="C224" s="706">
        <v>263.60000000000002</v>
      </c>
      <c r="D224" s="707">
        <v>263.60000000000002</v>
      </c>
      <c r="E224" s="708" t="s">
        <v>337</v>
      </c>
      <c r="F224" s="706">
        <v>0</v>
      </c>
      <c r="G224" s="707">
        <v>0</v>
      </c>
      <c r="H224" s="709">
        <v>0</v>
      </c>
      <c r="I224" s="706">
        <v>0</v>
      </c>
      <c r="J224" s="707">
        <v>0</v>
      </c>
      <c r="K224" s="713">
        <v>0</v>
      </c>
      <c r="L224" s="270"/>
    </row>
    <row r="225" spans="1:12" ht="14.4" customHeight="1" thickBot="1" x14ac:dyDescent="0.35">
      <c r="A225" s="722" t="s">
        <v>546</v>
      </c>
      <c r="B225" s="706">
        <v>0</v>
      </c>
      <c r="C225" s="706">
        <v>263.60000000000002</v>
      </c>
      <c r="D225" s="707">
        <v>263.60000000000002</v>
      </c>
      <c r="E225" s="708" t="s">
        <v>337</v>
      </c>
      <c r="F225" s="706">
        <v>0</v>
      </c>
      <c r="G225" s="707">
        <v>0</v>
      </c>
      <c r="H225" s="709">
        <v>0</v>
      </c>
      <c r="I225" s="706">
        <v>0</v>
      </c>
      <c r="J225" s="707">
        <v>0</v>
      </c>
      <c r="K225" s="713">
        <v>0</v>
      </c>
      <c r="L225" s="270"/>
    </row>
    <row r="226" spans="1:12" ht="14.4" customHeight="1" thickBot="1" x14ac:dyDescent="0.35">
      <c r="A226" s="723" t="s">
        <v>547</v>
      </c>
      <c r="B226" s="701">
        <v>0</v>
      </c>
      <c r="C226" s="701">
        <v>263.60000000000002</v>
      </c>
      <c r="D226" s="702">
        <v>263.60000000000002</v>
      </c>
      <c r="E226" s="711" t="s">
        <v>337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05">
        <v>0</v>
      </c>
      <c r="L226" s="270"/>
    </row>
    <row r="227" spans="1:12" ht="14.4" customHeight="1" thickBot="1" x14ac:dyDescent="0.35">
      <c r="A227" s="719" t="s">
        <v>548</v>
      </c>
      <c r="B227" s="701">
        <v>6647.2013291239</v>
      </c>
      <c r="C227" s="701">
        <v>8632.3971500000007</v>
      </c>
      <c r="D227" s="702">
        <v>1985.1958208761</v>
      </c>
      <c r="E227" s="703">
        <v>1.2986513756060001</v>
      </c>
      <c r="F227" s="701">
        <v>0</v>
      </c>
      <c r="G227" s="702">
        <v>0</v>
      </c>
      <c r="H227" s="704">
        <v>676.32586000000003</v>
      </c>
      <c r="I227" s="701">
        <v>2050.74836</v>
      </c>
      <c r="J227" s="702">
        <v>2050.74836</v>
      </c>
      <c r="K227" s="712" t="s">
        <v>337</v>
      </c>
      <c r="L227" s="270"/>
    </row>
    <row r="228" spans="1:12" ht="14.4" customHeight="1" thickBot="1" x14ac:dyDescent="0.35">
      <c r="A228" s="724" t="s">
        <v>549</v>
      </c>
      <c r="B228" s="706">
        <v>6647.2013291239</v>
      </c>
      <c r="C228" s="706">
        <v>8632.3971500000007</v>
      </c>
      <c r="D228" s="707">
        <v>1985.1958208761</v>
      </c>
      <c r="E228" s="714">
        <v>1.2986513756060001</v>
      </c>
      <c r="F228" s="706">
        <v>0</v>
      </c>
      <c r="G228" s="707">
        <v>0</v>
      </c>
      <c r="H228" s="709">
        <v>676.32586000000003</v>
      </c>
      <c r="I228" s="706">
        <v>2050.74836</v>
      </c>
      <c r="J228" s="707">
        <v>2050.74836</v>
      </c>
      <c r="K228" s="710" t="s">
        <v>337</v>
      </c>
      <c r="L228" s="270"/>
    </row>
    <row r="229" spans="1:12" ht="14.4" customHeight="1" thickBot="1" x14ac:dyDescent="0.35">
      <c r="A229" s="726" t="s">
        <v>54</v>
      </c>
      <c r="B229" s="706">
        <v>6647.2013291239</v>
      </c>
      <c r="C229" s="706">
        <v>8632.3971500000007</v>
      </c>
      <c r="D229" s="707">
        <v>1985.1958208761</v>
      </c>
      <c r="E229" s="714">
        <v>1.2986513756060001</v>
      </c>
      <c r="F229" s="706">
        <v>0</v>
      </c>
      <c r="G229" s="707">
        <v>0</v>
      </c>
      <c r="H229" s="709">
        <v>676.32586000000003</v>
      </c>
      <c r="I229" s="706">
        <v>2050.74836</v>
      </c>
      <c r="J229" s="707">
        <v>2050.74836</v>
      </c>
      <c r="K229" s="710" t="s">
        <v>337</v>
      </c>
      <c r="L229" s="270"/>
    </row>
    <row r="230" spans="1:12" ht="14.4" customHeight="1" thickBot="1" x14ac:dyDescent="0.35">
      <c r="A230" s="725" t="s">
        <v>550</v>
      </c>
      <c r="B230" s="701">
        <v>130.05696747452001</v>
      </c>
      <c r="C230" s="701">
        <v>138.84372999999999</v>
      </c>
      <c r="D230" s="702">
        <v>8.7867625254790003</v>
      </c>
      <c r="E230" s="703">
        <v>1.0675608750229999</v>
      </c>
      <c r="F230" s="701">
        <v>0</v>
      </c>
      <c r="G230" s="702">
        <v>0</v>
      </c>
      <c r="H230" s="704">
        <v>6.1752900000000004</v>
      </c>
      <c r="I230" s="701">
        <v>20.740729999999999</v>
      </c>
      <c r="J230" s="702">
        <v>20.740729999999999</v>
      </c>
      <c r="K230" s="712" t="s">
        <v>337</v>
      </c>
      <c r="L230" s="270"/>
    </row>
    <row r="231" spans="1:12" ht="14.4" customHeight="1" thickBot="1" x14ac:dyDescent="0.35">
      <c r="A231" s="723" t="s">
        <v>551</v>
      </c>
      <c r="B231" s="701">
        <v>130.05696747452001</v>
      </c>
      <c r="C231" s="701">
        <v>138.84372999999999</v>
      </c>
      <c r="D231" s="702">
        <v>8.7867625254790003</v>
      </c>
      <c r="E231" s="703">
        <v>1.0675608750229999</v>
      </c>
      <c r="F231" s="701">
        <v>0</v>
      </c>
      <c r="G231" s="702">
        <v>0</v>
      </c>
      <c r="H231" s="704">
        <v>6.1752900000000004</v>
      </c>
      <c r="I231" s="701">
        <v>20.740729999999999</v>
      </c>
      <c r="J231" s="702">
        <v>20.740729999999999</v>
      </c>
      <c r="K231" s="712" t="s">
        <v>337</v>
      </c>
      <c r="L231" s="270"/>
    </row>
    <row r="232" spans="1:12" ht="14.4" customHeight="1" thickBot="1" x14ac:dyDescent="0.35">
      <c r="A232" s="722" t="s">
        <v>552</v>
      </c>
      <c r="B232" s="706">
        <v>111.191200109588</v>
      </c>
      <c r="C232" s="706">
        <v>118.399</v>
      </c>
      <c r="D232" s="707">
        <v>7.2077998904119998</v>
      </c>
      <c r="E232" s="714">
        <v>1.0648234741889999</v>
      </c>
      <c r="F232" s="706">
        <v>0</v>
      </c>
      <c r="G232" s="707">
        <v>0</v>
      </c>
      <c r="H232" s="709">
        <v>3.4125000000000001</v>
      </c>
      <c r="I232" s="706">
        <v>18.643000000000001</v>
      </c>
      <c r="J232" s="707">
        <v>18.643000000000001</v>
      </c>
      <c r="K232" s="710" t="s">
        <v>337</v>
      </c>
      <c r="L232" s="270"/>
    </row>
    <row r="233" spans="1:12" ht="14.4" customHeight="1" thickBot="1" x14ac:dyDescent="0.35">
      <c r="A233" s="723" t="s">
        <v>553</v>
      </c>
      <c r="B233" s="701">
        <v>111.191200109588</v>
      </c>
      <c r="C233" s="701">
        <v>118.399</v>
      </c>
      <c r="D233" s="702">
        <v>7.2077998904119998</v>
      </c>
      <c r="E233" s="703">
        <v>1.0648234741889999</v>
      </c>
      <c r="F233" s="701">
        <v>0</v>
      </c>
      <c r="G233" s="702">
        <v>0</v>
      </c>
      <c r="H233" s="704">
        <v>3.4125000000000001</v>
      </c>
      <c r="I233" s="701">
        <v>18.643000000000001</v>
      </c>
      <c r="J233" s="702">
        <v>18.643000000000001</v>
      </c>
      <c r="K233" s="712" t="s">
        <v>337</v>
      </c>
      <c r="L233" s="270"/>
    </row>
    <row r="234" spans="1:12" ht="14.4" customHeight="1" thickBot="1" x14ac:dyDescent="0.35">
      <c r="A234" s="722" t="s">
        <v>554</v>
      </c>
      <c r="B234" s="706">
        <v>80.889828417611</v>
      </c>
      <c r="C234" s="706">
        <v>69.795439999999999</v>
      </c>
      <c r="D234" s="707">
        <v>-11.094388417611</v>
      </c>
      <c r="E234" s="714">
        <v>0.86284569228700003</v>
      </c>
      <c r="F234" s="706">
        <v>0</v>
      </c>
      <c r="G234" s="707">
        <v>0</v>
      </c>
      <c r="H234" s="709">
        <v>5.9260200000000003</v>
      </c>
      <c r="I234" s="706">
        <v>17.07114</v>
      </c>
      <c r="J234" s="707">
        <v>17.07114</v>
      </c>
      <c r="K234" s="710" t="s">
        <v>337</v>
      </c>
      <c r="L234" s="270"/>
    </row>
    <row r="235" spans="1:12" ht="14.4" customHeight="1" thickBot="1" x14ac:dyDescent="0.35">
      <c r="A235" s="723" t="s">
        <v>555</v>
      </c>
      <c r="B235" s="701">
        <v>59.634934425933999</v>
      </c>
      <c r="C235" s="701">
        <v>49.58</v>
      </c>
      <c r="D235" s="702">
        <v>-10.054934425934</v>
      </c>
      <c r="E235" s="703">
        <v>0.83139187587300001</v>
      </c>
      <c r="F235" s="701">
        <v>0</v>
      </c>
      <c r="G235" s="702">
        <v>0</v>
      </c>
      <c r="H235" s="704">
        <v>3.33</v>
      </c>
      <c r="I235" s="701">
        <v>11.1</v>
      </c>
      <c r="J235" s="702">
        <v>11.1</v>
      </c>
      <c r="K235" s="712" t="s">
        <v>337</v>
      </c>
      <c r="L235" s="270"/>
    </row>
    <row r="236" spans="1:12" ht="14.4" customHeight="1" thickBot="1" x14ac:dyDescent="0.35">
      <c r="A236" s="723" t="s">
        <v>556</v>
      </c>
      <c r="B236" s="701">
        <v>0.14048861040499999</v>
      </c>
      <c r="C236" s="701">
        <v>0</v>
      </c>
      <c r="D236" s="702">
        <v>-0.14048861040499999</v>
      </c>
      <c r="E236" s="703">
        <v>0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05">
        <v>0</v>
      </c>
      <c r="L236" s="270"/>
    </row>
    <row r="237" spans="1:12" ht="14.4" customHeight="1" thickBot="1" x14ac:dyDescent="0.35">
      <c r="A237" s="723" t="s">
        <v>557</v>
      </c>
      <c r="B237" s="701">
        <v>21.114405381270998</v>
      </c>
      <c r="C237" s="701">
        <v>20.215440000000001</v>
      </c>
      <c r="D237" s="702">
        <v>-0.89896538127100001</v>
      </c>
      <c r="E237" s="703">
        <v>0.95742407304199995</v>
      </c>
      <c r="F237" s="701">
        <v>0</v>
      </c>
      <c r="G237" s="702">
        <v>0</v>
      </c>
      <c r="H237" s="704">
        <v>2.5960200000000002</v>
      </c>
      <c r="I237" s="701">
        <v>5.9711400000000001</v>
      </c>
      <c r="J237" s="702">
        <v>5.9711400000000001</v>
      </c>
      <c r="K237" s="712" t="s">
        <v>337</v>
      </c>
      <c r="L237" s="270"/>
    </row>
    <row r="238" spans="1:12" ht="14.4" customHeight="1" thickBot="1" x14ac:dyDescent="0.35">
      <c r="A238" s="722" t="s">
        <v>558</v>
      </c>
      <c r="B238" s="706">
        <v>937.68907659848503</v>
      </c>
      <c r="C238" s="706">
        <v>894.02856999999995</v>
      </c>
      <c r="D238" s="707">
        <v>-43.660506598485</v>
      </c>
      <c r="E238" s="714">
        <v>0.95343818362800004</v>
      </c>
      <c r="F238" s="706">
        <v>0</v>
      </c>
      <c r="G238" s="707">
        <v>0</v>
      </c>
      <c r="H238" s="709">
        <v>66.19265</v>
      </c>
      <c r="I238" s="706">
        <v>191.01795999999999</v>
      </c>
      <c r="J238" s="707">
        <v>191.01795999999999</v>
      </c>
      <c r="K238" s="710" t="s">
        <v>337</v>
      </c>
      <c r="L238" s="270"/>
    </row>
    <row r="239" spans="1:12" ht="14.4" customHeight="1" thickBot="1" x14ac:dyDescent="0.35">
      <c r="A239" s="723" t="s">
        <v>559</v>
      </c>
      <c r="B239" s="701">
        <v>937.68907659848503</v>
      </c>
      <c r="C239" s="701">
        <v>894.02856999999995</v>
      </c>
      <c r="D239" s="702">
        <v>-43.660506598485</v>
      </c>
      <c r="E239" s="703">
        <v>0.95343818362800004</v>
      </c>
      <c r="F239" s="701">
        <v>0</v>
      </c>
      <c r="G239" s="702">
        <v>0</v>
      </c>
      <c r="H239" s="704">
        <v>66.19265</v>
      </c>
      <c r="I239" s="701">
        <v>191.01795999999999</v>
      </c>
      <c r="J239" s="702">
        <v>191.01795999999999</v>
      </c>
      <c r="K239" s="712" t="s">
        <v>337</v>
      </c>
      <c r="L239" s="270"/>
    </row>
    <row r="240" spans="1:12" ht="14.4" customHeight="1" thickBot="1" x14ac:dyDescent="0.35">
      <c r="A240" s="722" t="s">
        <v>560</v>
      </c>
      <c r="B240" s="706">
        <v>0</v>
      </c>
      <c r="C240" s="706">
        <v>2.35</v>
      </c>
      <c r="D240" s="707">
        <v>2.35</v>
      </c>
      <c r="E240" s="708" t="s">
        <v>337</v>
      </c>
      <c r="F240" s="706">
        <v>0</v>
      </c>
      <c r="G240" s="707">
        <v>0</v>
      </c>
      <c r="H240" s="709">
        <v>0.14399999999999999</v>
      </c>
      <c r="I240" s="706">
        <v>0.67</v>
      </c>
      <c r="J240" s="707">
        <v>0.67</v>
      </c>
      <c r="K240" s="710" t="s">
        <v>337</v>
      </c>
      <c r="L240" s="270"/>
    </row>
    <row r="241" spans="1:12" ht="14.4" customHeight="1" thickBot="1" x14ac:dyDescent="0.35">
      <c r="A241" s="723" t="s">
        <v>561</v>
      </c>
      <c r="B241" s="701">
        <v>0</v>
      </c>
      <c r="C241" s="701">
        <v>2.35</v>
      </c>
      <c r="D241" s="702">
        <v>2.35</v>
      </c>
      <c r="E241" s="711" t="s">
        <v>337</v>
      </c>
      <c r="F241" s="701">
        <v>0</v>
      </c>
      <c r="G241" s="702">
        <v>0</v>
      </c>
      <c r="H241" s="704">
        <v>0.14399999999999999</v>
      </c>
      <c r="I241" s="701">
        <v>0.67</v>
      </c>
      <c r="J241" s="702">
        <v>0.67</v>
      </c>
      <c r="K241" s="712" t="s">
        <v>337</v>
      </c>
      <c r="L241" s="270"/>
    </row>
    <row r="242" spans="1:12" ht="14.4" customHeight="1" thickBot="1" x14ac:dyDescent="0.35">
      <c r="A242" s="722" t="s">
        <v>562</v>
      </c>
      <c r="B242" s="706">
        <v>758.85122767057601</v>
      </c>
      <c r="C242" s="706">
        <v>778.21505999999999</v>
      </c>
      <c r="D242" s="707">
        <v>19.363832329423001</v>
      </c>
      <c r="E242" s="714">
        <v>1.0255172972290001</v>
      </c>
      <c r="F242" s="706">
        <v>0</v>
      </c>
      <c r="G242" s="707">
        <v>0</v>
      </c>
      <c r="H242" s="709">
        <v>58.016559999999998</v>
      </c>
      <c r="I242" s="706">
        <v>179.93940000000001</v>
      </c>
      <c r="J242" s="707">
        <v>179.93940000000001</v>
      </c>
      <c r="K242" s="710" t="s">
        <v>337</v>
      </c>
      <c r="L242" s="270"/>
    </row>
    <row r="243" spans="1:12" ht="14.4" customHeight="1" thickBot="1" x14ac:dyDescent="0.35">
      <c r="A243" s="723" t="s">
        <v>563</v>
      </c>
      <c r="B243" s="701">
        <v>758.85122767057601</v>
      </c>
      <c r="C243" s="701">
        <v>778.21505999999999</v>
      </c>
      <c r="D243" s="702">
        <v>19.363832329423001</v>
      </c>
      <c r="E243" s="703">
        <v>1.0255172972290001</v>
      </c>
      <c r="F243" s="701">
        <v>0</v>
      </c>
      <c r="G243" s="702">
        <v>0</v>
      </c>
      <c r="H243" s="704">
        <v>58.016559999999998</v>
      </c>
      <c r="I243" s="701">
        <v>179.93940000000001</v>
      </c>
      <c r="J243" s="702">
        <v>179.93940000000001</v>
      </c>
      <c r="K243" s="712" t="s">
        <v>337</v>
      </c>
      <c r="L243" s="270"/>
    </row>
    <row r="244" spans="1:12" ht="14.4" customHeight="1" thickBot="1" x14ac:dyDescent="0.35">
      <c r="A244" s="722" t="s">
        <v>564</v>
      </c>
      <c r="B244" s="706">
        <v>0</v>
      </c>
      <c r="C244" s="706">
        <v>1047.7873300000001</v>
      </c>
      <c r="D244" s="707">
        <v>1047.7873300000001</v>
      </c>
      <c r="E244" s="708" t="s">
        <v>337</v>
      </c>
      <c r="F244" s="706">
        <v>0</v>
      </c>
      <c r="G244" s="707">
        <v>0</v>
      </c>
      <c r="H244" s="709">
        <v>60.206960000000002</v>
      </c>
      <c r="I244" s="706">
        <v>204.15933999999999</v>
      </c>
      <c r="J244" s="707">
        <v>204.15933999999999</v>
      </c>
      <c r="K244" s="710" t="s">
        <v>337</v>
      </c>
      <c r="L244" s="270"/>
    </row>
    <row r="245" spans="1:12" ht="14.4" customHeight="1" thickBot="1" x14ac:dyDescent="0.35">
      <c r="A245" s="723" t="s">
        <v>565</v>
      </c>
      <c r="B245" s="701">
        <v>0</v>
      </c>
      <c r="C245" s="701">
        <v>1047.7873300000001</v>
      </c>
      <c r="D245" s="702">
        <v>1047.7873300000001</v>
      </c>
      <c r="E245" s="711" t="s">
        <v>337</v>
      </c>
      <c r="F245" s="701">
        <v>0</v>
      </c>
      <c r="G245" s="702">
        <v>0</v>
      </c>
      <c r="H245" s="704">
        <v>60.206960000000002</v>
      </c>
      <c r="I245" s="701">
        <v>204.15933999999999</v>
      </c>
      <c r="J245" s="702">
        <v>204.15933999999999</v>
      </c>
      <c r="K245" s="712" t="s">
        <v>337</v>
      </c>
      <c r="L245" s="270"/>
    </row>
    <row r="246" spans="1:12" ht="14.4" customHeight="1" thickBot="1" x14ac:dyDescent="0.35">
      <c r="A246" s="722" t="s">
        <v>566</v>
      </c>
      <c r="B246" s="706">
        <v>4628.5230288531202</v>
      </c>
      <c r="C246" s="706">
        <v>5582.9780199999996</v>
      </c>
      <c r="D246" s="707">
        <v>954.45499114687902</v>
      </c>
      <c r="E246" s="714">
        <v>1.2062115679659999</v>
      </c>
      <c r="F246" s="706">
        <v>0</v>
      </c>
      <c r="G246" s="707">
        <v>0</v>
      </c>
      <c r="H246" s="709">
        <v>476.25188000000003</v>
      </c>
      <c r="I246" s="706">
        <v>1418.5067899999999</v>
      </c>
      <c r="J246" s="707">
        <v>1418.5067899999999</v>
      </c>
      <c r="K246" s="710" t="s">
        <v>337</v>
      </c>
      <c r="L246" s="270"/>
    </row>
    <row r="247" spans="1:12" ht="14.4" customHeight="1" thickBot="1" x14ac:dyDescent="0.35">
      <c r="A247" s="723" t="s">
        <v>567</v>
      </c>
      <c r="B247" s="701">
        <v>4628.5230288531202</v>
      </c>
      <c r="C247" s="701">
        <v>5582.9780199999996</v>
      </c>
      <c r="D247" s="702">
        <v>954.45499114687902</v>
      </c>
      <c r="E247" s="703">
        <v>1.2062115679659999</v>
      </c>
      <c r="F247" s="701">
        <v>0</v>
      </c>
      <c r="G247" s="702">
        <v>0</v>
      </c>
      <c r="H247" s="704">
        <v>476.25188000000003</v>
      </c>
      <c r="I247" s="701">
        <v>1418.5067899999999</v>
      </c>
      <c r="J247" s="702">
        <v>1418.5067899999999</v>
      </c>
      <c r="K247" s="712" t="s">
        <v>337</v>
      </c>
      <c r="L247" s="270"/>
    </row>
    <row r="248" spans="1:12" ht="14.4" customHeight="1" thickBot="1" x14ac:dyDescent="0.35">
      <c r="A248" s="719" t="s">
        <v>568</v>
      </c>
      <c r="B248" s="701">
        <v>0</v>
      </c>
      <c r="C248" s="701">
        <v>10.18736</v>
      </c>
      <c r="D248" s="702">
        <v>10.18736</v>
      </c>
      <c r="E248" s="711" t="s">
        <v>337</v>
      </c>
      <c r="F248" s="701">
        <v>0</v>
      </c>
      <c r="G248" s="702">
        <v>0</v>
      </c>
      <c r="H248" s="704">
        <v>1.01579</v>
      </c>
      <c r="I248" s="701">
        <v>2.3925000000000001</v>
      </c>
      <c r="J248" s="702">
        <v>2.3925000000000001</v>
      </c>
      <c r="K248" s="712" t="s">
        <v>337</v>
      </c>
      <c r="L248" s="270"/>
    </row>
    <row r="249" spans="1:12" ht="14.4" customHeight="1" thickBot="1" x14ac:dyDescent="0.35">
      <c r="A249" s="724" t="s">
        <v>569</v>
      </c>
      <c r="B249" s="706">
        <v>0</v>
      </c>
      <c r="C249" s="706">
        <v>10.18736</v>
      </c>
      <c r="D249" s="707">
        <v>10.18736</v>
      </c>
      <c r="E249" s="708" t="s">
        <v>337</v>
      </c>
      <c r="F249" s="706">
        <v>0</v>
      </c>
      <c r="G249" s="707">
        <v>0</v>
      </c>
      <c r="H249" s="709">
        <v>1.01579</v>
      </c>
      <c r="I249" s="706">
        <v>2.3925000000000001</v>
      </c>
      <c r="J249" s="707">
        <v>2.3925000000000001</v>
      </c>
      <c r="K249" s="710" t="s">
        <v>337</v>
      </c>
      <c r="L249" s="270"/>
    </row>
    <row r="250" spans="1:12" ht="14.4" customHeight="1" thickBot="1" x14ac:dyDescent="0.35">
      <c r="A250" s="726" t="s">
        <v>570</v>
      </c>
      <c r="B250" s="706">
        <v>0</v>
      </c>
      <c r="C250" s="706">
        <v>10.18736</v>
      </c>
      <c r="D250" s="707">
        <v>10.18736</v>
      </c>
      <c r="E250" s="708" t="s">
        <v>337</v>
      </c>
      <c r="F250" s="706">
        <v>0</v>
      </c>
      <c r="G250" s="707">
        <v>0</v>
      </c>
      <c r="H250" s="709">
        <v>1.01579</v>
      </c>
      <c r="I250" s="706">
        <v>2.3925000000000001</v>
      </c>
      <c r="J250" s="707">
        <v>2.3925000000000001</v>
      </c>
      <c r="K250" s="710" t="s">
        <v>337</v>
      </c>
      <c r="L250" s="270"/>
    </row>
    <row r="251" spans="1:12" ht="14.4" customHeight="1" thickBot="1" x14ac:dyDescent="0.35">
      <c r="A251" s="722" t="s">
        <v>571</v>
      </c>
      <c r="B251" s="706">
        <v>0</v>
      </c>
      <c r="C251" s="706">
        <v>10.18736</v>
      </c>
      <c r="D251" s="707">
        <v>10.18736</v>
      </c>
      <c r="E251" s="708" t="s">
        <v>337</v>
      </c>
      <c r="F251" s="706">
        <v>0</v>
      </c>
      <c r="G251" s="707">
        <v>0</v>
      </c>
      <c r="H251" s="709">
        <v>1.01579</v>
      </c>
      <c r="I251" s="706">
        <v>2.3925000000000001</v>
      </c>
      <c r="J251" s="707">
        <v>2.3925000000000001</v>
      </c>
      <c r="K251" s="710" t="s">
        <v>337</v>
      </c>
      <c r="L251" s="270"/>
    </row>
    <row r="252" spans="1:12" ht="14.4" customHeight="1" thickBot="1" x14ac:dyDescent="0.35">
      <c r="A252" s="723" t="s">
        <v>572</v>
      </c>
      <c r="B252" s="701">
        <v>0</v>
      </c>
      <c r="C252" s="701">
        <v>10.18736</v>
      </c>
      <c r="D252" s="702">
        <v>10.18736</v>
      </c>
      <c r="E252" s="711" t="s">
        <v>337</v>
      </c>
      <c r="F252" s="701">
        <v>0</v>
      </c>
      <c r="G252" s="702">
        <v>0</v>
      </c>
      <c r="H252" s="704">
        <v>1.01579</v>
      </c>
      <c r="I252" s="701">
        <v>2.3925000000000001</v>
      </c>
      <c r="J252" s="702">
        <v>2.3925000000000001</v>
      </c>
      <c r="K252" s="712" t="s">
        <v>337</v>
      </c>
      <c r="L252" s="270"/>
    </row>
    <row r="253" spans="1:12" ht="14.4" customHeight="1" thickBot="1" x14ac:dyDescent="0.35">
      <c r="A253" s="727"/>
      <c r="B253" s="701">
        <v>-23896.715040157502</v>
      </c>
      <c r="C253" s="701">
        <v>-28683.953089999999</v>
      </c>
      <c r="D253" s="702">
        <v>-4787.23804984247</v>
      </c>
      <c r="E253" s="703">
        <v>1.2003303818869999</v>
      </c>
      <c r="F253" s="701">
        <v>-22887.8003743511</v>
      </c>
      <c r="G253" s="702">
        <v>-5721.9500935877804</v>
      </c>
      <c r="H253" s="704">
        <v>-3024.0643400000199</v>
      </c>
      <c r="I253" s="701">
        <v>-8472.0790900000102</v>
      </c>
      <c r="J253" s="702">
        <v>-2750.1289964122302</v>
      </c>
      <c r="K253" s="705">
        <v>0.37015698107400002</v>
      </c>
      <c r="L253" s="270"/>
    </row>
    <row r="254" spans="1:12" ht="14.4" customHeight="1" thickBot="1" x14ac:dyDescent="0.35">
      <c r="A254" s="728" t="s">
        <v>66</v>
      </c>
      <c r="B254" s="715">
        <v>-23896.715040157502</v>
      </c>
      <c r="C254" s="715">
        <v>-28683.953089999999</v>
      </c>
      <c r="D254" s="716">
        <v>-4787.23804984246</v>
      </c>
      <c r="E254" s="717" t="s">
        <v>337</v>
      </c>
      <c r="F254" s="715">
        <v>-22887.8003743511</v>
      </c>
      <c r="G254" s="716">
        <v>-5721.9500935877804</v>
      </c>
      <c r="H254" s="715">
        <v>-3024.0643400000199</v>
      </c>
      <c r="I254" s="715">
        <v>-8472.0790900000193</v>
      </c>
      <c r="J254" s="716">
        <v>-2750.1289964122302</v>
      </c>
      <c r="K254" s="718">
        <v>0.37015698107400002</v>
      </c>
      <c r="L254" s="270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573</v>
      </c>
      <c r="B5" s="730" t="s">
        <v>574</v>
      </c>
      <c r="C5" s="731" t="s">
        <v>575</v>
      </c>
      <c r="D5" s="731" t="s">
        <v>575</v>
      </c>
      <c r="E5" s="731"/>
      <c r="F5" s="731" t="s">
        <v>575</v>
      </c>
      <c r="G5" s="731" t="s">
        <v>575</v>
      </c>
      <c r="H5" s="731" t="s">
        <v>575</v>
      </c>
      <c r="I5" s="732" t="s">
        <v>575</v>
      </c>
      <c r="J5" s="733" t="s">
        <v>73</v>
      </c>
    </row>
    <row r="6" spans="1:10" ht="14.4" customHeight="1" x14ac:dyDescent="0.3">
      <c r="A6" s="729" t="s">
        <v>573</v>
      </c>
      <c r="B6" s="730" t="s">
        <v>576</v>
      </c>
      <c r="C6" s="731">
        <v>305.99599999999998</v>
      </c>
      <c r="D6" s="731">
        <v>228.24023000000005</v>
      </c>
      <c r="E6" s="731"/>
      <c r="F6" s="731">
        <v>221.10769999999988</v>
      </c>
      <c r="G6" s="731">
        <v>318.750015625</v>
      </c>
      <c r="H6" s="731">
        <v>-97.642315625000123</v>
      </c>
      <c r="I6" s="732">
        <v>0.69367118168278485</v>
      </c>
      <c r="J6" s="733" t="s">
        <v>1</v>
      </c>
    </row>
    <row r="7" spans="1:10" ht="14.4" customHeight="1" x14ac:dyDescent="0.3">
      <c r="A7" s="729" t="s">
        <v>573</v>
      </c>
      <c r="B7" s="730" t="s">
        <v>577</v>
      </c>
      <c r="C7" s="731">
        <v>16.227420000000002</v>
      </c>
      <c r="D7" s="731">
        <v>4.5056899999999995</v>
      </c>
      <c r="E7" s="731"/>
      <c r="F7" s="731">
        <v>4.8863799999999999</v>
      </c>
      <c r="G7" s="731">
        <v>5</v>
      </c>
      <c r="H7" s="731">
        <v>-0.11362000000000005</v>
      </c>
      <c r="I7" s="732">
        <v>0.97727600000000003</v>
      </c>
      <c r="J7" s="733" t="s">
        <v>1</v>
      </c>
    </row>
    <row r="8" spans="1:10" ht="14.4" customHeight="1" x14ac:dyDescent="0.3">
      <c r="A8" s="729" t="s">
        <v>573</v>
      </c>
      <c r="B8" s="730" t="s">
        <v>578</v>
      </c>
      <c r="C8" s="731">
        <v>0</v>
      </c>
      <c r="D8" s="731">
        <v>0.96171000000000006</v>
      </c>
      <c r="E8" s="731"/>
      <c r="F8" s="731">
        <v>0.32627999999999996</v>
      </c>
      <c r="G8" s="731">
        <v>1.25</v>
      </c>
      <c r="H8" s="731">
        <v>-0.9237200000000001</v>
      </c>
      <c r="I8" s="732">
        <v>0.26102399999999998</v>
      </c>
      <c r="J8" s="733" t="s">
        <v>1</v>
      </c>
    </row>
    <row r="9" spans="1:10" ht="14.4" customHeight="1" x14ac:dyDescent="0.3">
      <c r="A9" s="729" t="s">
        <v>573</v>
      </c>
      <c r="B9" s="730" t="s">
        <v>579</v>
      </c>
      <c r="C9" s="731">
        <v>42.299399999999991</v>
      </c>
      <c r="D9" s="731">
        <v>48.539119999999997</v>
      </c>
      <c r="E9" s="731"/>
      <c r="F9" s="731">
        <v>9.1577599999999997</v>
      </c>
      <c r="G9" s="731">
        <v>74.999996582031258</v>
      </c>
      <c r="H9" s="731">
        <v>-65.842236582031262</v>
      </c>
      <c r="I9" s="732">
        <v>0.12210347223127802</v>
      </c>
      <c r="J9" s="733" t="s">
        <v>1</v>
      </c>
    </row>
    <row r="10" spans="1:10" ht="14.4" customHeight="1" x14ac:dyDescent="0.3">
      <c r="A10" s="729" t="s">
        <v>573</v>
      </c>
      <c r="B10" s="730" t="s">
        <v>580</v>
      </c>
      <c r="C10" s="731">
        <v>0</v>
      </c>
      <c r="D10" s="731">
        <v>140.33889000000002</v>
      </c>
      <c r="E10" s="731"/>
      <c r="F10" s="731">
        <v>0</v>
      </c>
      <c r="G10" s="731">
        <v>35</v>
      </c>
      <c r="H10" s="731">
        <v>-35</v>
      </c>
      <c r="I10" s="732">
        <v>0</v>
      </c>
      <c r="J10" s="733" t="s">
        <v>1</v>
      </c>
    </row>
    <row r="11" spans="1:10" ht="14.4" customHeight="1" x14ac:dyDescent="0.3">
      <c r="A11" s="729" t="s">
        <v>573</v>
      </c>
      <c r="B11" s="730" t="s">
        <v>581</v>
      </c>
      <c r="C11" s="731">
        <v>56.600719999999988</v>
      </c>
      <c r="D11" s="731">
        <v>95.999459999999999</v>
      </c>
      <c r="E11" s="731"/>
      <c r="F11" s="731">
        <v>129.49851999999998</v>
      </c>
      <c r="G11" s="731">
        <v>171.25000390624999</v>
      </c>
      <c r="H11" s="731">
        <v>-41.751483906250002</v>
      </c>
      <c r="I11" s="732">
        <v>0.75619571997728741</v>
      </c>
      <c r="J11" s="733" t="s">
        <v>1</v>
      </c>
    </row>
    <row r="12" spans="1:10" ht="14.4" customHeight="1" x14ac:dyDescent="0.3">
      <c r="A12" s="729" t="s">
        <v>573</v>
      </c>
      <c r="B12" s="730" t="s">
        <v>582</v>
      </c>
      <c r="C12" s="731">
        <v>0</v>
      </c>
      <c r="D12" s="731">
        <v>0.66605000000000003</v>
      </c>
      <c r="E12" s="731"/>
      <c r="F12" s="731">
        <v>0.53239999999999998</v>
      </c>
      <c r="G12" s="731">
        <v>2.5000001220703121</v>
      </c>
      <c r="H12" s="731">
        <v>-1.9676001220703121</v>
      </c>
      <c r="I12" s="732">
        <v>0.21295998960156304</v>
      </c>
      <c r="J12" s="733" t="s">
        <v>1</v>
      </c>
    </row>
    <row r="13" spans="1:10" ht="14.4" customHeight="1" x14ac:dyDescent="0.3">
      <c r="A13" s="729" t="s">
        <v>573</v>
      </c>
      <c r="B13" s="730" t="s">
        <v>583</v>
      </c>
      <c r="C13" s="731">
        <v>2.0699999999999998</v>
      </c>
      <c r="D13" s="731">
        <v>4.5540000000000003</v>
      </c>
      <c r="E13" s="731"/>
      <c r="F13" s="731">
        <v>3.8639999999999999</v>
      </c>
      <c r="G13" s="731">
        <v>5</v>
      </c>
      <c r="H13" s="731">
        <v>-1.1360000000000001</v>
      </c>
      <c r="I13" s="732">
        <v>0.77279999999999993</v>
      </c>
      <c r="J13" s="733" t="s">
        <v>1</v>
      </c>
    </row>
    <row r="14" spans="1:10" ht="14.4" customHeight="1" x14ac:dyDescent="0.3">
      <c r="A14" s="729" t="s">
        <v>573</v>
      </c>
      <c r="B14" s="730" t="s">
        <v>584</v>
      </c>
      <c r="C14" s="731">
        <v>423.19353999999993</v>
      </c>
      <c r="D14" s="731">
        <v>523.80515000000003</v>
      </c>
      <c r="E14" s="731"/>
      <c r="F14" s="731">
        <v>369.37303999999983</v>
      </c>
      <c r="G14" s="731">
        <v>613.75001623535161</v>
      </c>
      <c r="H14" s="731">
        <v>-244.37697623535178</v>
      </c>
      <c r="I14" s="732">
        <v>0.60182978448730207</v>
      </c>
      <c r="J14" s="733" t="s">
        <v>585</v>
      </c>
    </row>
    <row r="16" spans="1:10" ht="14.4" customHeight="1" x14ac:dyDescent="0.3">
      <c r="A16" s="729" t="s">
        <v>573</v>
      </c>
      <c r="B16" s="730" t="s">
        <v>574</v>
      </c>
      <c r="C16" s="731" t="s">
        <v>575</v>
      </c>
      <c r="D16" s="731" t="s">
        <v>575</v>
      </c>
      <c r="E16" s="731"/>
      <c r="F16" s="731" t="s">
        <v>575</v>
      </c>
      <c r="G16" s="731" t="s">
        <v>575</v>
      </c>
      <c r="H16" s="731" t="s">
        <v>575</v>
      </c>
      <c r="I16" s="732" t="s">
        <v>575</v>
      </c>
      <c r="J16" s="733" t="s">
        <v>73</v>
      </c>
    </row>
    <row r="17" spans="1:10" ht="14.4" customHeight="1" x14ac:dyDescent="0.3">
      <c r="A17" s="729" t="s">
        <v>586</v>
      </c>
      <c r="B17" s="730" t="s">
        <v>587</v>
      </c>
      <c r="C17" s="731" t="s">
        <v>575</v>
      </c>
      <c r="D17" s="731" t="s">
        <v>575</v>
      </c>
      <c r="E17" s="731"/>
      <c r="F17" s="731" t="s">
        <v>575</v>
      </c>
      <c r="G17" s="731" t="s">
        <v>575</v>
      </c>
      <c r="H17" s="731" t="s">
        <v>575</v>
      </c>
      <c r="I17" s="732" t="s">
        <v>575</v>
      </c>
      <c r="J17" s="733" t="s">
        <v>0</v>
      </c>
    </row>
    <row r="18" spans="1:10" ht="14.4" customHeight="1" x14ac:dyDescent="0.3">
      <c r="A18" s="729" t="s">
        <v>586</v>
      </c>
      <c r="B18" s="730" t="s">
        <v>576</v>
      </c>
      <c r="C18" s="731">
        <v>147.54372000000004</v>
      </c>
      <c r="D18" s="731">
        <v>124.38907000000002</v>
      </c>
      <c r="E18" s="731"/>
      <c r="F18" s="731">
        <v>139.42171999999991</v>
      </c>
      <c r="G18" s="731">
        <v>173</v>
      </c>
      <c r="H18" s="731">
        <v>-33.578280000000092</v>
      </c>
      <c r="I18" s="732">
        <v>0.80590589595375672</v>
      </c>
      <c r="J18" s="733" t="s">
        <v>1</v>
      </c>
    </row>
    <row r="19" spans="1:10" ht="14.4" customHeight="1" x14ac:dyDescent="0.3">
      <c r="A19" s="729" t="s">
        <v>586</v>
      </c>
      <c r="B19" s="730" t="s">
        <v>577</v>
      </c>
      <c r="C19" s="731">
        <v>2.3950300000000002</v>
      </c>
      <c r="D19" s="731">
        <v>0</v>
      </c>
      <c r="E19" s="731"/>
      <c r="F19" s="731">
        <v>0</v>
      </c>
      <c r="G19" s="731">
        <v>1</v>
      </c>
      <c r="H19" s="731">
        <v>-1</v>
      </c>
      <c r="I19" s="732">
        <v>0</v>
      </c>
      <c r="J19" s="733" t="s">
        <v>1</v>
      </c>
    </row>
    <row r="20" spans="1:10" ht="14.4" customHeight="1" x14ac:dyDescent="0.3">
      <c r="A20" s="729" t="s">
        <v>586</v>
      </c>
      <c r="B20" s="730" t="s">
        <v>578</v>
      </c>
      <c r="C20" s="731">
        <v>0</v>
      </c>
      <c r="D20" s="731">
        <v>0</v>
      </c>
      <c r="E20" s="731"/>
      <c r="F20" s="731">
        <v>0</v>
      </c>
      <c r="G20" s="731">
        <v>1</v>
      </c>
      <c r="H20" s="731">
        <v>-1</v>
      </c>
      <c r="I20" s="732">
        <v>0</v>
      </c>
      <c r="J20" s="733" t="s">
        <v>1</v>
      </c>
    </row>
    <row r="21" spans="1:10" ht="14.4" customHeight="1" x14ac:dyDescent="0.3">
      <c r="A21" s="729" t="s">
        <v>586</v>
      </c>
      <c r="B21" s="730" t="s">
        <v>579</v>
      </c>
      <c r="C21" s="731">
        <v>0</v>
      </c>
      <c r="D21" s="731">
        <v>0</v>
      </c>
      <c r="E21" s="731"/>
      <c r="F21" s="731">
        <v>0</v>
      </c>
      <c r="G21" s="731">
        <v>5</v>
      </c>
      <c r="H21" s="731">
        <v>-5</v>
      </c>
      <c r="I21" s="732">
        <v>0</v>
      </c>
      <c r="J21" s="733" t="s">
        <v>1</v>
      </c>
    </row>
    <row r="22" spans="1:10" ht="14.4" customHeight="1" x14ac:dyDescent="0.3">
      <c r="A22" s="729" t="s">
        <v>586</v>
      </c>
      <c r="B22" s="730" t="s">
        <v>580</v>
      </c>
      <c r="C22" s="731">
        <v>0</v>
      </c>
      <c r="D22" s="731">
        <v>140.33889000000002</v>
      </c>
      <c r="E22" s="731"/>
      <c r="F22" s="731">
        <v>0</v>
      </c>
      <c r="G22" s="731">
        <v>35</v>
      </c>
      <c r="H22" s="731">
        <v>-35</v>
      </c>
      <c r="I22" s="732">
        <v>0</v>
      </c>
      <c r="J22" s="733" t="s">
        <v>1</v>
      </c>
    </row>
    <row r="23" spans="1:10" ht="14.4" customHeight="1" x14ac:dyDescent="0.3">
      <c r="A23" s="729" t="s">
        <v>586</v>
      </c>
      <c r="B23" s="730" t="s">
        <v>581</v>
      </c>
      <c r="C23" s="731">
        <v>41.919999999999987</v>
      </c>
      <c r="D23" s="731">
        <v>70.055160000000001</v>
      </c>
      <c r="E23" s="731"/>
      <c r="F23" s="731">
        <v>107.81992</v>
      </c>
      <c r="G23" s="731">
        <v>144</v>
      </c>
      <c r="H23" s="731">
        <v>-36.180080000000004</v>
      </c>
      <c r="I23" s="732">
        <v>0.74874944444444447</v>
      </c>
      <c r="J23" s="733" t="s">
        <v>1</v>
      </c>
    </row>
    <row r="24" spans="1:10" ht="14.4" customHeight="1" x14ac:dyDescent="0.3">
      <c r="A24" s="729" t="s">
        <v>586</v>
      </c>
      <c r="B24" s="730" t="s">
        <v>582</v>
      </c>
      <c r="C24" s="731">
        <v>0</v>
      </c>
      <c r="D24" s="731">
        <v>0.11165</v>
      </c>
      <c r="E24" s="731"/>
      <c r="F24" s="731">
        <v>0</v>
      </c>
      <c r="G24" s="731">
        <v>2</v>
      </c>
      <c r="H24" s="731">
        <v>-2</v>
      </c>
      <c r="I24" s="732">
        <v>0</v>
      </c>
      <c r="J24" s="733" t="s">
        <v>1</v>
      </c>
    </row>
    <row r="25" spans="1:10" ht="14.4" customHeight="1" x14ac:dyDescent="0.3">
      <c r="A25" s="729" t="s">
        <v>586</v>
      </c>
      <c r="B25" s="730" t="s">
        <v>588</v>
      </c>
      <c r="C25" s="731">
        <v>191.85875000000001</v>
      </c>
      <c r="D25" s="731">
        <v>334.89477000000005</v>
      </c>
      <c r="E25" s="731"/>
      <c r="F25" s="731">
        <v>247.2416399999999</v>
      </c>
      <c r="G25" s="731">
        <v>361</v>
      </c>
      <c r="H25" s="731">
        <v>-113.7583600000001</v>
      </c>
      <c r="I25" s="732">
        <v>0.68487988919667564</v>
      </c>
      <c r="J25" s="733" t="s">
        <v>589</v>
      </c>
    </row>
    <row r="26" spans="1:10" ht="14.4" customHeight="1" x14ac:dyDescent="0.3">
      <c r="A26" s="729" t="s">
        <v>575</v>
      </c>
      <c r="B26" s="730" t="s">
        <v>575</v>
      </c>
      <c r="C26" s="731" t="s">
        <v>575</v>
      </c>
      <c r="D26" s="731" t="s">
        <v>575</v>
      </c>
      <c r="E26" s="731"/>
      <c r="F26" s="731" t="s">
        <v>575</v>
      </c>
      <c r="G26" s="731" t="s">
        <v>575</v>
      </c>
      <c r="H26" s="731" t="s">
        <v>575</v>
      </c>
      <c r="I26" s="732" t="s">
        <v>575</v>
      </c>
      <c r="J26" s="733" t="s">
        <v>590</v>
      </c>
    </row>
    <row r="27" spans="1:10" ht="14.4" customHeight="1" x14ac:dyDescent="0.3">
      <c r="A27" s="729" t="s">
        <v>591</v>
      </c>
      <c r="B27" s="730" t="s">
        <v>592</v>
      </c>
      <c r="C27" s="731" t="s">
        <v>575</v>
      </c>
      <c r="D27" s="731" t="s">
        <v>575</v>
      </c>
      <c r="E27" s="731"/>
      <c r="F27" s="731" t="s">
        <v>575</v>
      </c>
      <c r="G27" s="731" t="s">
        <v>575</v>
      </c>
      <c r="H27" s="731" t="s">
        <v>575</v>
      </c>
      <c r="I27" s="732" t="s">
        <v>575</v>
      </c>
      <c r="J27" s="733" t="s">
        <v>0</v>
      </c>
    </row>
    <row r="28" spans="1:10" ht="14.4" customHeight="1" x14ac:dyDescent="0.3">
      <c r="A28" s="729" t="s">
        <v>591</v>
      </c>
      <c r="B28" s="730" t="s">
        <v>576</v>
      </c>
      <c r="C28" s="731">
        <v>7.6188099999999999</v>
      </c>
      <c r="D28" s="731">
        <v>4.4527900000000002</v>
      </c>
      <c r="E28" s="731"/>
      <c r="F28" s="731">
        <v>7.6232299999999995</v>
      </c>
      <c r="G28" s="731">
        <v>9</v>
      </c>
      <c r="H28" s="731">
        <v>-1.3767700000000005</v>
      </c>
      <c r="I28" s="732">
        <v>0.84702555555555548</v>
      </c>
      <c r="J28" s="733" t="s">
        <v>1</v>
      </c>
    </row>
    <row r="29" spans="1:10" ht="14.4" customHeight="1" x14ac:dyDescent="0.3">
      <c r="A29" s="729" t="s">
        <v>591</v>
      </c>
      <c r="B29" s="730" t="s">
        <v>583</v>
      </c>
      <c r="C29" s="731">
        <v>0.41399999999999998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575</v>
      </c>
      <c r="J29" s="733" t="s">
        <v>1</v>
      </c>
    </row>
    <row r="30" spans="1:10" ht="14.4" customHeight="1" x14ac:dyDescent="0.3">
      <c r="A30" s="729" t="s">
        <v>591</v>
      </c>
      <c r="B30" s="730" t="s">
        <v>593</v>
      </c>
      <c r="C30" s="731">
        <v>8.0328099999999996</v>
      </c>
      <c r="D30" s="731">
        <v>4.4527900000000002</v>
      </c>
      <c r="E30" s="731"/>
      <c r="F30" s="731">
        <v>7.6232299999999995</v>
      </c>
      <c r="G30" s="731">
        <v>9</v>
      </c>
      <c r="H30" s="731">
        <v>-1.3767700000000005</v>
      </c>
      <c r="I30" s="732">
        <v>0.84702555555555548</v>
      </c>
      <c r="J30" s="733" t="s">
        <v>589</v>
      </c>
    </row>
    <row r="31" spans="1:10" ht="14.4" customHeight="1" x14ac:dyDescent="0.3">
      <c r="A31" s="729" t="s">
        <v>575</v>
      </c>
      <c r="B31" s="730" t="s">
        <v>575</v>
      </c>
      <c r="C31" s="731" t="s">
        <v>575</v>
      </c>
      <c r="D31" s="731" t="s">
        <v>575</v>
      </c>
      <c r="E31" s="731"/>
      <c r="F31" s="731" t="s">
        <v>575</v>
      </c>
      <c r="G31" s="731" t="s">
        <v>575</v>
      </c>
      <c r="H31" s="731" t="s">
        <v>575</v>
      </c>
      <c r="I31" s="732" t="s">
        <v>575</v>
      </c>
      <c r="J31" s="733" t="s">
        <v>590</v>
      </c>
    </row>
    <row r="32" spans="1:10" ht="14.4" customHeight="1" x14ac:dyDescent="0.3">
      <c r="A32" s="729" t="s">
        <v>594</v>
      </c>
      <c r="B32" s="730" t="s">
        <v>595</v>
      </c>
      <c r="C32" s="731" t="s">
        <v>575</v>
      </c>
      <c r="D32" s="731" t="s">
        <v>575</v>
      </c>
      <c r="E32" s="731"/>
      <c r="F32" s="731" t="s">
        <v>575</v>
      </c>
      <c r="G32" s="731" t="s">
        <v>575</v>
      </c>
      <c r="H32" s="731" t="s">
        <v>575</v>
      </c>
      <c r="I32" s="732" t="s">
        <v>575</v>
      </c>
      <c r="J32" s="733" t="s">
        <v>0</v>
      </c>
    </row>
    <row r="33" spans="1:10" ht="14.4" customHeight="1" x14ac:dyDescent="0.3">
      <c r="A33" s="729" t="s">
        <v>594</v>
      </c>
      <c r="B33" s="730" t="s">
        <v>576</v>
      </c>
      <c r="C33" s="731">
        <v>150.83346999999998</v>
      </c>
      <c r="D33" s="731">
        <v>99.398370000000028</v>
      </c>
      <c r="E33" s="731"/>
      <c r="F33" s="731">
        <v>74.062749999999966</v>
      </c>
      <c r="G33" s="731">
        <v>136</v>
      </c>
      <c r="H33" s="731">
        <v>-61.937250000000034</v>
      </c>
      <c r="I33" s="732">
        <v>0.54457904411764679</v>
      </c>
      <c r="J33" s="733" t="s">
        <v>1</v>
      </c>
    </row>
    <row r="34" spans="1:10" ht="14.4" customHeight="1" x14ac:dyDescent="0.3">
      <c r="A34" s="729" t="s">
        <v>594</v>
      </c>
      <c r="B34" s="730" t="s">
        <v>577</v>
      </c>
      <c r="C34" s="731">
        <v>13.83239</v>
      </c>
      <c r="D34" s="731">
        <v>4.5056899999999995</v>
      </c>
      <c r="E34" s="731"/>
      <c r="F34" s="731">
        <v>4.8863799999999999</v>
      </c>
      <c r="G34" s="731">
        <v>4</v>
      </c>
      <c r="H34" s="731">
        <v>0.88637999999999995</v>
      </c>
      <c r="I34" s="732">
        <v>1.221595</v>
      </c>
      <c r="J34" s="733" t="s">
        <v>1</v>
      </c>
    </row>
    <row r="35" spans="1:10" ht="14.4" customHeight="1" x14ac:dyDescent="0.3">
      <c r="A35" s="729" t="s">
        <v>594</v>
      </c>
      <c r="B35" s="730" t="s">
        <v>578</v>
      </c>
      <c r="C35" s="731">
        <v>0</v>
      </c>
      <c r="D35" s="731">
        <v>0.96171000000000006</v>
      </c>
      <c r="E35" s="731"/>
      <c r="F35" s="731">
        <v>0.32627999999999996</v>
      </c>
      <c r="G35" s="731">
        <v>1</v>
      </c>
      <c r="H35" s="731">
        <v>-0.6737200000000001</v>
      </c>
      <c r="I35" s="732">
        <v>0.32627999999999996</v>
      </c>
      <c r="J35" s="733" t="s">
        <v>1</v>
      </c>
    </row>
    <row r="36" spans="1:10" ht="14.4" customHeight="1" x14ac:dyDescent="0.3">
      <c r="A36" s="729" t="s">
        <v>594</v>
      </c>
      <c r="B36" s="730" t="s">
        <v>579</v>
      </c>
      <c r="C36" s="731">
        <v>42.299399999999991</v>
      </c>
      <c r="D36" s="731">
        <v>48.539119999999997</v>
      </c>
      <c r="E36" s="731"/>
      <c r="F36" s="731">
        <v>9.1577599999999997</v>
      </c>
      <c r="G36" s="731">
        <v>70</v>
      </c>
      <c r="H36" s="731">
        <v>-60.842240000000004</v>
      </c>
      <c r="I36" s="732">
        <v>0.13082514285714286</v>
      </c>
      <c r="J36" s="733" t="s">
        <v>1</v>
      </c>
    </row>
    <row r="37" spans="1:10" ht="14.4" customHeight="1" x14ac:dyDescent="0.3">
      <c r="A37" s="729" t="s">
        <v>594</v>
      </c>
      <c r="B37" s="730" t="s">
        <v>580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575</v>
      </c>
      <c r="J37" s="733" t="s">
        <v>1</v>
      </c>
    </row>
    <row r="38" spans="1:10" ht="14.4" customHeight="1" x14ac:dyDescent="0.3">
      <c r="A38" s="729" t="s">
        <v>594</v>
      </c>
      <c r="B38" s="730" t="s">
        <v>581</v>
      </c>
      <c r="C38" s="731">
        <v>14.680720000000001</v>
      </c>
      <c r="D38" s="731">
        <v>25.944300000000002</v>
      </c>
      <c r="E38" s="731"/>
      <c r="F38" s="731">
        <v>21.678600000000003</v>
      </c>
      <c r="G38" s="731">
        <v>27</v>
      </c>
      <c r="H38" s="731">
        <v>-5.321399999999997</v>
      </c>
      <c r="I38" s="732">
        <v>0.80291111111111124</v>
      </c>
      <c r="J38" s="733" t="s">
        <v>1</v>
      </c>
    </row>
    <row r="39" spans="1:10" ht="14.4" customHeight="1" x14ac:dyDescent="0.3">
      <c r="A39" s="729" t="s">
        <v>594</v>
      </c>
      <c r="B39" s="730" t="s">
        <v>582</v>
      </c>
      <c r="C39" s="731">
        <v>0</v>
      </c>
      <c r="D39" s="731">
        <v>0.5544</v>
      </c>
      <c r="E39" s="731"/>
      <c r="F39" s="731">
        <v>0.53239999999999998</v>
      </c>
      <c r="G39" s="731">
        <v>0</v>
      </c>
      <c r="H39" s="731">
        <v>0.53239999999999998</v>
      </c>
      <c r="I39" s="732" t="s">
        <v>575</v>
      </c>
      <c r="J39" s="733" t="s">
        <v>1</v>
      </c>
    </row>
    <row r="40" spans="1:10" ht="14.4" customHeight="1" x14ac:dyDescent="0.3">
      <c r="A40" s="729" t="s">
        <v>594</v>
      </c>
      <c r="B40" s="730" t="s">
        <v>583</v>
      </c>
      <c r="C40" s="731">
        <v>1.6559999999999999</v>
      </c>
      <c r="D40" s="731">
        <v>4.5540000000000003</v>
      </c>
      <c r="E40" s="731"/>
      <c r="F40" s="731">
        <v>3.8639999999999999</v>
      </c>
      <c r="G40" s="731">
        <v>5</v>
      </c>
      <c r="H40" s="731">
        <v>-1.1360000000000001</v>
      </c>
      <c r="I40" s="732">
        <v>0.77279999999999993</v>
      </c>
      <c r="J40" s="733" t="s">
        <v>1</v>
      </c>
    </row>
    <row r="41" spans="1:10" ht="14.4" customHeight="1" x14ac:dyDescent="0.3">
      <c r="A41" s="729" t="s">
        <v>594</v>
      </c>
      <c r="B41" s="730" t="s">
        <v>596</v>
      </c>
      <c r="C41" s="731">
        <v>223.30197999999999</v>
      </c>
      <c r="D41" s="731">
        <v>184.45759000000001</v>
      </c>
      <c r="E41" s="731"/>
      <c r="F41" s="731">
        <v>114.50816999999996</v>
      </c>
      <c r="G41" s="731">
        <v>243</v>
      </c>
      <c r="H41" s="731">
        <v>-128.49183000000005</v>
      </c>
      <c r="I41" s="732">
        <v>0.47122703703703689</v>
      </c>
      <c r="J41" s="733" t="s">
        <v>589</v>
      </c>
    </row>
    <row r="42" spans="1:10" ht="14.4" customHeight="1" x14ac:dyDescent="0.3">
      <c r="A42" s="729" t="s">
        <v>575</v>
      </c>
      <c r="B42" s="730" t="s">
        <v>575</v>
      </c>
      <c r="C42" s="731" t="s">
        <v>575</v>
      </c>
      <c r="D42" s="731" t="s">
        <v>575</v>
      </c>
      <c r="E42" s="731"/>
      <c r="F42" s="731" t="s">
        <v>575</v>
      </c>
      <c r="G42" s="731" t="s">
        <v>575</v>
      </c>
      <c r="H42" s="731" t="s">
        <v>575</v>
      </c>
      <c r="I42" s="732" t="s">
        <v>575</v>
      </c>
      <c r="J42" s="733" t="s">
        <v>590</v>
      </c>
    </row>
    <row r="43" spans="1:10" ht="14.4" customHeight="1" x14ac:dyDescent="0.3">
      <c r="A43" s="729" t="s">
        <v>573</v>
      </c>
      <c r="B43" s="730" t="s">
        <v>584</v>
      </c>
      <c r="C43" s="731">
        <v>423.19353999999993</v>
      </c>
      <c r="D43" s="731">
        <v>523.80515000000003</v>
      </c>
      <c r="E43" s="731"/>
      <c r="F43" s="731">
        <v>369.37303999999983</v>
      </c>
      <c r="G43" s="731">
        <v>614</v>
      </c>
      <c r="H43" s="731">
        <v>-244.62696000000017</v>
      </c>
      <c r="I43" s="732">
        <v>0.60158475570032544</v>
      </c>
      <c r="J43" s="733" t="s">
        <v>585</v>
      </c>
    </row>
  </sheetData>
  <mergeCells count="3">
    <mergeCell ref="F3:I3"/>
    <mergeCell ref="C4:D4"/>
    <mergeCell ref="A1:I1"/>
  </mergeCells>
  <conditionalFormatting sqref="F15 F44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3">
    <cfRule type="expression" dxfId="66" priority="5">
      <formula>$H16&gt;0</formula>
    </cfRule>
  </conditionalFormatting>
  <conditionalFormatting sqref="A16:A43">
    <cfRule type="expression" dxfId="65" priority="2">
      <formula>AND($J16&lt;&gt;"mezeraKL",$J16&lt;&gt;"")</formula>
    </cfRule>
  </conditionalFormatting>
  <conditionalFormatting sqref="I16:I43">
    <cfRule type="expression" dxfId="64" priority="6">
      <formula>$I16&gt;1</formula>
    </cfRule>
  </conditionalFormatting>
  <conditionalFormatting sqref="B16:B43">
    <cfRule type="expression" dxfId="63" priority="1">
      <formula>OR($J16="NS",$J16="SumaNS",$J16="Účet")</formula>
    </cfRule>
  </conditionalFormatting>
  <conditionalFormatting sqref="A16:D43 F16:I43">
    <cfRule type="expression" dxfId="62" priority="8">
      <formula>AND($J16&lt;&gt;"",$J16&lt;&gt;"mezeraKL")</formula>
    </cfRule>
  </conditionalFormatting>
  <conditionalFormatting sqref="B16:D43 F16:I43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3 F16:I43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164.51755244984</v>
      </c>
      <c r="M3" s="203">
        <f>SUBTOTAL(9,M5:M1048576)</f>
        <v>2221.6999999999994</v>
      </c>
      <c r="N3" s="204">
        <f>SUBTOTAL(9,N5:N1048576)</f>
        <v>365508.6462778094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573</v>
      </c>
      <c r="B5" s="741" t="s">
        <v>574</v>
      </c>
      <c r="C5" s="742" t="s">
        <v>586</v>
      </c>
      <c r="D5" s="743" t="s">
        <v>587</v>
      </c>
      <c r="E5" s="744">
        <v>50113001</v>
      </c>
      <c r="F5" s="743" t="s">
        <v>597</v>
      </c>
      <c r="G5" s="742" t="s">
        <v>598</v>
      </c>
      <c r="H5" s="742">
        <v>846758</v>
      </c>
      <c r="I5" s="742">
        <v>103387</v>
      </c>
      <c r="J5" s="742" t="s">
        <v>599</v>
      </c>
      <c r="K5" s="742" t="s">
        <v>600</v>
      </c>
      <c r="L5" s="745">
        <v>72.959999999999994</v>
      </c>
      <c r="M5" s="745">
        <v>3</v>
      </c>
      <c r="N5" s="746">
        <v>218.88</v>
      </c>
    </row>
    <row r="6" spans="1:14" ht="14.4" customHeight="1" x14ac:dyDescent="0.3">
      <c r="A6" s="747" t="s">
        <v>573</v>
      </c>
      <c r="B6" s="748" t="s">
        <v>574</v>
      </c>
      <c r="C6" s="749" t="s">
        <v>586</v>
      </c>
      <c r="D6" s="750" t="s">
        <v>587</v>
      </c>
      <c r="E6" s="751">
        <v>50113001</v>
      </c>
      <c r="F6" s="750" t="s">
        <v>597</v>
      </c>
      <c r="G6" s="749" t="s">
        <v>598</v>
      </c>
      <c r="H6" s="749">
        <v>192729</v>
      </c>
      <c r="I6" s="749">
        <v>92729</v>
      </c>
      <c r="J6" s="749" t="s">
        <v>601</v>
      </c>
      <c r="K6" s="749" t="s">
        <v>602</v>
      </c>
      <c r="L6" s="752">
        <v>48.319999999999986</v>
      </c>
      <c r="M6" s="752">
        <v>1</v>
      </c>
      <c r="N6" s="753">
        <v>48.319999999999986</v>
      </c>
    </row>
    <row r="7" spans="1:14" ht="14.4" customHeight="1" x14ac:dyDescent="0.3">
      <c r="A7" s="747" t="s">
        <v>573</v>
      </c>
      <c r="B7" s="748" t="s">
        <v>574</v>
      </c>
      <c r="C7" s="749" t="s">
        <v>586</v>
      </c>
      <c r="D7" s="750" t="s">
        <v>587</v>
      </c>
      <c r="E7" s="751">
        <v>50113001</v>
      </c>
      <c r="F7" s="750" t="s">
        <v>597</v>
      </c>
      <c r="G7" s="749" t="s">
        <v>598</v>
      </c>
      <c r="H7" s="749">
        <v>176064</v>
      </c>
      <c r="I7" s="749">
        <v>76064</v>
      </c>
      <c r="J7" s="749" t="s">
        <v>603</v>
      </c>
      <c r="K7" s="749" t="s">
        <v>604</v>
      </c>
      <c r="L7" s="752">
        <v>83.956666666666663</v>
      </c>
      <c r="M7" s="752">
        <v>3</v>
      </c>
      <c r="N7" s="753">
        <v>251.86999999999998</v>
      </c>
    </row>
    <row r="8" spans="1:14" ht="14.4" customHeight="1" x14ac:dyDescent="0.3">
      <c r="A8" s="747" t="s">
        <v>573</v>
      </c>
      <c r="B8" s="748" t="s">
        <v>574</v>
      </c>
      <c r="C8" s="749" t="s">
        <v>586</v>
      </c>
      <c r="D8" s="750" t="s">
        <v>587</v>
      </c>
      <c r="E8" s="751">
        <v>50113001</v>
      </c>
      <c r="F8" s="750" t="s">
        <v>597</v>
      </c>
      <c r="G8" s="749" t="s">
        <v>605</v>
      </c>
      <c r="H8" s="749">
        <v>126486</v>
      </c>
      <c r="I8" s="749">
        <v>26486</v>
      </c>
      <c r="J8" s="749" t="s">
        <v>606</v>
      </c>
      <c r="K8" s="749" t="s">
        <v>607</v>
      </c>
      <c r="L8" s="752">
        <v>629.66000000000008</v>
      </c>
      <c r="M8" s="752">
        <v>2</v>
      </c>
      <c r="N8" s="753">
        <v>1259.3200000000002</v>
      </c>
    </row>
    <row r="9" spans="1:14" ht="14.4" customHeight="1" x14ac:dyDescent="0.3">
      <c r="A9" s="747" t="s">
        <v>573</v>
      </c>
      <c r="B9" s="748" t="s">
        <v>574</v>
      </c>
      <c r="C9" s="749" t="s">
        <v>586</v>
      </c>
      <c r="D9" s="750" t="s">
        <v>587</v>
      </c>
      <c r="E9" s="751">
        <v>50113001</v>
      </c>
      <c r="F9" s="750" t="s">
        <v>597</v>
      </c>
      <c r="G9" s="749" t="s">
        <v>598</v>
      </c>
      <c r="H9" s="749">
        <v>100362</v>
      </c>
      <c r="I9" s="749">
        <v>362</v>
      </c>
      <c r="J9" s="749" t="s">
        <v>608</v>
      </c>
      <c r="K9" s="749" t="s">
        <v>609</v>
      </c>
      <c r="L9" s="752">
        <v>86.434000000000012</v>
      </c>
      <c r="M9" s="752">
        <v>25</v>
      </c>
      <c r="N9" s="753">
        <v>2160.8500000000004</v>
      </c>
    </row>
    <row r="10" spans="1:14" ht="14.4" customHeight="1" x14ac:dyDescent="0.3">
      <c r="A10" s="747" t="s">
        <v>573</v>
      </c>
      <c r="B10" s="748" t="s">
        <v>574</v>
      </c>
      <c r="C10" s="749" t="s">
        <v>586</v>
      </c>
      <c r="D10" s="750" t="s">
        <v>587</v>
      </c>
      <c r="E10" s="751">
        <v>50113001</v>
      </c>
      <c r="F10" s="750" t="s">
        <v>597</v>
      </c>
      <c r="G10" s="749" t="s">
        <v>598</v>
      </c>
      <c r="H10" s="749">
        <v>845008</v>
      </c>
      <c r="I10" s="749">
        <v>107806</v>
      </c>
      <c r="J10" s="749" t="s">
        <v>610</v>
      </c>
      <c r="K10" s="749" t="s">
        <v>611</v>
      </c>
      <c r="L10" s="752">
        <v>54.99</v>
      </c>
      <c r="M10" s="752">
        <v>36</v>
      </c>
      <c r="N10" s="753">
        <v>1979.64</v>
      </c>
    </row>
    <row r="11" spans="1:14" ht="14.4" customHeight="1" x14ac:dyDescent="0.3">
      <c r="A11" s="747" t="s">
        <v>573</v>
      </c>
      <c r="B11" s="748" t="s">
        <v>574</v>
      </c>
      <c r="C11" s="749" t="s">
        <v>586</v>
      </c>
      <c r="D11" s="750" t="s">
        <v>587</v>
      </c>
      <c r="E11" s="751">
        <v>50113001</v>
      </c>
      <c r="F11" s="750" t="s">
        <v>597</v>
      </c>
      <c r="G11" s="749" t="s">
        <v>605</v>
      </c>
      <c r="H11" s="749">
        <v>102945</v>
      </c>
      <c r="I11" s="749">
        <v>2945</v>
      </c>
      <c r="J11" s="749" t="s">
        <v>612</v>
      </c>
      <c r="K11" s="749" t="s">
        <v>613</v>
      </c>
      <c r="L11" s="752">
        <v>8.7000000000000028</v>
      </c>
      <c r="M11" s="752">
        <v>1</v>
      </c>
      <c r="N11" s="753">
        <v>8.7000000000000028</v>
      </c>
    </row>
    <row r="12" spans="1:14" ht="14.4" customHeight="1" x14ac:dyDescent="0.3">
      <c r="A12" s="747" t="s">
        <v>573</v>
      </c>
      <c r="B12" s="748" t="s">
        <v>574</v>
      </c>
      <c r="C12" s="749" t="s">
        <v>586</v>
      </c>
      <c r="D12" s="750" t="s">
        <v>587</v>
      </c>
      <c r="E12" s="751">
        <v>50113001</v>
      </c>
      <c r="F12" s="750" t="s">
        <v>597</v>
      </c>
      <c r="G12" s="749" t="s">
        <v>598</v>
      </c>
      <c r="H12" s="749">
        <v>176954</v>
      </c>
      <c r="I12" s="749">
        <v>176954</v>
      </c>
      <c r="J12" s="749" t="s">
        <v>614</v>
      </c>
      <c r="K12" s="749" t="s">
        <v>615</v>
      </c>
      <c r="L12" s="752">
        <v>94.299999999999983</v>
      </c>
      <c r="M12" s="752">
        <v>2</v>
      </c>
      <c r="N12" s="753">
        <v>188.59999999999997</v>
      </c>
    </row>
    <row r="13" spans="1:14" ht="14.4" customHeight="1" x14ac:dyDescent="0.3">
      <c r="A13" s="747" t="s">
        <v>573</v>
      </c>
      <c r="B13" s="748" t="s">
        <v>574</v>
      </c>
      <c r="C13" s="749" t="s">
        <v>586</v>
      </c>
      <c r="D13" s="750" t="s">
        <v>587</v>
      </c>
      <c r="E13" s="751">
        <v>50113001</v>
      </c>
      <c r="F13" s="750" t="s">
        <v>597</v>
      </c>
      <c r="G13" s="749" t="s">
        <v>598</v>
      </c>
      <c r="H13" s="749">
        <v>167547</v>
      </c>
      <c r="I13" s="749">
        <v>67547</v>
      </c>
      <c r="J13" s="749" t="s">
        <v>616</v>
      </c>
      <c r="K13" s="749" t="s">
        <v>617</v>
      </c>
      <c r="L13" s="752">
        <v>47.120000000000005</v>
      </c>
      <c r="M13" s="752">
        <v>16</v>
      </c>
      <c r="N13" s="753">
        <v>753.92000000000007</v>
      </c>
    </row>
    <row r="14" spans="1:14" ht="14.4" customHeight="1" x14ac:dyDescent="0.3">
      <c r="A14" s="747" t="s">
        <v>573</v>
      </c>
      <c r="B14" s="748" t="s">
        <v>574</v>
      </c>
      <c r="C14" s="749" t="s">
        <v>586</v>
      </c>
      <c r="D14" s="750" t="s">
        <v>587</v>
      </c>
      <c r="E14" s="751">
        <v>50113001</v>
      </c>
      <c r="F14" s="750" t="s">
        <v>597</v>
      </c>
      <c r="G14" s="749" t="s">
        <v>605</v>
      </c>
      <c r="H14" s="749">
        <v>127260</v>
      </c>
      <c r="I14" s="749">
        <v>127260</v>
      </c>
      <c r="J14" s="749" t="s">
        <v>618</v>
      </c>
      <c r="K14" s="749" t="s">
        <v>619</v>
      </c>
      <c r="L14" s="752">
        <v>16.146666666666665</v>
      </c>
      <c r="M14" s="752">
        <v>3</v>
      </c>
      <c r="N14" s="753">
        <v>48.439999999999991</v>
      </c>
    </row>
    <row r="15" spans="1:14" ht="14.4" customHeight="1" x14ac:dyDescent="0.3">
      <c r="A15" s="747" t="s">
        <v>573</v>
      </c>
      <c r="B15" s="748" t="s">
        <v>574</v>
      </c>
      <c r="C15" s="749" t="s">
        <v>586</v>
      </c>
      <c r="D15" s="750" t="s">
        <v>587</v>
      </c>
      <c r="E15" s="751">
        <v>50113001</v>
      </c>
      <c r="F15" s="750" t="s">
        <v>597</v>
      </c>
      <c r="G15" s="749" t="s">
        <v>605</v>
      </c>
      <c r="H15" s="749">
        <v>127263</v>
      </c>
      <c r="I15" s="749">
        <v>127263</v>
      </c>
      <c r="J15" s="749" t="s">
        <v>618</v>
      </c>
      <c r="K15" s="749" t="s">
        <v>620</v>
      </c>
      <c r="L15" s="752">
        <v>54.009999999999984</v>
      </c>
      <c r="M15" s="752">
        <v>1</v>
      </c>
      <c r="N15" s="753">
        <v>54.009999999999984</v>
      </c>
    </row>
    <row r="16" spans="1:14" ht="14.4" customHeight="1" x14ac:dyDescent="0.3">
      <c r="A16" s="747" t="s">
        <v>573</v>
      </c>
      <c r="B16" s="748" t="s">
        <v>574</v>
      </c>
      <c r="C16" s="749" t="s">
        <v>586</v>
      </c>
      <c r="D16" s="750" t="s">
        <v>587</v>
      </c>
      <c r="E16" s="751">
        <v>50113001</v>
      </c>
      <c r="F16" s="750" t="s">
        <v>597</v>
      </c>
      <c r="G16" s="749" t="s">
        <v>598</v>
      </c>
      <c r="H16" s="749">
        <v>194919</v>
      </c>
      <c r="I16" s="749">
        <v>94919</v>
      </c>
      <c r="J16" s="749" t="s">
        <v>621</v>
      </c>
      <c r="K16" s="749" t="s">
        <v>622</v>
      </c>
      <c r="L16" s="752">
        <v>51.520000000000017</v>
      </c>
      <c r="M16" s="752">
        <v>1</v>
      </c>
      <c r="N16" s="753">
        <v>51.520000000000017</v>
      </c>
    </row>
    <row r="17" spans="1:14" ht="14.4" customHeight="1" x14ac:dyDescent="0.3">
      <c r="A17" s="747" t="s">
        <v>573</v>
      </c>
      <c r="B17" s="748" t="s">
        <v>574</v>
      </c>
      <c r="C17" s="749" t="s">
        <v>586</v>
      </c>
      <c r="D17" s="750" t="s">
        <v>587</v>
      </c>
      <c r="E17" s="751">
        <v>50113001</v>
      </c>
      <c r="F17" s="750" t="s">
        <v>597</v>
      </c>
      <c r="G17" s="749" t="s">
        <v>605</v>
      </c>
      <c r="H17" s="749">
        <v>202900</v>
      </c>
      <c r="I17" s="749">
        <v>202900</v>
      </c>
      <c r="J17" s="749" t="s">
        <v>623</v>
      </c>
      <c r="K17" s="749" t="s">
        <v>624</v>
      </c>
      <c r="L17" s="752">
        <v>33.799999999999997</v>
      </c>
      <c r="M17" s="752">
        <v>12</v>
      </c>
      <c r="N17" s="753">
        <v>405.59999999999997</v>
      </c>
    </row>
    <row r="18" spans="1:14" ht="14.4" customHeight="1" x14ac:dyDescent="0.3">
      <c r="A18" s="747" t="s">
        <v>573</v>
      </c>
      <c r="B18" s="748" t="s">
        <v>574</v>
      </c>
      <c r="C18" s="749" t="s">
        <v>586</v>
      </c>
      <c r="D18" s="750" t="s">
        <v>587</v>
      </c>
      <c r="E18" s="751">
        <v>50113001</v>
      </c>
      <c r="F18" s="750" t="s">
        <v>597</v>
      </c>
      <c r="G18" s="749" t="s">
        <v>598</v>
      </c>
      <c r="H18" s="749">
        <v>844960</v>
      </c>
      <c r="I18" s="749">
        <v>125114</v>
      </c>
      <c r="J18" s="749" t="s">
        <v>625</v>
      </c>
      <c r="K18" s="749" t="s">
        <v>626</v>
      </c>
      <c r="L18" s="752">
        <v>57.850000000000016</v>
      </c>
      <c r="M18" s="752">
        <v>1</v>
      </c>
      <c r="N18" s="753">
        <v>57.850000000000016</v>
      </c>
    </row>
    <row r="19" spans="1:14" ht="14.4" customHeight="1" x14ac:dyDescent="0.3">
      <c r="A19" s="747" t="s">
        <v>573</v>
      </c>
      <c r="B19" s="748" t="s">
        <v>574</v>
      </c>
      <c r="C19" s="749" t="s">
        <v>586</v>
      </c>
      <c r="D19" s="750" t="s">
        <v>587</v>
      </c>
      <c r="E19" s="751">
        <v>50113001</v>
      </c>
      <c r="F19" s="750" t="s">
        <v>597</v>
      </c>
      <c r="G19" s="749" t="s">
        <v>598</v>
      </c>
      <c r="H19" s="749">
        <v>847713</v>
      </c>
      <c r="I19" s="749">
        <v>125526</v>
      </c>
      <c r="J19" s="749" t="s">
        <v>627</v>
      </c>
      <c r="K19" s="749" t="s">
        <v>628</v>
      </c>
      <c r="L19" s="752">
        <v>84.289999999999992</v>
      </c>
      <c r="M19" s="752">
        <v>2</v>
      </c>
      <c r="N19" s="753">
        <v>168.57999999999998</v>
      </c>
    </row>
    <row r="20" spans="1:14" ht="14.4" customHeight="1" x14ac:dyDescent="0.3">
      <c r="A20" s="747" t="s">
        <v>573</v>
      </c>
      <c r="B20" s="748" t="s">
        <v>574</v>
      </c>
      <c r="C20" s="749" t="s">
        <v>586</v>
      </c>
      <c r="D20" s="750" t="s">
        <v>587</v>
      </c>
      <c r="E20" s="751">
        <v>50113001</v>
      </c>
      <c r="F20" s="750" t="s">
        <v>597</v>
      </c>
      <c r="G20" s="749" t="s">
        <v>598</v>
      </c>
      <c r="H20" s="749">
        <v>847974</v>
      </c>
      <c r="I20" s="749">
        <v>125525</v>
      </c>
      <c r="J20" s="749" t="s">
        <v>627</v>
      </c>
      <c r="K20" s="749" t="s">
        <v>629</v>
      </c>
      <c r="L20" s="752">
        <v>44.853333333333332</v>
      </c>
      <c r="M20" s="752">
        <v>18</v>
      </c>
      <c r="N20" s="753">
        <v>807.36</v>
      </c>
    </row>
    <row r="21" spans="1:14" ht="14.4" customHeight="1" x14ac:dyDescent="0.3">
      <c r="A21" s="747" t="s">
        <v>573</v>
      </c>
      <c r="B21" s="748" t="s">
        <v>574</v>
      </c>
      <c r="C21" s="749" t="s">
        <v>586</v>
      </c>
      <c r="D21" s="750" t="s">
        <v>587</v>
      </c>
      <c r="E21" s="751">
        <v>50113001</v>
      </c>
      <c r="F21" s="750" t="s">
        <v>597</v>
      </c>
      <c r="G21" s="749" t="s">
        <v>598</v>
      </c>
      <c r="H21" s="749">
        <v>196303</v>
      </c>
      <c r="I21" s="749">
        <v>96303</v>
      </c>
      <c r="J21" s="749" t="s">
        <v>630</v>
      </c>
      <c r="K21" s="749" t="s">
        <v>631</v>
      </c>
      <c r="L21" s="752">
        <v>40.95000000000001</v>
      </c>
      <c r="M21" s="752">
        <v>1</v>
      </c>
      <c r="N21" s="753">
        <v>40.95000000000001</v>
      </c>
    </row>
    <row r="22" spans="1:14" ht="14.4" customHeight="1" x14ac:dyDescent="0.3">
      <c r="A22" s="747" t="s">
        <v>573</v>
      </c>
      <c r="B22" s="748" t="s">
        <v>574</v>
      </c>
      <c r="C22" s="749" t="s">
        <v>586</v>
      </c>
      <c r="D22" s="750" t="s">
        <v>587</v>
      </c>
      <c r="E22" s="751">
        <v>50113001</v>
      </c>
      <c r="F22" s="750" t="s">
        <v>597</v>
      </c>
      <c r="G22" s="749" t="s">
        <v>598</v>
      </c>
      <c r="H22" s="749">
        <v>112895</v>
      </c>
      <c r="I22" s="749">
        <v>12895</v>
      </c>
      <c r="J22" s="749" t="s">
        <v>632</v>
      </c>
      <c r="K22" s="749" t="s">
        <v>633</v>
      </c>
      <c r="L22" s="752">
        <v>106.57999999999994</v>
      </c>
      <c r="M22" s="752">
        <v>2</v>
      </c>
      <c r="N22" s="753">
        <v>213.15999999999988</v>
      </c>
    </row>
    <row r="23" spans="1:14" ht="14.4" customHeight="1" x14ac:dyDescent="0.3">
      <c r="A23" s="747" t="s">
        <v>573</v>
      </c>
      <c r="B23" s="748" t="s">
        <v>574</v>
      </c>
      <c r="C23" s="749" t="s">
        <v>586</v>
      </c>
      <c r="D23" s="750" t="s">
        <v>587</v>
      </c>
      <c r="E23" s="751">
        <v>50113001</v>
      </c>
      <c r="F23" s="750" t="s">
        <v>597</v>
      </c>
      <c r="G23" s="749" t="s">
        <v>605</v>
      </c>
      <c r="H23" s="749">
        <v>112891</v>
      </c>
      <c r="I23" s="749">
        <v>12891</v>
      </c>
      <c r="J23" s="749" t="s">
        <v>632</v>
      </c>
      <c r="K23" s="749" t="s">
        <v>634</v>
      </c>
      <c r="L23" s="752">
        <v>58.331875000000032</v>
      </c>
      <c r="M23" s="752">
        <v>16</v>
      </c>
      <c r="N23" s="753">
        <v>933.31000000000051</v>
      </c>
    </row>
    <row r="24" spans="1:14" ht="14.4" customHeight="1" x14ac:dyDescent="0.3">
      <c r="A24" s="747" t="s">
        <v>573</v>
      </c>
      <c r="B24" s="748" t="s">
        <v>574</v>
      </c>
      <c r="C24" s="749" t="s">
        <v>586</v>
      </c>
      <c r="D24" s="750" t="s">
        <v>587</v>
      </c>
      <c r="E24" s="751">
        <v>50113001</v>
      </c>
      <c r="F24" s="750" t="s">
        <v>597</v>
      </c>
      <c r="G24" s="749" t="s">
        <v>605</v>
      </c>
      <c r="H24" s="749">
        <v>112892</v>
      </c>
      <c r="I24" s="749">
        <v>12892</v>
      </c>
      <c r="J24" s="749" t="s">
        <v>632</v>
      </c>
      <c r="K24" s="749" t="s">
        <v>635</v>
      </c>
      <c r="L24" s="752">
        <v>103.91750000000002</v>
      </c>
      <c r="M24" s="752">
        <v>48</v>
      </c>
      <c r="N24" s="753">
        <v>4988.0400000000009</v>
      </c>
    </row>
    <row r="25" spans="1:14" ht="14.4" customHeight="1" x14ac:dyDescent="0.3">
      <c r="A25" s="747" t="s">
        <v>573</v>
      </c>
      <c r="B25" s="748" t="s">
        <v>574</v>
      </c>
      <c r="C25" s="749" t="s">
        <v>586</v>
      </c>
      <c r="D25" s="750" t="s">
        <v>587</v>
      </c>
      <c r="E25" s="751">
        <v>50113001</v>
      </c>
      <c r="F25" s="750" t="s">
        <v>597</v>
      </c>
      <c r="G25" s="749" t="s">
        <v>598</v>
      </c>
      <c r="H25" s="749">
        <v>119759</v>
      </c>
      <c r="I25" s="749">
        <v>19759</v>
      </c>
      <c r="J25" s="749" t="s">
        <v>636</v>
      </c>
      <c r="K25" s="749" t="s">
        <v>637</v>
      </c>
      <c r="L25" s="752">
        <v>71.81</v>
      </c>
      <c r="M25" s="752">
        <v>1</v>
      </c>
      <c r="N25" s="753">
        <v>71.81</v>
      </c>
    </row>
    <row r="26" spans="1:14" ht="14.4" customHeight="1" x14ac:dyDescent="0.3">
      <c r="A26" s="747" t="s">
        <v>573</v>
      </c>
      <c r="B26" s="748" t="s">
        <v>574</v>
      </c>
      <c r="C26" s="749" t="s">
        <v>586</v>
      </c>
      <c r="D26" s="750" t="s">
        <v>587</v>
      </c>
      <c r="E26" s="751">
        <v>50113001</v>
      </c>
      <c r="F26" s="750" t="s">
        <v>597</v>
      </c>
      <c r="G26" s="749" t="s">
        <v>598</v>
      </c>
      <c r="H26" s="749">
        <v>117166</v>
      </c>
      <c r="I26" s="749">
        <v>17166</v>
      </c>
      <c r="J26" s="749" t="s">
        <v>638</v>
      </c>
      <c r="K26" s="749" t="s">
        <v>639</v>
      </c>
      <c r="L26" s="752">
        <v>81.039999999999992</v>
      </c>
      <c r="M26" s="752">
        <v>2</v>
      </c>
      <c r="N26" s="753">
        <v>162.07999999999998</v>
      </c>
    </row>
    <row r="27" spans="1:14" ht="14.4" customHeight="1" x14ac:dyDescent="0.3">
      <c r="A27" s="747" t="s">
        <v>573</v>
      </c>
      <c r="B27" s="748" t="s">
        <v>574</v>
      </c>
      <c r="C27" s="749" t="s">
        <v>586</v>
      </c>
      <c r="D27" s="750" t="s">
        <v>587</v>
      </c>
      <c r="E27" s="751">
        <v>50113001</v>
      </c>
      <c r="F27" s="750" t="s">
        <v>597</v>
      </c>
      <c r="G27" s="749" t="s">
        <v>605</v>
      </c>
      <c r="H27" s="749">
        <v>49941</v>
      </c>
      <c r="I27" s="749">
        <v>49941</v>
      </c>
      <c r="J27" s="749" t="s">
        <v>640</v>
      </c>
      <c r="K27" s="749" t="s">
        <v>641</v>
      </c>
      <c r="L27" s="752">
        <v>291.64999999999986</v>
      </c>
      <c r="M27" s="752">
        <v>1</v>
      </c>
      <c r="N27" s="753">
        <v>291.64999999999986</v>
      </c>
    </row>
    <row r="28" spans="1:14" ht="14.4" customHeight="1" x14ac:dyDescent="0.3">
      <c r="A28" s="747" t="s">
        <v>573</v>
      </c>
      <c r="B28" s="748" t="s">
        <v>574</v>
      </c>
      <c r="C28" s="749" t="s">
        <v>586</v>
      </c>
      <c r="D28" s="750" t="s">
        <v>587</v>
      </c>
      <c r="E28" s="751">
        <v>50113001</v>
      </c>
      <c r="F28" s="750" t="s">
        <v>597</v>
      </c>
      <c r="G28" s="749" t="s">
        <v>598</v>
      </c>
      <c r="H28" s="749">
        <v>845329</v>
      </c>
      <c r="I28" s="749">
        <v>0</v>
      </c>
      <c r="J28" s="749" t="s">
        <v>642</v>
      </c>
      <c r="K28" s="749" t="s">
        <v>575</v>
      </c>
      <c r="L28" s="752">
        <v>178.41</v>
      </c>
      <c r="M28" s="752">
        <v>3</v>
      </c>
      <c r="N28" s="753">
        <v>535.23</v>
      </c>
    </row>
    <row r="29" spans="1:14" ht="14.4" customHeight="1" x14ac:dyDescent="0.3">
      <c r="A29" s="747" t="s">
        <v>573</v>
      </c>
      <c r="B29" s="748" t="s">
        <v>574</v>
      </c>
      <c r="C29" s="749" t="s">
        <v>586</v>
      </c>
      <c r="D29" s="750" t="s">
        <v>587</v>
      </c>
      <c r="E29" s="751">
        <v>50113001</v>
      </c>
      <c r="F29" s="750" t="s">
        <v>597</v>
      </c>
      <c r="G29" s="749" t="s">
        <v>605</v>
      </c>
      <c r="H29" s="749">
        <v>158692</v>
      </c>
      <c r="I29" s="749">
        <v>158692</v>
      </c>
      <c r="J29" s="749" t="s">
        <v>643</v>
      </c>
      <c r="K29" s="749" t="s">
        <v>644</v>
      </c>
      <c r="L29" s="752">
        <v>25.880000000000003</v>
      </c>
      <c r="M29" s="752">
        <v>1</v>
      </c>
      <c r="N29" s="753">
        <v>25.880000000000003</v>
      </c>
    </row>
    <row r="30" spans="1:14" ht="14.4" customHeight="1" x14ac:dyDescent="0.3">
      <c r="A30" s="747" t="s">
        <v>573</v>
      </c>
      <c r="B30" s="748" t="s">
        <v>574</v>
      </c>
      <c r="C30" s="749" t="s">
        <v>586</v>
      </c>
      <c r="D30" s="750" t="s">
        <v>587</v>
      </c>
      <c r="E30" s="751">
        <v>50113001</v>
      </c>
      <c r="F30" s="750" t="s">
        <v>597</v>
      </c>
      <c r="G30" s="749" t="s">
        <v>301</v>
      </c>
      <c r="H30" s="749">
        <v>199671</v>
      </c>
      <c r="I30" s="749">
        <v>199671</v>
      </c>
      <c r="J30" s="749" t="s">
        <v>645</v>
      </c>
      <c r="K30" s="749" t="s">
        <v>646</v>
      </c>
      <c r="L30" s="752">
        <v>35.399999999999991</v>
      </c>
      <c r="M30" s="752">
        <v>1</v>
      </c>
      <c r="N30" s="753">
        <v>35.399999999999991</v>
      </c>
    </row>
    <row r="31" spans="1:14" ht="14.4" customHeight="1" x14ac:dyDescent="0.3">
      <c r="A31" s="747" t="s">
        <v>573</v>
      </c>
      <c r="B31" s="748" t="s">
        <v>574</v>
      </c>
      <c r="C31" s="749" t="s">
        <v>586</v>
      </c>
      <c r="D31" s="750" t="s">
        <v>587</v>
      </c>
      <c r="E31" s="751">
        <v>50113001</v>
      </c>
      <c r="F31" s="750" t="s">
        <v>597</v>
      </c>
      <c r="G31" s="749" t="s">
        <v>598</v>
      </c>
      <c r="H31" s="749">
        <v>394130</v>
      </c>
      <c r="I31" s="749">
        <v>0</v>
      </c>
      <c r="J31" s="749" t="s">
        <v>647</v>
      </c>
      <c r="K31" s="749" t="s">
        <v>575</v>
      </c>
      <c r="L31" s="752">
        <v>30.88</v>
      </c>
      <c r="M31" s="752">
        <v>2</v>
      </c>
      <c r="N31" s="753">
        <v>61.76</v>
      </c>
    </row>
    <row r="32" spans="1:14" ht="14.4" customHeight="1" x14ac:dyDescent="0.3">
      <c r="A32" s="747" t="s">
        <v>573</v>
      </c>
      <c r="B32" s="748" t="s">
        <v>574</v>
      </c>
      <c r="C32" s="749" t="s">
        <v>586</v>
      </c>
      <c r="D32" s="750" t="s">
        <v>587</v>
      </c>
      <c r="E32" s="751">
        <v>50113001</v>
      </c>
      <c r="F32" s="750" t="s">
        <v>597</v>
      </c>
      <c r="G32" s="749" t="s">
        <v>598</v>
      </c>
      <c r="H32" s="749">
        <v>176188</v>
      </c>
      <c r="I32" s="749">
        <v>76188</v>
      </c>
      <c r="J32" s="749" t="s">
        <v>648</v>
      </c>
      <c r="K32" s="749" t="s">
        <v>649</v>
      </c>
      <c r="L32" s="752">
        <v>37.198181818181808</v>
      </c>
      <c r="M32" s="752">
        <v>11</v>
      </c>
      <c r="N32" s="753">
        <v>409.17999999999989</v>
      </c>
    </row>
    <row r="33" spans="1:14" ht="14.4" customHeight="1" x14ac:dyDescent="0.3">
      <c r="A33" s="747" t="s">
        <v>573</v>
      </c>
      <c r="B33" s="748" t="s">
        <v>574</v>
      </c>
      <c r="C33" s="749" t="s">
        <v>586</v>
      </c>
      <c r="D33" s="750" t="s">
        <v>587</v>
      </c>
      <c r="E33" s="751">
        <v>50113001</v>
      </c>
      <c r="F33" s="750" t="s">
        <v>597</v>
      </c>
      <c r="G33" s="749" t="s">
        <v>598</v>
      </c>
      <c r="H33" s="749">
        <v>178277</v>
      </c>
      <c r="I33" s="749">
        <v>78277</v>
      </c>
      <c r="J33" s="749" t="s">
        <v>648</v>
      </c>
      <c r="K33" s="749" t="s">
        <v>650</v>
      </c>
      <c r="L33" s="752">
        <v>37.184000000000005</v>
      </c>
      <c r="M33" s="752">
        <v>5</v>
      </c>
      <c r="N33" s="753">
        <v>185.92000000000002</v>
      </c>
    </row>
    <row r="34" spans="1:14" ht="14.4" customHeight="1" x14ac:dyDescent="0.3">
      <c r="A34" s="747" t="s">
        <v>573</v>
      </c>
      <c r="B34" s="748" t="s">
        <v>574</v>
      </c>
      <c r="C34" s="749" t="s">
        <v>586</v>
      </c>
      <c r="D34" s="750" t="s">
        <v>587</v>
      </c>
      <c r="E34" s="751">
        <v>50113001</v>
      </c>
      <c r="F34" s="750" t="s">
        <v>597</v>
      </c>
      <c r="G34" s="749" t="s">
        <v>605</v>
      </c>
      <c r="H34" s="749">
        <v>846446</v>
      </c>
      <c r="I34" s="749">
        <v>124343</v>
      </c>
      <c r="J34" s="749" t="s">
        <v>651</v>
      </c>
      <c r="K34" s="749" t="s">
        <v>644</v>
      </c>
      <c r="L34" s="752">
        <v>43.759999999999991</v>
      </c>
      <c r="M34" s="752">
        <v>1</v>
      </c>
      <c r="N34" s="753">
        <v>43.759999999999991</v>
      </c>
    </row>
    <row r="35" spans="1:14" ht="14.4" customHeight="1" x14ac:dyDescent="0.3">
      <c r="A35" s="747" t="s">
        <v>573</v>
      </c>
      <c r="B35" s="748" t="s">
        <v>574</v>
      </c>
      <c r="C35" s="749" t="s">
        <v>586</v>
      </c>
      <c r="D35" s="750" t="s">
        <v>587</v>
      </c>
      <c r="E35" s="751">
        <v>50113001</v>
      </c>
      <c r="F35" s="750" t="s">
        <v>597</v>
      </c>
      <c r="G35" s="749" t="s">
        <v>598</v>
      </c>
      <c r="H35" s="749">
        <v>156993</v>
      </c>
      <c r="I35" s="749">
        <v>56993</v>
      </c>
      <c r="J35" s="749" t="s">
        <v>652</v>
      </c>
      <c r="K35" s="749" t="s">
        <v>653</v>
      </c>
      <c r="L35" s="752">
        <v>73.150000000000006</v>
      </c>
      <c r="M35" s="752">
        <v>10</v>
      </c>
      <c r="N35" s="753">
        <v>731.5</v>
      </c>
    </row>
    <row r="36" spans="1:14" ht="14.4" customHeight="1" x14ac:dyDescent="0.3">
      <c r="A36" s="747" t="s">
        <v>573</v>
      </c>
      <c r="B36" s="748" t="s">
        <v>574</v>
      </c>
      <c r="C36" s="749" t="s">
        <v>586</v>
      </c>
      <c r="D36" s="750" t="s">
        <v>587</v>
      </c>
      <c r="E36" s="751">
        <v>50113001</v>
      </c>
      <c r="F36" s="750" t="s">
        <v>597</v>
      </c>
      <c r="G36" s="749" t="s">
        <v>605</v>
      </c>
      <c r="H36" s="749">
        <v>214427</v>
      </c>
      <c r="I36" s="749">
        <v>214427</v>
      </c>
      <c r="J36" s="749" t="s">
        <v>654</v>
      </c>
      <c r="K36" s="749" t="s">
        <v>655</v>
      </c>
      <c r="L36" s="752">
        <v>16.584444444444451</v>
      </c>
      <c r="M36" s="752">
        <v>9</v>
      </c>
      <c r="N36" s="753">
        <v>149.26000000000005</v>
      </c>
    </row>
    <row r="37" spans="1:14" ht="14.4" customHeight="1" x14ac:dyDescent="0.3">
      <c r="A37" s="747" t="s">
        <v>573</v>
      </c>
      <c r="B37" s="748" t="s">
        <v>574</v>
      </c>
      <c r="C37" s="749" t="s">
        <v>586</v>
      </c>
      <c r="D37" s="750" t="s">
        <v>587</v>
      </c>
      <c r="E37" s="751">
        <v>50113001</v>
      </c>
      <c r="F37" s="750" t="s">
        <v>597</v>
      </c>
      <c r="G37" s="749" t="s">
        <v>598</v>
      </c>
      <c r="H37" s="749">
        <v>216471</v>
      </c>
      <c r="I37" s="749">
        <v>216471</v>
      </c>
      <c r="J37" s="749" t="s">
        <v>656</v>
      </c>
      <c r="K37" s="749" t="s">
        <v>657</v>
      </c>
      <c r="L37" s="752">
        <v>123.40999999999991</v>
      </c>
      <c r="M37" s="752">
        <v>2</v>
      </c>
      <c r="N37" s="753">
        <v>246.81999999999982</v>
      </c>
    </row>
    <row r="38" spans="1:14" ht="14.4" customHeight="1" x14ac:dyDescent="0.3">
      <c r="A38" s="747" t="s">
        <v>573</v>
      </c>
      <c r="B38" s="748" t="s">
        <v>574</v>
      </c>
      <c r="C38" s="749" t="s">
        <v>586</v>
      </c>
      <c r="D38" s="750" t="s">
        <v>587</v>
      </c>
      <c r="E38" s="751">
        <v>50113001</v>
      </c>
      <c r="F38" s="750" t="s">
        <v>597</v>
      </c>
      <c r="G38" s="749" t="s">
        <v>605</v>
      </c>
      <c r="H38" s="749">
        <v>168838</v>
      </c>
      <c r="I38" s="749">
        <v>168838</v>
      </c>
      <c r="J38" s="749" t="s">
        <v>658</v>
      </c>
      <c r="K38" s="749" t="s">
        <v>659</v>
      </c>
      <c r="L38" s="752">
        <v>132.18</v>
      </c>
      <c r="M38" s="752">
        <v>1</v>
      </c>
      <c r="N38" s="753">
        <v>132.18</v>
      </c>
    </row>
    <row r="39" spans="1:14" ht="14.4" customHeight="1" x14ac:dyDescent="0.3">
      <c r="A39" s="747" t="s">
        <v>573</v>
      </c>
      <c r="B39" s="748" t="s">
        <v>574</v>
      </c>
      <c r="C39" s="749" t="s">
        <v>586</v>
      </c>
      <c r="D39" s="750" t="s">
        <v>587</v>
      </c>
      <c r="E39" s="751">
        <v>50113001</v>
      </c>
      <c r="F39" s="750" t="s">
        <v>597</v>
      </c>
      <c r="G39" s="749" t="s">
        <v>598</v>
      </c>
      <c r="H39" s="749">
        <v>114075</v>
      </c>
      <c r="I39" s="749">
        <v>14075</v>
      </c>
      <c r="J39" s="749" t="s">
        <v>660</v>
      </c>
      <c r="K39" s="749" t="s">
        <v>661</v>
      </c>
      <c r="L39" s="752">
        <v>294.9500000000001</v>
      </c>
      <c r="M39" s="752">
        <v>1</v>
      </c>
      <c r="N39" s="753">
        <v>294.9500000000001</v>
      </c>
    </row>
    <row r="40" spans="1:14" ht="14.4" customHeight="1" x14ac:dyDescent="0.3">
      <c r="A40" s="747" t="s">
        <v>573</v>
      </c>
      <c r="B40" s="748" t="s">
        <v>574</v>
      </c>
      <c r="C40" s="749" t="s">
        <v>586</v>
      </c>
      <c r="D40" s="750" t="s">
        <v>587</v>
      </c>
      <c r="E40" s="751">
        <v>50113001</v>
      </c>
      <c r="F40" s="750" t="s">
        <v>597</v>
      </c>
      <c r="G40" s="749" t="s">
        <v>598</v>
      </c>
      <c r="H40" s="749">
        <v>102478</v>
      </c>
      <c r="I40" s="749">
        <v>2478</v>
      </c>
      <c r="J40" s="749" t="s">
        <v>662</v>
      </c>
      <c r="K40" s="749" t="s">
        <v>663</v>
      </c>
      <c r="L40" s="752">
        <v>77.079999999999984</v>
      </c>
      <c r="M40" s="752">
        <v>4</v>
      </c>
      <c r="N40" s="753">
        <v>308.31999999999994</v>
      </c>
    </row>
    <row r="41" spans="1:14" ht="14.4" customHeight="1" x14ac:dyDescent="0.3">
      <c r="A41" s="747" t="s">
        <v>573</v>
      </c>
      <c r="B41" s="748" t="s">
        <v>574</v>
      </c>
      <c r="C41" s="749" t="s">
        <v>586</v>
      </c>
      <c r="D41" s="750" t="s">
        <v>587</v>
      </c>
      <c r="E41" s="751">
        <v>50113001</v>
      </c>
      <c r="F41" s="750" t="s">
        <v>597</v>
      </c>
      <c r="G41" s="749" t="s">
        <v>598</v>
      </c>
      <c r="H41" s="749">
        <v>208695</v>
      </c>
      <c r="I41" s="749">
        <v>208695</v>
      </c>
      <c r="J41" s="749" t="s">
        <v>662</v>
      </c>
      <c r="K41" s="749" t="s">
        <v>663</v>
      </c>
      <c r="L41" s="752">
        <v>77.760000000000005</v>
      </c>
      <c r="M41" s="752">
        <v>41</v>
      </c>
      <c r="N41" s="753">
        <v>3188.1600000000003</v>
      </c>
    </row>
    <row r="42" spans="1:14" ht="14.4" customHeight="1" x14ac:dyDescent="0.3">
      <c r="A42" s="747" t="s">
        <v>573</v>
      </c>
      <c r="B42" s="748" t="s">
        <v>574</v>
      </c>
      <c r="C42" s="749" t="s">
        <v>586</v>
      </c>
      <c r="D42" s="750" t="s">
        <v>587</v>
      </c>
      <c r="E42" s="751">
        <v>50113001</v>
      </c>
      <c r="F42" s="750" t="s">
        <v>597</v>
      </c>
      <c r="G42" s="749" t="s">
        <v>598</v>
      </c>
      <c r="H42" s="749">
        <v>108499</v>
      </c>
      <c r="I42" s="749">
        <v>8499</v>
      </c>
      <c r="J42" s="749" t="s">
        <v>664</v>
      </c>
      <c r="K42" s="749" t="s">
        <v>665</v>
      </c>
      <c r="L42" s="752">
        <v>111.52</v>
      </c>
      <c r="M42" s="752">
        <v>28</v>
      </c>
      <c r="N42" s="753">
        <v>3122.56</v>
      </c>
    </row>
    <row r="43" spans="1:14" ht="14.4" customHeight="1" x14ac:dyDescent="0.3">
      <c r="A43" s="747" t="s">
        <v>573</v>
      </c>
      <c r="B43" s="748" t="s">
        <v>574</v>
      </c>
      <c r="C43" s="749" t="s">
        <v>586</v>
      </c>
      <c r="D43" s="750" t="s">
        <v>587</v>
      </c>
      <c r="E43" s="751">
        <v>50113001</v>
      </c>
      <c r="F43" s="750" t="s">
        <v>597</v>
      </c>
      <c r="G43" s="749" t="s">
        <v>598</v>
      </c>
      <c r="H43" s="749">
        <v>848143</v>
      </c>
      <c r="I43" s="749">
        <v>115688</v>
      </c>
      <c r="J43" s="749" t="s">
        <v>666</v>
      </c>
      <c r="K43" s="749" t="s">
        <v>667</v>
      </c>
      <c r="L43" s="752">
        <v>89.76</v>
      </c>
      <c r="M43" s="752">
        <v>1</v>
      </c>
      <c r="N43" s="753">
        <v>89.76</v>
      </c>
    </row>
    <row r="44" spans="1:14" ht="14.4" customHeight="1" x14ac:dyDescent="0.3">
      <c r="A44" s="747" t="s">
        <v>573</v>
      </c>
      <c r="B44" s="748" t="s">
        <v>574</v>
      </c>
      <c r="C44" s="749" t="s">
        <v>586</v>
      </c>
      <c r="D44" s="750" t="s">
        <v>587</v>
      </c>
      <c r="E44" s="751">
        <v>50113001</v>
      </c>
      <c r="F44" s="750" t="s">
        <v>597</v>
      </c>
      <c r="G44" s="749" t="s">
        <v>598</v>
      </c>
      <c r="H44" s="749">
        <v>102479</v>
      </c>
      <c r="I44" s="749">
        <v>2479</v>
      </c>
      <c r="J44" s="749" t="s">
        <v>668</v>
      </c>
      <c r="K44" s="749" t="s">
        <v>669</v>
      </c>
      <c r="L44" s="752">
        <v>65.577142857142888</v>
      </c>
      <c r="M44" s="752">
        <v>7</v>
      </c>
      <c r="N44" s="753">
        <v>459.04000000000019</v>
      </c>
    </row>
    <row r="45" spans="1:14" ht="14.4" customHeight="1" x14ac:dyDescent="0.3">
      <c r="A45" s="747" t="s">
        <v>573</v>
      </c>
      <c r="B45" s="748" t="s">
        <v>574</v>
      </c>
      <c r="C45" s="749" t="s">
        <v>586</v>
      </c>
      <c r="D45" s="750" t="s">
        <v>587</v>
      </c>
      <c r="E45" s="751">
        <v>50113001</v>
      </c>
      <c r="F45" s="750" t="s">
        <v>597</v>
      </c>
      <c r="G45" s="749" t="s">
        <v>598</v>
      </c>
      <c r="H45" s="749">
        <v>179327</v>
      </c>
      <c r="I45" s="749">
        <v>179327</v>
      </c>
      <c r="J45" s="749" t="s">
        <v>670</v>
      </c>
      <c r="K45" s="749" t="s">
        <v>671</v>
      </c>
      <c r="L45" s="752">
        <v>73.679999999999993</v>
      </c>
      <c r="M45" s="752">
        <v>1</v>
      </c>
      <c r="N45" s="753">
        <v>73.679999999999993</v>
      </c>
    </row>
    <row r="46" spans="1:14" ht="14.4" customHeight="1" x14ac:dyDescent="0.3">
      <c r="A46" s="747" t="s">
        <v>573</v>
      </c>
      <c r="B46" s="748" t="s">
        <v>574</v>
      </c>
      <c r="C46" s="749" t="s">
        <v>586</v>
      </c>
      <c r="D46" s="750" t="s">
        <v>587</v>
      </c>
      <c r="E46" s="751">
        <v>50113001</v>
      </c>
      <c r="F46" s="750" t="s">
        <v>597</v>
      </c>
      <c r="G46" s="749" t="s">
        <v>598</v>
      </c>
      <c r="H46" s="749">
        <v>179333</v>
      </c>
      <c r="I46" s="749">
        <v>179333</v>
      </c>
      <c r="J46" s="749" t="s">
        <v>670</v>
      </c>
      <c r="K46" s="749" t="s">
        <v>672</v>
      </c>
      <c r="L46" s="752">
        <v>225.39333333333335</v>
      </c>
      <c r="M46" s="752">
        <v>3</v>
      </c>
      <c r="N46" s="753">
        <v>676.18000000000006</v>
      </c>
    </row>
    <row r="47" spans="1:14" ht="14.4" customHeight="1" x14ac:dyDescent="0.3">
      <c r="A47" s="747" t="s">
        <v>573</v>
      </c>
      <c r="B47" s="748" t="s">
        <v>574</v>
      </c>
      <c r="C47" s="749" t="s">
        <v>586</v>
      </c>
      <c r="D47" s="750" t="s">
        <v>587</v>
      </c>
      <c r="E47" s="751">
        <v>50113001</v>
      </c>
      <c r="F47" s="750" t="s">
        <v>597</v>
      </c>
      <c r="G47" s="749" t="s">
        <v>605</v>
      </c>
      <c r="H47" s="749">
        <v>215715</v>
      </c>
      <c r="I47" s="749">
        <v>215715</v>
      </c>
      <c r="J47" s="749" t="s">
        <v>673</v>
      </c>
      <c r="K47" s="749" t="s">
        <v>674</v>
      </c>
      <c r="L47" s="752">
        <v>66.340000000000018</v>
      </c>
      <c r="M47" s="752">
        <v>2</v>
      </c>
      <c r="N47" s="753">
        <v>132.68000000000004</v>
      </c>
    </row>
    <row r="48" spans="1:14" ht="14.4" customHeight="1" x14ac:dyDescent="0.3">
      <c r="A48" s="747" t="s">
        <v>573</v>
      </c>
      <c r="B48" s="748" t="s">
        <v>574</v>
      </c>
      <c r="C48" s="749" t="s">
        <v>586</v>
      </c>
      <c r="D48" s="750" t="s">
        <v>587</v>
      </c>
      <c r="E48" s="751">
        <v>50113001</v>
      </c>
      <c r="F48" s="750" t="s">
        <v>597</v>
      </c>
      <c r="G48" s="749" t="s">
        <v>598</v>
      </c>
      <c r="H48" s="749">
        <v>215568</v>
      </c>
      <c r="I48" s="749">
        <v>215568</v>
      </c>
      <c r="J48" s="749" t="s">
        <v>675</v>
      </c>
      <c r="K48" s="749" t="s">
        <v>676</v>
      </c>
      <c r="L48" s="752">
        <v>104.29333333333336</v>
      </c>
      <c r="M48" s="752">
        <v>3</v>
      </c>
      <c r="N48" s="753">
        <v>312.88000000000011</v>
      </c>
    </row>
    <row r="49" spans="1:14" ht="14.4" customHeight="1" x14ac:dyDescent="0.3">
      <c r="A49" s="747" t="s">
        <v>573</v>
      </c>
      <c r="B49" s="748" t="s">
        <v>574</v>
      </c>
      <c r="C49" s="749" t="s">
        <v>586</v>
      </c>
      <c r="D49" s="750" t="s">
        <v>587</v>
      </c>
      <c r="E49" s="751">
        <v>50113001</v>
      </c>
      <c r="F49" s="750" t="s">
        <v>597</v>
      </c>
      <c r="G49" s="749" t="s">
        <v>598</v>
      </c>
      <c r="H49" s="749">
        <v>920235</v>
      </c>
      <c r="I49" s="749">
        <v>15880</v>
      </c>
      <c r="J49" s="749" t="s">
        <v>677</v>
      </c>
      <c r="K49" s="749" t="s">
        <v>575</v>
      </c>
      <c r="L49" s="752">
        <v>163.57003170373511</v>
      </c>
      <c r="M49" s="752">
        <v>2</v>
      </c>
      <c r="N49" s="753">
        <v>327.14006340747022</v>
      </c>
    </row>
    <row r="50" spans="1:14" ht="14.4" customHeight="1" x14ac:dyDescent="0.3">
      <c r="A50" s="747" t="s">
        <v>573</v>
      </c>
      <c r="B50" s="748" t="s">
        <v>574</v>
      </c>
      <c r="C50" s="749" t="s">
        <v>586</v>
      </c>
      <c r="D50" s="750" t="s">
        <v>587</v>
      </c>
      <c r="E50" s="751">
        <v>50113001</v>
      </c>
      <c r="F50" s="750" t="s">
        <v>597</v>
      </c>
      <c r="G50" s="749" t="s">
        <v>598</v>
      </c>
      <c r="H50" s="749">
        <v>101681</v>
      </c>
      <c r="I50" s="749">
        <v>1681</v>
      </c>
      <c r="J50" s="749" t="s">
        <v>678</v>
      </c>
      <c r="K50" s="749" t="s">
        <v>679</v>
      </c>
      <c r="L50" s="752">
        <v>674.51999999999987</v>
      </c>
      <c r="M50" s="752">
        <v>1</v>
      </c>
      <c r="N50" s="753">
        <v>674.51999999999987</v>
      </c>
    </row>
    <row r="51" spans="1:14" ht="14.4" customHeight="1" x14ac:dyDescent="0.3">
      <c r="A51" s="747" t="s">
        <v>573</v>
      </c>
      <c r="B51" s="748" t="s">
        <v>574</v>
      </c>
      <c r="C51" s="749" t="s">
        <v>586</v>
      </c>
      <c r="D51" s="750" t="s">
        <v>587</v>
      </c>
      <c r="E51" s="751">
        <v>50113001</v>
      </c>
      <c r="F51" s="750" t="s">
        <v>597</v>
      </c>
      <c r="G51" s="749" t="s">
        <v>598</v>
      </c>
      <c r="H51" s="749">
        <v>145275</v>
      </c>
      <c r="I51" s="749">
        <v>45275</v>
      </c>
      <c r="J51" s="749" t="s">
        <v>680</v>
      </c>
      <c r="K51" s="749" t="s">
        <v>681</v>
      </c>
      <c r="L51" s="752">
        <v>67.850000000000009</v>
      </c>
      <c r="M51" s="752">
        <v>3</v>
      </c>
      <c r="N51" s="753">
        <v>203.55</v>
      </c>
    </row>
    <row r="52" spans="1:14" ht="14.4" customHeight="1" x14ac:dyDescent="0.3">
      <c r="A52" s="747" t="s">
        <v>573</v>
      </c>
      <c r="B52" s="748" t="s">
        <v>574</v>
      </c>
      <c r="C52" s="749" t="s">
        <v>586</v>
      </c>
      <c r="D52" s="750" t="s">
        <v>587</v>
      </c>
      <c r="E52" s="751">
        <v>50113001</v>
      </c>
      <c r="F52" s="750" t="s">
        <v>597</v>
      </c>
      <c r="G52" s="749" t="s">
        <v>598</v>
      </c>
      <c r="H52" s="749">
        <v>202924</v>
      </c>
      <c r="I52" s="749">
        <v>202924</v>
      </c>
      <c r="J52" s="749" t="s">
        <v>682</v>
      </c>
      <c r="K52" s="749" t="s">
        <v>683</v>
      </c>
      <c r="L52" s="752">
        <v>81.91</v>
      </c>
      <c r="M52" s="752">
        <v>4</v>
      </c>
      <c r="N52" s="753">
        <v>327.64</v>
      </c>
    </row>
    <row r="53" spans="1:14" ht="14.4" customHeight="1" x14ac:dyDescent="0.3">
      <c r="A53" s="747" t="s">
        <v>573</v>
      </c>
      <c r="B53" s="748" t="s">
        <v>574</v>
      </c>
      <c r="C53" s="749" t="s">
        <v>586</v>
      </c>
      <c r="D53" s="750" t="s">
        <v>587</v>
      </c>
      <c r="E53" s="751">
        <v>50113001</v>
      </c>
      <c r="F53" s="750" t="s">
        <v>597</v>
      </c>
      <c r="G53" s="749" t="s">
        <v>598</v>
      </c>
      <c r="H53" s="749">
        <v>846413</v>
      </c>
      <c r="I53" s="749">
        <v>57585</v>
      </c>
      <c r="J53" s="749" t="s">
        <v>684</v>
      </c>
      <c r="K53" s="749" t="s">
        <v>685</v>
      </c>
      <c r="L53" s="752">
        <v>134.21</v>
      </c>
      <c r="M53" s="752">
        <v>1</v>
      </c>
      <c r="N53" s="753">
        <v>134.21</v>
      </c>
    </row>
    <row r="54" spans="1:14" ht="14.4" customHeight="1" x14ac:dyDescent="0.3">
      <c r="A54" s="747" t="s">
        <v>573</v>
      </c>
      <c r="B54" s="748" t="s">
        <v>574</v>
      </c>
      <c r="C54" s="749" t="s">
        <v>586</v>
      </c>
      <c r="D54" s="750" t="s">
        <v>587</v>
      </c>
      <c r="E54" s="751">
        <v>50113001</v>
      </c>
      <c r="F54" s="750" t="s">
        <v>597</v>
      </c>
      <c r="G54" s="749" t="s">
        <v>598</v>
      </c>
      <c r="H54" s="749">
        <v>214906</v>
      </c>
      <c r="I54" s="749">
        <v>214906</v>
      </c>
      <c r="J54" s="749" t="s">
        <v>686</v>
      </c>
      <c r="K54" s="749" t="s">
        <v>687</v>
      </c>
      <c r="L54" s="752">
        <v>88.63</v>
      </c>
      <c r="M54" s="752">
        <v>1</v>
      </c>
      <c r="N54" s="753">
        <v>88.63</v>
      </c>
    </row>
    <row r="55" spans="1:14" ht="14.4" customHeight="1" x14ac:dyDescent="0.3">
      <c r="A55" s="747" t="s">
        <v>573</v>
      </c>
      <c r="B55" s="748" t="s">
        <v>574</v>
      </c>
      <c r="C55" s="749" t="s">
        <v>586</v>
      </c>
      <c r="D55" s="750" t="s">
        <v>587</v>
      </c>
      <c r="E55" s="751">
        <v>50113001</v>
      </c>
      <c r="F55" s="750" t="s">
        <v>597</v>
      </c>
      <c r="G55" s="749" t="s">
        <v>605</v>
      </c>
      <c r="H55" s="749">
        <v>169191</v>
      </c>
      <c r="I55" s="749">
        <v>69191</v>
      </c>
      <c r="J55" s="749" t="s">
        <v>688</v>
      </c>
      <c r="K55" s="749" t="s">
        <v>689</v>
      </c>
      <c r="L55" s="752">
        <v>94.28000000000003</v>
      </c>
      <c r="M55" s="752">
        <v>1</v>
      </c>
      <c r="N55" s="753">
        <v>94.28000000000003</v>
      </c>
    </row>
    <row r="56" spans="1:14" ht="14.4" customHeight="1" x14ac:dyDescent="0.3">
      <c r="A56" s="747" t="s">
        <v>573</v>
      </c>
      <c r="B56" s="748" t="s">
        <v>574</v>
      </c>
      <c r="C56" s="749" t="s">
        <v>586</v>
      </c>
      <c r="D56" s="750" t="s">
        <v>587</v>
      </c>
      <c r="E56" s="751">
        <v>50113001</v>
      </c>
      <c r="F56" s="750" t="s">
        <v>597</v>
      </c>
      <c r="G56" s="749" t="s">
        <v>605</v>
      </c>
      <c r="H56" s="749">
        <v>147454</v>
      </c>
      <c r="I56" s="749">
        <v>147454</v>
      </c>
      <c r="J56" s="749" t="s">
        <v>690</v>
      </c>
      <c r="K56" s="749" t="s">
        <v>691</v>
      </c>
      <c r="L56" s="752">
        <v>92.2</v>
      </c>
      <c r="M56" s="752">
        <v>1</v>
      </c>
      <c r="N56" s="753">
        <v>92.2</v>
      </c>
    </row>
    <row r="57" spans="1:14" ht="14.4" customHeight="1" x14ac:dyDescent="0.3">
      <c r="A57" s="747" t="s">
        <v>573</v>
      </c>
      <c r="B57" s="748" t="s">
        <v>574</v>
      </c>
      <c r="C57" s="749" t="s">
        <v>586</v>
      </c>
      <c r="D57" s="750" t="s">
        <v>587</v>
      </c>
      <c r="E57" s="751">
        <v>50113001</v>
      </c>
      <c r="F57" s="750" t="s">
        <v>597</v>
      </c>
      <c r="G57" s="749" t="s">
        <v>598</v>
      </c>
      <c r="H57" s="749">
        <v>116287</v>
      </c>
      <c r="I57" s="749">
        <v>16287</v>
      </c>
      <c r="J57" s="749" t="s">
        <v>692</v>
      </c>
      <c r="K57" s="749" t="s">
        <v>693</v>
      </c>
      <c r="L57" s="752">
        <v>159.5799999999999</v>
      </c>
      <c r="M57" s="752">
        <v>1</v>
      </c>
      <c r="N57" s="753">
        <v>159.5799999999999</v>
      </c>
    </row>
    <row r="58" spans="1:14" ht="14.4" customHeight="1" x14ac:dyDescent="0.3">
      <c r="A58" s="747" t="s">
        <v>573</v>
      </c>
      <c r="B58" s="748" t="s">
        <v>574</v>
      </c>
      <c r="C58" s="749" t="s">
        <v>586</v>
      </c>
      <c r="D58" s="750" t="s">
        <v>587</v>
      </c>
      <c r="E58" s="751">
        <v>50113001</v>
      </c>
      <c r="F58" s="750" t="s">
        <v>597</v>
      </c>
      <c r="G58" s="749" t="s">
        <v>605</v>
      </c>
      <c r="H58" s="749">
        <v>213477</v>
      </c>
      <c r="I58" s="749">
        <v>213477</v>
      </c>
      <c r="J58" s="749" t="s">
        <v>694</v>
      </c>
      <c r="K58" s="749" t="s">
        <v>695</v>
      </c>
      <c r="L58" s="752">
        <v>3300</v>
      </c>
      <c r="M58" s="752">
        <v>11</v>
      </c>
      <c r="N58" s="753">
        <v>36300</v>
      </c>
    </row>
    <row r="59" spans="1:14" ht="14.4" customHeight="1" x14ac:dyDescent="0.3">
      <c r="A59" s="747" t="s">
        <v>573</v>
      </c>
      <c r="B59" s="748" t="s">
        <v>574</v>
      </c>
      <c r="C59" s="749" t="s">
        <v>586</v>
      </c>
      <c r="D59" s="750" t="s">
        <v>587</v>
      </c>
      <c r="E59" s="751">
        <v>50113001</v>
      </c>
      <c r="F59" s="750" t="s">
        <v>597</v>
      </c>
      <c r="G59" s="749" t="s">
        <v>605</v>
      </c>
      <c r="H59" s="749">
        <v>213489</v>
      </c>
      <c r="I59" s="749">
        <v>213489</v>
      </c>
      <c r="J59" s="749" t="s">
        <v>696</v>
      </c>
      <c r="K59" s="749" t="s">
        <v>697</v>
      </c>
      <c r="L59" s="752">
        <v>630.66</v>
      </c>
      <c r="M59" s="752">
        <v>6</v>
      </c>
      <c r="N59" s="753">
        <v>3783.96</v>
      </c>
    </row>
    <row r="60" spans="1:14" ht="14.4" customHeight="1" x14ac:dyDescent="0.3">
      <c r="A60" s="747" t="s">
        <v>573</v>
      </c>
      <c r="B60" s="748" t="s">
        <v>574</v>
      </c>
      <c r="C60" s="749" t="s">
        <v>586</v>
      </c>
      <c r="D60" s="750" t="s">
        <v>587</v>
      </c>
      <c r="E60" s="751">
        <v>50113001</v>
      </c>
      <c r="F60" s="750" t="s">
        <v>597</v>
      </c>
      <c r="G60" s="749" t="s">
        <v>605</v>
      </c>
      <c r="H60" s="749">
        <v>213494</v>
      </c>
      <c r="I60" s="749">
        <v>213494</v>
      </c>
      <c r="J60" s="749" t="s">
        <v>696</v>
      </c>
      <c r="K60" s="749" t="s">
        <v>698</v>
      </c>
      <c r="L60" s="752">
        <v>408.95</v>
      </c>
      <c r="M60" s="752">
        <v>2</v>
      </c>
      <c r="N60" s="753">
        <v>817.9</v>
      </c>
    </row>
    <row r="61" spans="1:14" ht="14.4" customHeight="1" x14ac:dyDescent="0.3">
      <c r="A61" s="747" t="s">
        <v>573</v>
      </c>
      <c r="B61" s="748" t="s">
        <v>574</v>
      </c>
      <c r="C61" s="749" t="s">
        <v>586</v>
      </c>
      <c r="D61" s="750" t="s">
        <v>587</v>
      </c>
      <c r="E61" s="751">
        <v>50113001</v>
      </c>
      <c r="F61" s="750" t="s">
        <v>597</v>
      </c>
      <c r="G61" s="749" t="s">
        <v>605</v>
      </c>
      <c r="H61" s="749">
        <v>156807</v>
      </c>
      <c r="I61" s="749">
        <v>56807</v>
      </c>
      <c r="J61" s="749" t="s">
        <v>699</v>
      </c>
      <c r="K61" s="749" t="s">
        <v>700</v>
      </c>
      <c r="L61" s="752">
        <v>57.77000000000001</v>
      </c>
      <c r="M61" s="752">
        <v>2</v>
      </c>
      <c r="N61" s="753">
        <v>115.54000000000002</v>
      </c>
    </row>
    <row r="62" spans="1:14" ht="14.4" customHeight="1" x14ac:dyDescent="0.3">
      <c r="A62" s="747" t="s">
        <v>573</v>
      </c>
      <c r="B62" s="748" t="s">
        <v>574</v>
      </c>
      <c r="C62" s="749" t="s">
        <v>586</v>
      </c>
      <c r="D62" s="750" t="s">
        <v>587</v>
      </c>
      <c r="E62" s="751">
        <v>50113001</v>
      </c>
      <c r="F62" s="750" t="s">
        <v>597</v>
      </c>
      <c r="G62" s="749" t="s">
        <v>605</v>
      </c>
      <c r="H62" s="749">
        <v>214036</v>
      </c>
      <c r="I62" s="749">
        <v>214036</v>
      </c>
      <c r="J62" s="749" t="s">
        <v>701</v>
      </c>
      <c r="K62" s="749" t="s">
        <v>702</v>
      </c>
      <c r="L62" s="752">
        <v>40.39</v>
      </c>
      <c r="M62" s="752">
        <v>2</v>
      </c>
      <c r="N62" s="753">
        <v>80.78</v>
      </c>
    </row>
    <row r="63" spans="1:14" ht="14.4" customHeight="1" x14ac:dyDescent="0.3">
      <c r="A63" s="747" t="s">
        <v>573</v>
      </c>
      <c r="B63" s="748" t="s">
        <v>574</v>
      </c>
      <c r="C63" s="749" t="s">
        <v>586</v>
      </c>
      <c r="D63" s="750" t="s">
        <v>587</v>
      </c>
      <c r="E63" s="751">
        <v>50113001</v>
      </c>
      <c r="F63" s="750" t="s">
        <v>597</v>
      </c>
      <c r="G63" s="749" t="s">
        <v>598</v>
      </c>
      <c r="H63" s="749">
        <v>31915</v>
      </c>
      <c r="I63" s="749">
        <v>31915</v>
      </c>
      <c r="J63" s="749" t="s">
        <v>703</v>
      </c>
      <c r="K63" s="749" t="s">
        <v>704</v>
      </c>
      <c r="L63" s="752">
        <v>173.69</v>
      </c>
      <c r="M63" s="752">
        <v>4</v>
      </c>
      <c r="N63" s="753">
        <v>694.76</v>
      </c>
    </row>
    <row r="64" spans="1:14" ht="14.4" customHeight="1" x14ac:dyDescent="0.3">
      <c r="A64" s="747" t="s">
        <v>573</v>
      </c>
      <c r="B64" s="748" t="s">
        <v>574</v>
      </c>
      <c r="C64" s="749" t="s">
        <v>586</v>
      </c>
      <c r="D64" s="750" t="s">
        <v>587</v>
      </c>
      <c r="E64" s="751">
        <v>50113001</v>
      </c>
      <c r="F64" s="750" t="s">
        <v>597</v>
      </c>
      <c r="G64" s="749" t="s">
        <v>598</v>
      </c>
      <c r="H64" s="749">
        <v>194234</v>
      </c>
      <c r="I64" s="749">
        <v>94234</v>
      </c>
      <c r="J64" s="749" t="s">
        <v>705</v>
      </c>
      <c r="K64" s="749" t="s">
        <v>706</v>
      </c>
      <c r="L64" s="752">
        <v>66.295000000000016</v>
      </c>
      <c r="M64" s="752">
        <v>2</v>
      </c>
      <c r="N64" s="753">
        <v>132.59000000000003</v>
      </c>
    </row>
    <row r="65" spans="1:14" ht="14.4" customHeight="1" x14ac:dyDescent="0.3">
      <c r="A65" s="747" t="s">
        <v>573</v>
      </c>
      <c r="B65" s="748" t="s">
        <v>574</v>
      </c>
      <c r="C65" s="749" t="s">
        <v>586</v>
      </c>
      <c r="D65" s="750" t="s">
        <v>587</v>
      </c>
      <c r="E65" s="751">
        <v>50113001</v>
      </c>
      <c r="F65" s="750" t="s">
        <v>597</v>
      </c>
      <c r="G65" s="749" t="s">
        <v>598</v>
      </c>
      <c r="H65" s="749">
        <v>158249</v>
      </c>
      <c r="I65" s="749">
        <v>58249</v>
      </c>
      <c r="J65" s="749" t="s">
        <v>707</v>
      </c>
      <c r="K65" s="749" t="s">
        <v>575</v>
      </c>
      <c r="L65" s="752">
        <v>202.43999999999997</v>
      </c>
      <c r="M65" s="752">
        <v>1</v>
      </c>
      <c r="N65" s="753">
        <v>202.43999999999997</v>
      </c>
    </row>
    <row r="66" spans="1:14" ht="14.4" customHeight="1" x14ac:dyDescent="0.3">
      <c r="A66" s="747" t="s">
        <v>573</v>
      </c>
      <c r="B66" s="748" t="s">
        <v>574</v>
      </c>
      <c r="C66" s="749" t="s">
        <v>586</v>
      </c>
      <c r="D66" s="750" t="s">
        <v>587</v>
      </c>
      <c r="E66" s="751">
        <v>50113001</v>
      </c>
      <c r="F66" s="750" t="s">
        <v>597</v>
      </c>
      <c r="G66" s="749" t="s">
        <v>598</v>
      </c>
      <c r="H66" s="749">
        <v>215605</v>
      </c>
      <c r="I66" s="749">
        <v>215605</v>
      </c>
      <c r="J66" s="749" t="s">
        <v>708</v>
      </c>
      <c r="K66" s="749" t="s">
        <v>709</v>
      </c>
      <c r="L66" s="752">
        <v>28.295000000000005</v>
      </c>
      <c r="M66" s="752">
        <v>48</v>
      </c>
      <c r="N66" s="753">
        <v>1358.1600000000003</v>
      </c>
    </row>
    <row r="67" spans="1:14" ht="14.4" customHeight="1" x14ac:dyDescent="0.3">
      <c r="A67" s="747" t="s">
        <v>573</v>
      </c>
      <c r="B67" s="748" t="s">
        <v>574</v>
      </c>
      <c r="C67" s="749" t="s">
        <v>586</v>
      </c>
      <c r="D67" s="750" t="s">
        <v>587</v>
      </c>
      <c r="E67" s="751">
        <v>50113001</v>
      </c>
      <c r="F67" s="750" t="s">
        <v>597</v>
      </c>
      <c r="G67" s="749" t="s">
        <v>598</v>
      </c>
      <c r="H67" s="749">
        <v>193746</v>
      </c>
      <c r="I67" s="749">
        <v>93746</v>
      </c>
      <c r="J67" s="749" t="s">
        <v>710</v>
      </c>
      <c r="K67" s="749" t="s">
        <v>711</v>
      </c>
      <c r="L67" s="752">
        <v>371.48500000000007</v>
      </c>
      <c r="M67" s="752">
        <v>4</v>
      </c>
      <c r="N67" s="753">
        <v>1485.9400000000003</v>
      </c>
    </row>
    <row r="68" spans="1:14" ht="14.4" customHeight="1" x14ac:dyDescent="0.3">
      <c r="A68" s="747" t="s">
        <v>573</v>
      </c>
      <c r="B68" s="748" t="s">
        <v>574</v>
      </c>
      <c r="C68" s="749" t="s">
        <v>586</v>
      </c>
      <c r="D68" s="750" t="s">
        <v>587</v>
      </c>
      <c r="E68" s="751">
        <v>50113001</v>
      </c>
      <c r="F68" s="750" t="s">
        <v>597</v>
      </c>
      <c r="G68" s="749" t="s">
        <v>605</v>
      </c>
      <c r="H68" s="749">
        <v>100308</v>
      </c>
      <c r="I68" s="749">
        <v>100308</v>
      </c>
      <c r="J68" s="749" t="s">
        <v>712</v>
      </c>
      <c r="K68" s="749" t="s">
        <v>713</v>
      </c>
      <c r="L68" s="752">
        <v>68.37</v>
      </c>
      <c r="M68" s="752">
        <v>2</v>
      </c>
      <c r="N68" s="753">
        <v>136.74</v>
      </c>
    </row>
    <row r="69" spans="1:14" ht="14.4" customHeight="1" x14ac:dyDescent="0.3">
      <c r="A69" s="747" t="s">
        <v>573</v>
      </c>
      <c r="B69" s="748" t="s">
        <v>574</v>
      </c>
      <c r="C69" s="749" t="s">
        <v>586</v>
      </c>
      <c r="D69" s="750" t="s">
        <v>587</v>
      </c>
      <c r="E69" s="751">
        <v>50113001</v>
      </c>
      <c r="F69" s="750" t="s">
        <v>597</v>
      </c>
      <c r="G69" s="749" t="s">
        <v>605</v>
      </c>
      <c r="H69" s="749">
        <v>845593</v>
      </c>
      <c r="I69" s="749">
        <v>100304</v>
      </c>
      <c r="J69" s="749" t="s">
        <v>712</v>
      </c>
      <c r="K69" s="749" t="s">
        <v>714</v>
      </c>
      <c r="L69" s="752">
        <v>56.602499999999992</v>
      </c>
      <c r="M69" s="752">
        <v>4</v>
      </c>
      <c r="N69" s="753">
        <v>226.40999999999997</v>
      </c>
    </row>
    <row r="70" spans="1:14" ht="14.4" customHeight="1" x14ac:dyDescent="0.3">
      <c r="A70" s="747" t="s">
        <v>573</v>
      </c>
      <c r="B70" s="748" t="s">
        <v>574</v>
      </c>
      <c r="C70" s="749" t="s">
        <v>586</v>
      </c>
      <c r="D70" s="750" t="s">
        <v>587</v>
      </c>
      <c r="E70" s="751">
        <v>50113001</v>
      </c>
      <c r="F70" s="750" t="s">
        <v>597</v>
      </c>
      <c r="G70" s="749" t="s">
        <v>598</v>
      </c>
      <c r="H70" s="749">
        <v>214355</v>
      </c>
      <c r="I70" s="749">
        <v>214355</v>
      </c>
      <c r="J70" s="749" t="s">
        <v>715</v>
      </c>
      <c r="K70" s="749" t="s">
        <v>716</v>
      </c>
      <c r="L70" s="752">
        <v>247.95</v>
      </c>
      <c r="M70" s="752">
        <v>4</v>
      </c>
      <c r="N70" s="753">
        <v>991.8</v>
      </c>
    </row>
    <row r="71" spans="1:14" ht="14.4" customHeight="1" x14ac:dyDescent="0.3">
      <c r="A71" s="747" t="s">
        <v>573</v>
      </c>
      <c r="B71" s="748" t="s">
        <v>574</v>
      </c>
      <c r="C71" s="749" t="s">
        <v>586</v>
      </c>
      <c r="D71" s="750" t="s">
        <v>587</v>
      </c>
      <c r="E71" s="751">
        <v>50113001</v>
      </c>
      <c r="F71" s="750" t="s">
        <v>597</v>
      </c>
      <c r="G71" s="749" t="s">
        <v>598</v>
      </c>
      <c r="H71" s="749">
        <v>216572</v>
      </c>
      <c r="I71" s="749">
        <v>216572</v>
      </c>
      <c r="J71" s="749" t="s">
        <v>717</v>
      </c>
      <c r="K71" s="749" t="s">
        <v>718</v>
      </c>
      <c r="L71" s="752">
        <v>36.285000000000004</v>
      </c>
      <c r="M71" s="752">
        <v>24</v>
      </c>
      <c r="N71" s="753">
        <v>870.84000000000015</v>
      </c>
    </row>
    <row r="72" spans="1:14" ht="14.4" customHeight="1" x14ac:dyDescent="0.3">
      <c r="A72" s="747" t="s">
        <v>573</v>
      </c>
      <c r="B72" s="748" t="s">
        <v>574</v>
      </c>
      <c r="C72" s="749" t="s">
        <v>586</v>
      </c>
      <c r="D72" s="750" t="s">
        <v>587</v>
      </c>
      <c r="E72" s="751">
        <v>50113001</v>
      </c>
      <c r="F72" s="750" t="s">
        <v>597</v>
      </c>
      <c r="G72" s="749" t="s">
        <v>598</v>
      </c>
      <c r="H72" s="749">
        <v>51366</v>
      </c>
      <c r="I72" s="749">
        <v>51366</v>
      </c>
      <c r="J72" s="749" t="s">
        <v>719</v>
      </c>
      <c r="K72" s="749" t="s">
        <v>720</v>
      </c>
      <c r="L72" s="752">
        <v>171.60000000000002</v>
      </c>
      <c r="M72" s="752">
        <v>48</v>
      </c>
      <c r="N72" s="753">
        <v>8236.8000000000011</v>
      </c>
    </row>
    <row r="73" spans="1:14" ht="14.4" customHeight="1" x14ac:dyDescent="0.3">
      <c r="A73" s="747" t="s">
        <v>573</v>
      </c>
      <c r="B73" s="748" t="s">
        <v>574</v>
      </c>
      <c r="C73" s="749" t="s">
        <v>586</v>
      </c>
      <c r="D73" s="750" t="s">
        <v>587</v>
      </c>
      <c r="E73" s="751">
        <v>50113001</v>
      </c>
      <c r="F73" s="750" t="s">
        <v>597</v>
      </c>
      <c r="G73" s="749" t="s">
        <v>598</v>
      </c>
      <c r="H73" s="749">
        <v>51367</v>
      </c>
      <c r="I73" s="749">
        <v>51367</v>
      </c>
      <c r="J73" s="749" t="s">
        <v>719</v>
      </c>
      <c r="K73" s="749" t="s">
        <v>721</v>
      </c>
      <c r="L73" s="752">
        <v>92.950000000000017</v>
      </c>
      <c r="M73" s="752">
        <v>16</v>
      </c>
      <c r="N73" s="753">
        <v>1487.2000000000003</v>
      </c>
    </row>
    <row r="74" spans="1:14" ht="14.4" customHeight="1" x14ac:dyDescent="0.3">
      <c r="A74" s="747" t="s">
        <v>573</v>
      </c>
      <c r="B74" s="748" t="s">
        <v>574</v>
      </c>
      <c r="C74" s="749" t="s">
        <v>586</v>
      </c>
      <c r="D74" s="750" t="s">
        <v>587</v>
      </c>
      <c r="E74" s="751">
        <v>50113001</v>
      </c>
      <c r="F74" s="750" t="s">
        <v>597</v>
      </c>
      <c r="G74" s="749" t="s">
        <v>598</v>
      </c>
      <c r="H74" s="749">
        <v>51383</v>
      </c>
      <c r="I74" s="749">
        <v>51383</v>
      </c>
      <c r="J74" s="749" t="s">
        <v>719</v>
      </c>
      <c r="K74" s="749" t="s">
        <v>722</v>
      </c>
      <c r="L74" s="752">
        <v>93.5</v>
      </c>
      <c r="M74" s="752">
        <v>8</v>
      </c>
      <c r="N74" s="753">
        <v>748</v>
      </c>
    </row>
    <row r="75" spans="1:14" ht="14.4" customHeight="1" x14ac:dyDescent="0.3">
      <c r="A75" s="747" t="s">
        <v>573</v>
      </c>
      <c r="B75" s="748" t="s">
        <v>574</v>
      </c>
      <c r="C75" s="749" t="s">
        <v>586</v>
      </c>
      <c r="D75" s="750" t="s">
        <v>587</v>
      </c>
      <c r="E75" s="751">
        <v>50113001</v>
      </c>
      <c r="F75" s="750" t="s">
        <v>597</v>
      </c>
      <c r="G75" s="749" t="s">
        <v>598</v>
      </c>
      <c r="H75" s="749">
        <v>187299</v>
      </c>
      <c r="I75" s="749">
        <v>87299</v>
      </c>
      <c r="J75" s="749" t="s">
        <v>723</v>
      </c>
      <c r="K75" s="749" t="s">
        <v>724</v>
      </c>
      <c r="L75" s="752">
        <v>1013.7700000000001</v>
      </c>
      <c r="M75" s="752">
        <v>3</v>
      </c>
      <c r="N75" s="753">
        <v>3041.3100000000004</v>
      </c>
    </row>
    <row r="76" spans="1:14" ht="14.4" customHeight="1" x14ac:dyDescent="0.3">
      <c r="A76" s="747" t="s">
        <v>573</v>
      </c>
      <c r="B76" s="748" t="s">
        <v>574</v>
      </c>
      <c r="C76" s="749" t="s">
        <v>586</v>
      </c>
      <c r="D76" s="750" t="s">
        <v>587</v>
      </c>
      <c r="E76" s="751">
        <v>50113001</v>
      </c>
      <c r="F76" s="750" t="s">
        <v>597</v>
      </c>
      <c r="G76" s="749" t="s">
        <v>598</v>
      </c>
      <c r="H76" s="749">
        <v>191877</v>
      </c>
      <c r="I76" s="749">
        <v>191877</v>
      </c>
      <c r="J76" s="749" t="s">
        <v>725</v>
      </c>
      <c r="K76" s="749" t="s">
        <v>646</v>
      </c>
      <c r="L76" s="752">
        <v>46.659999999999989</v>
      </c>
      <c r="M76" s="752">
        <v>1</v>
      </c>
      <c r="N76" s="753">
        <v>46.659999999999989</v>
      </c>
    </row>
    <row r="77" spans="1:14" ht="14.4" customHeight="1" x14ac:dyDescent="0.3">
      <c r="A77" s="747" t="s">
        <v>573</v>
      </c>
      <c r="B77" s="748" t="s">
        <v>574</v>
      </c>
      <c r="C77" s="749" t="s">
        <v>586</v>
      </c>
      <c r="D77" s="750" t="s">
        <v>587</v>
      </c>
      <c r="E77" s="751">
        <v>50113001</v>
      </c>
      <c r="F77" s="750" t="s">
        <v>597</v>
      </c>
      <c r="G77" s="749" t="s">
        <v>598</v>
      </c>
      <c r="H77" s="749">
        <v>193723</v>
      </c>
      <c r="I77" s="749">
        <v>93723</v>
      </c>
      <c r="J77" s="749" t="s">
        <v>726</v>
      </c>
      <c r="K77" s="749" t="s">
        <v>727</v>
      </c>
      <c r="L77" s="752">
        <v>40.280000000000008</v>
      </c>
      <c r="M77" s="752">
        <v>3</v>
      </c>
      <c r="N77" s="753">
        <v>120.84000000000003</v>
      </c>
    </row>
    <row r="78" spans="1:14" ht="14.4" customHeight="1" x14ac:dyDescent="0.3">
      <c r="A78" s="747" t="s">
        <v>573</v>
      </c>
      <c r="B78" s="748" t="s">
        <v>574</v>
      </c>
      <c r="C78" s="749" t="s">
        <v>586</v>
      </c>
      <c r="D78" s="750" t="s">
        <v>587</v>
      </c>
      <c r="E78" s="751">
        <v>50113001</v>
      </c>
      <c r="F78" s="750" t="s">
        <v>597</v>
      </c>
      <c r="G78" s="749" t="s">
        <v>598</v>
      </c>
      <c r="H78" s="749">
        <v>208466</v>
      </c>
      <c r="I78" s="749">
        <v>208466</v>
      </c>
      <c r="J78" s="749" t="s">
        <v>728</v>
      </c>
      <c r="K78" s="749" t="s">
        <v>729</v>
      </c>
      <c r="L78" s="752">
        <v>792.7700000000001</v>
      </c>
      <c r="M78" s="752">
        <v>1</v>
      </c>
      <c r="N78" s="753">
        <v>792.7700000000001</v>
      </c>
    </row>
    <row r="79" spans="1:14" ht="14.4" customHeight="1" x14ac:dyDescent="0.3">
      <c r="A79" s="747" t="s">
        <v>573</v>
      </c>
      <c r="B79" s="748" t="s">
        <v>574</v>
      </c>
      <c r="C79" s="749" t="s">
        <v>586</v>
      </c>
      <c r="D79" s="750" t="s">
        <v>587</v>
      </c>
      <c r="E79" s="751">
        <v>50113001</v>
      </c>
      <c r="F79" s="750" t="s">
        <v>597</v>
      </c>
      <c r="G79" s="749" t="s">
        <v>598</v>
      </c>
      <c r="H79" s="749">
        <v>107678</v>
      </c>
      <c r="I79" s="749">
        <v>107678</v>
      </c>
      <c r="J79" s="749" t="s">
        <v>730</v>
      </c>
      <c r="K79" s="749" t="s">
        <v>731</v>
      </c>
      <c r="L79" s="752">
        <v>459.8</v>
      </c>
      <c r="M79" s="752">
        <v>1</v>
      </c>
      <c r="N79" s="753">
        <v>459.8</v>
      </c>
    </row>
    <row r="80" spans="1:14" ht="14.4" customHeight="1" x14ac:dyDescent="0.3">
      <c r="A80" s="747" t="s">
        <v>573</v>
      </c>
      <c r="B80" s="748" t="s">
        <v>574</v>
      </c>
      <c r="C80" s="749" t="s">
        <v>586</v>
      </c>
      <c r="D80" s="750" t="s">
        <v>587</v>
      </c>
      <c r="E80" s="751">
        <v>50113001</v>
      </c>
      <c r="F80" s="750" t="s">
        <v>597</v>
      </c>
      <c r="G80" s="749" t="s">
        <v>598</v>
      </c>
      <c r="H80" s="749">
        <v>100720</v>
      </c>
      <c r="I80" s="749">
        <v>720</v>
      </c>
      <c r="J80" s="749" t="s">
        <v>732</v>
      </c>
      <c r="K80" s="749" t="s">
        <v>733</v>
      </c>
      <c r="L80" s="752">
        <v>78.639999999999986</v>
      </c>
      <c r="M80" s="752">
        <v>4</v>
      </c>
      <c r="N80" s="753">
        <v>314.55999999999995</v>
      </c>
    </row>
    <row r="81" spans="1:14" ht="14.4" customHeight="1" x14ac:dyDescent="0.3">
      <c r="A81" s="747" t="s">
        <v>573</v>
      </c>
      <c r="B81" s="748" t="s">
        <v>574</v>
      </c>
      <c r="C81" s="749" t="s">
        <v>586</v>
      </c>
      <c r="D81" s="750" t="s">
        <v>587</v>
      </c>
      <c r="E81" s="751">
        <v>50113001</v>
      </c>
      <c r="F81" s="750" t="s">
        <v>597</v>
      </c>
      <c r="G81" s="749" t="s">
        <v>598</v>
      </c>
      <c r="H81" s="749">
        <v>900881</v>
      </c>
      <c r="I81" s="749">
        <v>0</v>
      </c>
      <c r="J81" s="749" t="s">
        <v>734</v>
      </c>
      <c r="K81" s="749" t="s">
        <v>575</v>
      </c>
      <c r="L81" s="752">
        <v>131.46063318808083</v>
      </c>
      <c r="M81" s="752">
        <v>5</v>
      </c>
      <c r="N81" s="753">
        <v>657.30316594040414</v>
      </c>
    </row>
    <row r="82" spans="1:14" ht="14.4" customHeight="1" x14ac:dyDescent="0.3">
      <c r="A82" s="747" t="s">
        <v>573</v>
      </c>
      <c r="B82" s="748" t="s">
        <v>574</v>
      </c>
      <c r="C82" s="749" t="s">
        <v>586</v>
      </c>
      <c r="D82" s="750" t="s">
        <v>587</v>
      </c>
      <c r="E82" s="751">
        <v>50113001</v>
      </c>
      <c r="F82" s="750" t="s">
        <v>597</v>
      </c>
      <c r="G82" s="749" t="s">
        <v>598</v>
      </c>
      <c r="H82" s="749">
        <v>900513</v>
      </c>
      <c r="I82" s="749">
        <v>0</v>
      </c>
      <c r="J82" s="749" t="s">
        <v>735</v>
      </c>
      <c r="K82" s="749" t="s">
        <v>575</v>
      </c>
      <c r="L82" s="752">
        <v>79.548331538192215</v>
      </c>
      <c r="M82" s="752">
        <v>2</v>
      </c>
      <c r="N82" s="753">
        <v>159.09666307638443</v>
      </c>
    </row>
    <row r="83" spans="1:14" ht="14.4" customHeight="1" x14ac:dyDescent="0.3">
      <c r="A83" s="747" t="s">
        <v>573</v>
      </c>
      <c r="B83" s="748" t="s">
        <v>574</v>
      </c>
      <c r="C83" s="749" t="s">
        <v>586</v>
      </c>
      <c r="D83" s="750" t="s">
        <v>587</v>
      </c>
      <c r="E83" s="751">
        <v>50113001</v>
      </c>
      <c r="F83" s="750" t="s">
        <v>597</v>
      </c>
      <c r="G83" s="749" t="s">
        <v>598</v>
      </c>
      <c r="H83" s="749">
        <v>500979</v>
      </c>
      <c r="I83" s="749">
        <v>0</v>
      </c>
      <c r="J83" s="749" t="s">
        <v>736</v>
      </c>
      <c r="K83" s="749" t="s">
        <v>575</v>
      </c>
      <c r="L83" s="752">
        <v>54.606311037699889</v>
      </c>
      <c r="M83" s="752">
        <v>3</v>
      </c>
      <c r="N83" s="753">
        <v>163.81893311309966</v>
      </c>
    </row>
    <row r="84" spans="1:14" ht="14.4" customHeight="1" x14ac:dyDescent="0.3">
      <c r="A84" s="747" t="s">
        <v>573</v>
      </c>
      <c r="B84" s="748" t="s">
        <v>574</v>
      </c>
      <c r="C84" s="749" t="s">
        <v>586</v>
      </c>
      <c r="D84" s="750" t="s">
        <v>587</v>
      </c>
      <c r="E84" s="751">
        <v>50113001</v>
      </c>
      <c r="F84" s="750" t="s">
        <v>597</v>
      </c>
      <c r="G84" s="749" t="s">
        <v>598</v>
      </c>
      <c r="H84" s="749">
        <v>900321</v>
      </c>
      <c r="I84" s="749">
        <v>0</v>
      </c>
      <c r="J84" s="749" t="s">
        <v>737</v>
      </c>
      <c r="K84" s="749" t="s">
        <v>575</v>
      </c>
      <c r="L84" s="752">
        <v>75.628417254768863</v>
      </c>
      <c r="M84" s="752">
        <v>1</v>
      </c>
      <c r="N84" s="753">
        <v>75.628417254768863</v>
      </c>
    </row>
    <row r="85" spans="1:14" ht="14.4" customHeight="1" x14ac:dyDescent="0.3">
      <c r="A85" s="747" t="s">
        <v>573</v>
      </c>
      <c r="B85" s="748" t="s">
        <v>574</v>
      </c>
      <c r="C85" s="749" t="s">
        <v>586</v>
      </c>
      <c r="D85" s="750" t="s">
        <v>587</v>
      </c>
      <c r="E85" s="751">
        <v>50113001</v>
      </c>
      <c r="F85" s="750" t="s">
        <v>597</v>
      </c>
      <c r="G85" s="749" t="s">
        <v>598</v>
      </c>
      <c r="H85" s="749">
        <v>501065</v>
      </c>
      <c r="I85" s="749">
        <v>0</v>
      </c>
      <c r="J85" s="749" t="s">
        <v>738</v>
      </c>
      <c r="K85" s="749" t="s">
        <v>575</v>
      </c>
      <c r="L85" s="752">
        <v>227.78</v>
      </c>
      <c r="M85" s="752">
        <v>1</v>
      </c>
      <c r="N85" s="753">
        <v>227.78</v>
      </c>
    </row>
    <row r="86" spans="1:14" ht="14.4" customHeight="1" x14ac:dyDescent="0.3">
      <c r="A86" s="747" t="s">
        <v>573</v>
      </c>
      <c r="B86" s="748" t="s">
        <v>574</v>
      </c>
      <c r="C86" s="749" t="s">
        <v>586</v>
      </c>
      <c r="D86" s="750" t="s">
        <v>587</v>
      </c>
      <c r="E86" s="751">
        <v>50113001</v>
      </c>
      <c r="F86" s="750" t="s">
        <v>597</v>
      </c>
      <c r="G86" s="749" t="s">
        <v>598</v>
      </c>
      <c r="H86" s="749">
        <v>900520</v>
      </c>
      <c r="I86" s="749">
        <v>0</v>
      </c>
      <c r="J86" s="749" t="s">
        <v>739</v>
      </c>
      <c r="K86" s="749" t="s">
        <v>740</v>
      </c>
      <c r="L86" s="752">
        <v>62.205789977290792</v>
      </c>
      <c r="M86" s="752">
        <v>4</v>
      </c>
      <c r="N86" s="753">
        <v>248.82315990916317</v>
      </c>
    </row>
    <row r="87" spans="1:14" ht="14.4" customHeight="1" x14ac:dyDescent="0.3">
      <c r="A87" s="747" t="s">
        <v>573</v>
      </c>
      <c r="B87" s="748" t="s">
        <v>574</v>
      </c>
      <c r="C87" s="749" t="s">
        <v>586</v>
      </c>
      <c r="D87" s="750" t="s">
        <v>587</v>
      </c>
      <c r="E87" s="751">
        <v>50113001</v>
      </c>
      <c r="F87" s="750" t="s">
        <v>597</v>
      </c>
      <c r="G87" s="749" t="s">
        <v>598</v>
      </c>
      <c r="H87" s="749">
        <v>900007</v>
      </c>
      <c r="I87" s="749">
        <v>0</v>
      </c>
      <c r="J87" s="749" t="s">
        <v>741</v>
      </c>
      <c r="K87" s="749" t="s">
        <v>575</v>
      </c>
      <c r="L87" s="752">
        <v>59.741525032349159</v>
      </c>
      <c r="M87" s="752">
        <v>2</v>
      </c>
      <c r="N87" s="753">
        <v>119.48305006469832</v>
      </c>
    </row>
    <row r="88" spans="1:14" ht="14.4" customHeight="1" x14ac:dyDescent="0.3">
      <c r="A88" s="747" t="s">
        <v>573</v>
      </c>
      <c r="B88" s="748" t="s">
        <v>574</v>
      </c>
      <c r="C88" s="749" t="s">
        <v>586</v>
      </c>
      <c r="D88" s="750" t="s">
        <v>587</v>
      </c>
      <c r="E88" s="751">
        <v>50113001</v>
      </c>
      <c r="F88" s="750" t="s">
        <v>597</v>
      </c>
      <c r="G88" s="749" t="s">
        <v>598</v>
      </c>
      <c r="H88" s="749">
        <v>921319</v>
      </c>
      <c r="I88" s="749">
        <v>0</v>
      </c>
      <c r="J88" s="749" t="s">
        <v>742</v>
      </c>
      <c r="K88" s="749" t="s">
        <v>575</v>
      </c>
      <c r="L88" s="752">
        <v>525.43384815940408</v>
      </c>
      <c r="M88" s="752">
        <v>1</v>
      </c>
      <c r="N88" s="753">
        <v>525.43384815940408</v>
      </c>
    </row>
    <row r="89" spans="1:14" ht="14.4" customHeight="1" x14ac:dyDescent="0.3">
      <c r="A89" s="747" t="s">
        <v>573</v>
      </c>
      <c r="B89" s="748" t="s">
        <v>574</v>
      </c>
      <c r="C89" s="749" t="s">
        <v>586</v>
      </c>
      <c r="D89" s="750" t="s">
        <v>587</v>
      </c>
      <c r="E89" s="751">
        <v>50113001</v>
      </c>
      <c r="F89" s="750" t="s">
        <v>597</v>
      </c>
      <c r="G89" s="749" t="s">
        <v>598</v>
      </c>
      <c r="H89" s="749">
        <v>127506</v>
      </c>
      <c r="I89" s="749">
        <v>27506</v>
      </c>
      <c r="J89" s="749" t="s">
        <v>743</v>
      </c>
      <c r="K89" s="749" t="s">
        <v>744</v>
      </c>
      <c r="L89" s="752">
        <v>788.99</v>
      </c>
      <c r="M89" s="752">
        <v>1</v>
      </c>
      <c r="N89" s="753">
        <v>788.99</v>
      </c>
    </row>
    <row r="90" spans="1:14" ht="14.4" customHeight="1" x14ac:dyDescent="0.3">
      <c r="A90" s="747" t="s">
        <v>573</v>
      </c>
      <c r="B90" s="748" t="s">
        <v>574</v>
      </c>
      <c r="C90" s="749" t="s">
        <v>586</v>
      </c>
      <c r="D90" s="750" t="s">
        <v>587</v>
      </c>
      <c r="E90" s="751">
        <v>50113001</v>
      </c>
      <c r="F90" s="750" t="s">
        <v>597</v>
      </c>
      <c r="G90" s="749" t="s">
        <v>605</v>
      </c>
      <c r="H90" s="749">
        <v>128148</v>
      </c>
      <c r="I90" s="749">
        <v>28148</v>
      </c>
      <c r="J90" s="749" t="s">
        <v>745</v>
      </c>
      <c r="K90" s="749" t="s">
        <v>607</v>
      </c>
      <c r="L90" s="752">
        <v>1045.81</v>
      </c>
      <c r="M90" s="752">
        <v>2</v>
      </c>
      <c r="N90" s="753">
        <v>2091.62</v>
      </c>
    </row>
    <row r="91" spans="1:14" ht="14.4" customHeight="1" x14ac:dyDescent="0.3">
      <c r="A91" s="747" t="s">
        <v>573</v>
      </c>
      <c r="B91" s="748" t="s">
        <v>574</v>
      </c>
      <c r="C91" s="749" t="s">
        <v>586</v>
      </c>
      <c r="D91" s="750" t="s">
        <v>587</v>
      </c>
      <c r="E91" s="751">
        <v>50113001</v>
      </c>
      <c r="F91" s="750" t="s">
        <v>597</v>
      </c>
      <c r="G91" s="749" t="s">
        <v>598</v>
      </c>
      <c r="H91" s="749">
        <v>191929</v>
      </c>
      <c r="I91" s="749">
        <v>191929</v>
      </c>
      <c r="J91" s="749" t="s">
        <v>746</v>
      </c>
      <c r="K91" s="749" t="s">
        <v>747</v>
      </c>
      <c r="L91" s="752">
        <v>85.769999999999953</v>
      </c>
      <c r="M91" s="752">
        <v>1</v>
      </c>
      <c r="N91" s="753">
        <v>85.769999999999953</v>
      </c>
    </row>
    <row r="92" spans="1:14" ht="14.4" customHeight="1" x14ac:dyDescent="0.3">
      <c r="A92" s="747" t="s">
        <v>573</v>
      </c>
      <c r="B92" s="748" t="s">
        <v>574</v>
      </c>
      <c r="C92" s="749" t="s">
        <v>586</v>
      </c>
      <c r="D92" s="750" t="s">
        <v>587</v>
      </c>
      <c r="E92" s="751">
        <v>50113001</v>
      </c>
      <c r="F92" s="750" t="s">
        <v>597</v>
      </c>
      <c r="G92" s="749" t="s">
        <v>598</v>
      </c>
      <c r="H92" s="749">
        <v>188217</v>
      </c>
      <c r="I92" s="749">
        <v>88217</v>
      </c>
      <c r="J92" s="749" t="s">
        <v>748</v>
      </c>
      <c r="K92" s="749" t="s">
        <v>749</v>
      </c>
      <c r="L92" s="752">
        <v>127.47</v>
      </c>
      <c r="M92" s="752">
        <v>5</v>
      </c>
      <c r="N92" s="753">
        <v>637.35</v>
      </c>
    </row>
    <row r="93" spans="1:14" ht="14.4" customHeight="1" x14ac:dyDescent="0.3">
      <c r="A93" s="747" t="s">
        <v>573</v>
      </c>
      <c r="B93" s="748" t="s">
        <v>574</v>
      </c>
      <c r="C93" s="749" t="s">
        <v>586</v>
      </c>
      <c r="D93" s="750" t="s">
        <v>587</v>
      </c>
      <c r="E93" s="751">
        <v>50113001</v>
      </c>
      <c r="F93" s="750" t="s">
        <v>597</v>
      </c>
      <c r="G93" s="749" t="s">
        <v>598</v>
      </c>
      <c r="H93" s="749">
        <v>188219</v>
      </c>
      <c r="I93" s="749">
        <v>88219</v>
      </c>
      <c r="J93" s="749" t="s">
        <v>750</v>
      </c>
      <c r="K93" s="749" t="s">
        <v>751</v>
      </c>
      <c r="L93" s="752">
        <v>140.07</v>
      </c>
      <c r="M93" s="752">
        <v>4</v>
      </c>
      <c r="N93" s="753">
        <v>560.28</v>
      </c>
    </row>
    <row r="94" spans="1:14" ht="14.4" customHeight="1" x14ac:dyDescent="0.3">
      <c r="A94" s="747" t="s">
        <v>573</v>
      </c>
      <c r="B94" s="748" t="s">
        <v>574</v>
      </c>
      <c r="C94" s="749" t="s">
        <v>586</v>
      </c>
      <c r="D94" s="750" t="s">
        <v>587</v>
      </c>
      <c r="E94" s="751">
        <v>50113001</v>
      </c>
      <c r="F94" s="750" t="s">
        <v>597</v>
      </c>
      <c r="G94" s="749" t="s">
        <v>605</v>
      </c>
      <c r="H94" s="749">
        <v>149909</v>
      </c>
      <c r="I94" s="749">
        <v>49909</v>
      </c>
      <c r="J94" s="749" t="s">
        <v>752</v>
      </c>
      <c r="K94" s="749" t="s">
        <v>753</v>
      </c>
      <c r="L94" s="752">
        <v>27.929999999999996</v>
      </c>
      <c r="M94" s="752">
        <v>1</v>
      </c>
      <c r="N94" s="753">
        <v>27.929999999999996</v>
      </c>
    </row>
    <row r="95" spans="1:14" ht="14.4" customHeight="1" x14ac:dyDescent="0.3">
      <c r="A95" s="747" t="s">
        <v>573</v>
      </c>
      <c r="B95" s="748" t="s">
        <v>574</v>
      </c>
      <c r="C95" s="749" t="s">
        <v>586</v>
      </c>
      <c r="D95" s="750" t="s">
        <v>587</v>
      </c>
      <c r="E95" s="751">
        <v>50113001</v>
      </c>
      <c r="F95" s="750" t="s">
        <v>597</v>
      </c>
      <c r="G95" s="749" t="s">
        <v>598</v>
      </c>
      <c r="H95" s="749">
        <v>192853</v>
      </c>
      <c r="I95" s="749">
        <v>192853</v>
      </c>
      <c r="J95" s="749" t="s">
        <v>754</v>
      </c>
      <c r="K95" s="749" t="s">
        <v>755</v>
      </c>
      <c r="L95" s="752">
        <v>106.90000000000003</v>
      </c>
      <c r="M95" s="752">
        <v>2</v>
      </c>
      <c r="N95" s="753">
        <v>213.80000000000007</v>
      </c>
    </row>
    <row r="96" spans="1:14" ht="14.4" customHeight="1" x14ac:dyDescent="0.3">
      <c r="A96" s="747" t="s">
        <v>573</v>
      </c>
      <c r="B96" s="748" t="s">
        <v>574</v>
      </c>
      <c r="C96" s="749" t="s">
        <v>586</v>
      </c>
      <c r="D96" s="750" t="s">
        <v>587</v>
      </c>
      <c r="E96" s="751">
        <v>50113001</v>
      </c>
      <c r="F96" s="750" t="s">
        <v>597</v>
      </c>
      <c r="G96" s="749" t="s">
        <v>598</v>
      </c>
      <c r="H96" s="749">
        <v>117992</v>
      </c>
      <c r="I96" s="749">
        <v>17992</v>
      </c>
      <c r="J96" s="749" t="s">
        <v>756</v>
      </c>
      <c r="K96" s="749" t="s">
        <v>757</v>
      </c>
      <c r="L96" s="752">
        <v>94.29</v>
      </c>
      <c r="M96" s="752">
        <v>4</v>
      </c>
      <c r="N96" s="753">
        <v>377.16</v>
      </c>
    </row>
    <row r="97" spans="1:14" ht="14.4" customHeight="1" x14ac:dyDescent="0.3">
      <c r="A97" s="747" t="s">
        <v>573</v>
      </c>
      <c r="B97" s="748" t="s">
        <v>574</v>
      </c>
      <c r="C97" s="749" t="s">
        <v>586</v>
      </c>
      <c r="D97" s="750" t="s">
        <v>587</v>
      </c>
      <c r="E97" s="751">
        <v>50113001</v>
      </c>
      <c r="F97" s="750" t="s">
        <v>597</v>
      </c>
      <c r="G97" s="749" t="s">
        <v>598</v>
      </c>
      <c r="H97" s="749">
        <v>100498</v>
      </c>
      <c r="I97" s="749">
        <v>498</v>
      </c>
      <c r="J97" s="749" t="s">
        <v>758</v>
      </c>
      <c r="K97" s="749" t="s">
        <v>759</v>
      </c>
      <c r="L97" s="752">
        <v>96.32999999999997</v>
      </c>
      <c r="M97" s="752">
        <v>4</v>
      </c>
      <c r="N97" s="753">
        <v>385.31999999999988</v>
      </c>
    </row>
    <row r="98" spans="1:14" ht="14.4" customHeight="1" x14ac:dyDescent="0.3">
      <c r="A98" s="747" t="s">
        <v>573</v>
      </c>
      <c r="B98" s="748" t="s">
        <v>574</v>
      </c>
      <c r="C98" s="749" t="s">
        <v>586</v>
      </c>
      <c r="D98" s="750" t="s">
        <v>587</v>
      </c>
      <c r="E98" s="751">
        <v>50113001</v>
      </c>
      <c r="F98" s="750" t="s">
        <v>597</v>
      </c>
      <c r="G98" s="749" t="s">
        <v>598</v>
      </c>
      <c r="H98" s="749">
        <v>102439</v>
      </c>
      <c r="I98" s="749">
        <v>2439</v>
      </c>
      <c r="J98" s="749" t="s">
        <v>760</v>
      </c>
      <c r="K98" s="749" t="s">
        <v>761</v>
      </c>
      <c r="L98" s="752">
        <v>285.08000000000004</v>
      </c>
      <c r="M98" s="752">
        <v>1</v>
      </c>
      <c r="N98" s="753">
        <v>285.08000000000004</v>
      </c>
    </row>
    <row r="99" spans="1:14" ht="14.4" customHeight="1" x14ac:dyDescent="0.3">
      <c r="A99" s="747" t="s">
        <v>573</v>
      </c>
      <c r="B99" s="748" t="s">
        <v>574</v>
      </c>
      <c r="C99" s="749" t="s">
        <v>586</v>
      </c>
      <c r="D99" s="750" t="s">
        <v>587</v>
      </c>
      <c r="E99" s="751">
        <v>50113001</v>
      </c>
      <c r="F99" s="750" t="s">
        <v>597</v>
      </c>
      <c r="G99" s="749" t="s">
        <v>598</v>
      </c>
      <c r="H99" s="749">
        <v>157525</v>
      </c>
      <c r="I99" s="749">
        <v>57525</v>
      </c>
      <c r="J99" s="749" t="s">
        <v>762</v>
      </c>
      <c r="K99" s="749" t="s">
        <v>763</v>
      </c>
      <c r="L99" s="752">
        <v>97.53000000000003</v>
      </c>
      <c r="M99" s="752">
        <v>2</v>
      </c>
      <c r="N99" s="753">
        <v>195.06000000000006</v>
      </c>
    </row>
    <row r="100" spans="1:14" ht="14.4" customHeight="1" x14ac:dyDescent="0.3">
      <c r="A100" s="747" t="s">
        <v>573</v>
      </c>
      <c r="B100" s="748" t="s">
        <v>574</v>
      </c>
      <c r="C100" s="749" t="s">
        <v>586</v>
      </c>
      <c r="D100" s="750" t="s">
        <v>587</v>
      </c>
      <c r="E100" s="751">
        <v>50113001</v>
      </c>
      <c r="F100" s="750" t="s">
        <v>597</v>
      </c>
      <c r="G100" s="749" t="s">
        <v>598</v>
      </c>
      <c r="H100" s="749">
        <v>109414</v>
      </c>
      <c r="I100" s="749">
        <v>119687</v>
      </c>
      <c r="J100" s="749" t="s">
        <v>764</v>
      </c>
      <c r="K100" s="749" t="s">
        <v>765</v>
      </c>
      <c r="L100" s="752">
        <v>61.779999999999973</v>
      </c>
      <c r="M100" s="752">
        <v>1</v>
      </c>
      <c r="N100" s="753">
        <v>61.779999999999973</v>
      </c>
    </row>
    <row r="101" spans="1:14" ht="14.4" customHeight="1" x14ac:dyDescent="0.3">
      <c r="A101" s="747" t="s">
        <v>573</v>
      </c>
      <c r="B101" s="748" t="s">
        <v>574</v>
      </c>
      <c r="C101" s="749" t="s">
        <v>586</v>
      </c>
      <c r="D101" s="750" t="s">
        <v>587</v>
      </c>
      <c r="E101" s="751">
        <v>50113001</v>
      </c>
      <c r="F101" s="750" t="s">
        <v>597</v>
      </c>
      <c r="G101" s="749" t="s">
        <v>598</v>
      </c>
      <c r="H101" s="749">
        <v>171031</v>
      </c>
      <c r="I101" s="749">
        <v>171031</v>
      </c>
      <c r="J101" s="749" t="s">
        <v>766</v>
      </c>
      <c r="K101" s="749" t="s">
        <v>767</v>
      </c>
      <c r="L101" s="752">
        <v>84.14</v>
      </c>
      <c r="M101" s="752">
        <v>1</v>
      </c>
      <c r="N101" s="753">
        <v>84.14</v>
      </c>
    </row>
    <row r="102" spans="1:14" ht="14.4" customHeight="1" x14ac:dyDescent="0.3">
      <c r="A102" s="747" t="s">
        <v>573</v>
      </c>
      <c r="B102" s="748" t="s">
        <v>574</v>
      </c>
      <c r="C102" s="749" t="s">
        <v>586</v>
      </c>
      <c r="D102" s="750" t="s">
        <v>587</v>
      </c>
      <c r="E102" s="751">
        <v>50113001</v>
      </c>
      <c r="F102" s="750" t="s">
        <v>597</v>
      </c>
      <c r="G102" s="749" t="s">
        <v>598</v>
      </c>
      <c r="H102" s="749">
        <v>100527</v>
      </c>
      <c r="I102" s="749">
        <v>527</v>
      </c>
      <c r="J102" s="749" t="s">
        <v>768</v>
      </c>
      <c r="K102" s="749" t="s">
        <v>769</v>
      </c>
      <c r="L102" s="752">
        <v>136.54999999999998</v>
      </c>
      <c r="M102" s="752">
        <v>1</v>
      </c>
      <c r="N102" s="753">
        <v>136.54999999999998</v>
      </c>
    </row>
    <row r="103" spans="1:14" ht="14.4" customHeight="1" x14ac:dyDescent="0.3">
      <c r="A103" s="747" t="s">
        <v>573</v>
      </c>
      <c r="B103" s="748" t="s">
        <v>574</v>
      </c>
      <c r="C103" s="749" t="s">
        <v>586</v>
      </c>
      <c r="D103" s="750" t="s">
        <v>587</v>
      </c>
      <c r="E103" s="751">
        <v>50113001</v>
      </c>
      <c r="F103" s="750" t="s">
        <v>597</v>
      </c>
      <c r="G103" s="749" t="s">
        <v>598</v>
      </c>
      <c r="H103" s="749">
        <v>110086</v>
      </c>
      <c r="I103" s="749">
        <v>10086</v>
      </c>
      <c r="J103" s="749" t="s">
        <v>770</v>
      </c>
      <c r="K103" s="749" t="s">
        <v>771</v>
      </c>
      <c r="L103" s="752">
        <v>1592.7999999999997</v>
      </c>
      <c r="M103" s="752">
        <v>10</v>
      </c>
      <c r="N103" s="753">
        <v>15927.999999999998</v>
      </c>
    </row>
    <row r="104" spans="1:14" ht="14.4" customHeight="1" x14ac:dyDescent="0.3">
      <c r="A104" s="747" t="s">
        <v>573</v>
      </c>
      <c r="B104" s="748" t="s">
        <v>574</v>
      </c>
      <c r="C104" s="749" t="s">
        <v>586</v>
      </c>
      <c r="D104" s="750" t="s">
        <v>587</v>
      </c>
      <c r="E104" s="751">
        <v>50113001</v>
      </c>
      <c r="F104" s="750" t="s">
        <v>597</v>
      </c>
      <c r="G104" s="749" t="s">
        <v>598</v>
      </c>
      <c r="H104" s="749">
        <v>184398</v>
      </c>
      <c r="I104" s="749">
        <v>84398</v>
      </c>
      <c r="J104" s="749" t="s">
        <v>772</v>
      </c>
      <c r="K104" s="749" t="s">
        <v>773</v>
      </c>
      <c r="L104" s="752">
        <v>411.92999999999995</v>
      </c>
      <c r="M104" s="752">
        <v>1</v>
      </c>
      <c r="N104" s="753">
        <v>411.92999999999995</v>
      </c>
    </row>
    <row r="105" spans="1:14" ht="14.4" customHeight="1" x14ac:dyDescent="0.3">
      <c r="A105" s="747" t="s">
        <v>573</v>
      </c>
      <c r="B105" s="748" t="s">
        <v>574</v>
      </c>
      <c r="C105" s="749" t="s">
        <v>586</v>
      </c>
      <c r="D105" s="750" t="s">
        <v>587</v>
      </c>
      <c r="E105" s="751">
        <v>50113001</v>
      </c>
      <c r="F105" s="750" t="s">
        <v>597</v>
      </c>
      <c r="G105" s="749" t="s">
        <v>598</v>
      </c>
      <c r="H105" s="749">
        <v>184399</v>
      </c>
      <c r="I105" s="749">
        <v>84399</v>
      </c>
      <c r="J105" s="749" t="s">
        <v>774</v>
      </c>
      <c r="K105" s="749" t="s">
        <v>775</v>
      </c>
      <c r="L105" s="752">
        <v>320.24999999999983</v>
      </c>
      <c r="M105" s="752">
        <v>1</v>
      </c>
      <c r="N105" s="753">
        <v>320.24999999999983</v>
      </c>
    </row>
    <row r="106" spans="1:14" ht="14.4" customHeight="1" x14ac:dyDescent="0.3">
      <c r="A106" s="747" t="s">
        <v>573</v>
      </c>
      <c r="B106" s="748" t="s">
        <v>574</v>
      </c>
      <c r="C106" s="749" t="s">
        <v>586</v>
      </c>
      <c r="D106" s="750" t="s">
        <v>587</v>
      </c>
      <c r="E106" s="751">
        <v>50113001</v>
      </c>
      <c r="F106" s="750" t="s">
        <v>597</v>
      </c>
      <c r="G106" s="749" t="s">
        <v>605</v>
      </c>
      <c r="H106" s="749">
        <v>849187</v>
      </c>
      <c r="I106" s="749">
        <v>111902</v>
      </c>
      <c r="J106" s="749" t="s">
        <v>776</v>
      </c>
      <c r="K106" s="749" t="s">
        <v>777</v>
      </c>
      <c r="L106" s="752">
        <v>32.33</v>
      </c>
      <c r="M106" s="752">
        <v>1</v>
      </c>
      <c r="N106" s="753">
        <v>32.33</v>
      </c>
    </row>
    <row r="107" spans="1:14" ht="14.4" customHeight="1" x14ac:dyDescent="0.3">
      <c r="A107" s="747" t="s">
        <v>573</v>
      </c>
      <c r="B107" s="748" t="s">
        <v>574</v>
      </c>
      <c r="C107" s="749" t="s">
        <v>586</v>
      </c>
      <c r="D107" s="750" t="s">
        <v>587</v>
      </c>
      <c r="E107" s="751">
        <v>50113001</v>
      </c>
      <c r="F107" s="750" t="s">
        <v>597</v>
      </c>
      <c r="G107" s="749" t="s">
        <v>598</v>
      </c>
      <c r="H107" s="749">
        <v>988466</v>
      </c>
      <c r="I107" s="749">
        <v>192729</v>
      </c>
      <c r="J107" s="749" t="s">
        <v>778</v>
      </c>
      <c r="K107" s="749" t="s">
        <v>779</v>
      </c>
      <c r="L107" s="752">
        <v>54.099999999999994</v>
      </c>
      <c r="M107" s="752">
        <v>4</v>
      </c>
      <c r="N107" s="753">
        <v>216.39999999999998</v>
      </c>
    </row>
    <row r="108" spans="1:14" ht="14.4" customHeight="1" x14ac:dyDescent="0.3">
      <c r="A108" s="747" t="s">
        <v>573</v>
      </c>
      <c r="B108" s="748" t="s">
        <v>574</v>
      </c>
      <c r="C108" s="749" t="s">
        <v>586</v>
      </c>
      <c r="D108" s="750" t="s">
        <v>587</v>
      </c>
      <c r="E108" s="751">
        <v>50113001</v>
      </c>
      <c r="F108" s="750" t="s">
        <v>597</v>
      </c>
      <c r="G108" s="749" t="s">
        <v>605</v>
      </c>
      <c r="H108" s="749">
        <v>155823</v>
      </c>
      <c r="I108" s="749">
        <v>55823</v>
      </c>
      <c r="J108" s="749" t="s">
        <v>780</v>
      </c>
      <c r="K108" s="749" t="s">
        <v>781</v>
      </c>
      <c r="L108" s="752">
        <v>33.469999999999992</v>
      </c>
      <c r="M108" s="752">
        <v>110</v>
      </c>
      <c r="N108" s="753">
        <v>3681.6999999999994</v>
      </c>
    </row>
    <row r="109" spans="1:14" ht="14.4" customHeight="1" x14ac:dyDescent="0.3">
      <c r="A109" s="747" t="s">
        <v>573</v>
      </c>
      <c r="B109" s="748" t="s">
        <v>574</v>
      </c>
      <c r="C109" s="749" t="s">
        <v>586</v>
      </c>
      <c r="D109" s="750" t="s">
        <v>587</v>
      </c>
      <c r="E109" s="751">
        <v>50113001</v>
      </c>
      <c r="F109" s="750" t="s">
        <v>597</v>
      </c>
      <c r="G109" s="749" t="s">
        <v>605</v>
      </c>
      <c r="H109" s="749">
        <v>155824</v>
      </c>
      <c r="I109" s="749">
        <v>55824</v>
      </c>
      <c r="J109" s="749" t="s">
        <v>780</v>
      </c>
      <c r="K109" s="749" t="s">
        <v>782</v>
      </c>
      <c r="L109" s="752">
        <v>50.743500000000004</v>
      </c>
      <c r="M109" s="752">
        <v>40</v>
      </c>
      <c r="N109" s="753">
        <v>2029.7400000000002</v>
      </c>
    </row>
    <row r="110" spans="1:14" ht="14.4" customHeight="1" x14ac:dyDescent="0.3">
      <c r="A110" s="747" t="s">
        <v>573</v>
      </c>
      <c r="B110" s="748" t="s">
        <v>574</v>
      </c>
      <c r="C110" s="749" t="s">
        <v>586</v>
      </c>
      <c r="D110" s="750" t="s">
        <v>587</v>
      </c>
      <c r="E110" s="751">
        <v>50113001</v>
      </c>
      <c r="F110" s="750" t="s">
        <v>597</v>
      </c>
      <c r="G110" s="749" t="s">
        <v>605</v>
      </c>
      <c r="H110" s="749">
        <v>126789</v>
      </c>
      <c r="I110" s="749">
        <v>26789</v>
      </c>
      <c r="J110" s="749" t="s">
        <v>783</v>
      </c>
      <c r="K110" s="749" t="s">
        <v>607</v>
      </c>
      <c r="L110" s="752">
        <v>671.91</v>
      </c>
      <c r="M110" s="752">
        <v>1</v>
      </c>
      <c r="N110" s="753">
        <v>671.91</v>
      </c>
    </row>
    <row r="111" spans="1:14" ht="14.4" customHeight="1" x14ac:dyDescent="0.3">
      <c r="A111" s="747" t="s">
        <v>573</v>
      </c>
      <c r="B111" s="748" t="s">
        <v>574</v>
      </c>
      <c r="C111" s="749" t="s">
        <v>586</v>
      </c>
      <c r="D111" s="750" t="s">
        <v>587</v>
      </c>
      <c r="E111" s="751">
        <v>50113001</v>
      </c>
      <c r="F111" s="750" t="s">
        <v>597</v>
      </c>
      <c r="G111" s="749" t="s">
        <v>598</v>
      </c>
      <c r="H111" s="749">
        <v>100876</v>
      </c>
      <c r="I111" s="749">
        <v>876</v>
      </c>
      <c r="J111" s="749" t="s">
        <v>784</v>
      </c>
      <c r="K111" s="749" t="s">
        <v>785</v>
      </c>
      <c r="L111" s="752">
        <v>66.260000000000019</v>
      </c>
      <c r="M111" s="752">
        <v>1</v>
      </c>
      <c r="N111" s="753">
        <v>66.260000000000019</v>
      </c>
    </row>
    <row r="112" spans="1:14" ht="14.4" customHeight="1" x14ac:dyDescent="0.3">
      <c r="A112" s="747" t="s">
        <v>573</v>
      </c>
      <c r="B112" s="748" t="s">
        <v>574</v>
      </c>
      <c r="C112" s="749" t="s">
        <v>586</v>
      </c>
      <c r="D112" s="750" t="s">
        <v>587</v>
      </c>
      <c r="E112" s="751">
        <v>50113001</v>
      </c>
      <c r="F112" s="750" t="s">
        <v>597</v>
      </c>
      <c r="G112" s="749" t="s">
        <v>598</v>
      </c>
      <c r="H112" s="749">
        <v>101940</v>
      </c>
      <c r="I112" s="749">
        <v>1940</v>
      </c>
      <c r="J112" s="749" t="s">
        <v>786</v>
      </c>
      <c r="K112" s="749" t="s">
        <v>787</v>
      </c>
      <c r="L112" s="752">
        <v>34.850000000000009</v>
      </c>
      <c r="M112" s="752">
        <v>1</v>
      </c>
      <c r="N112" s="753">
        <v>34.850000000000009</v>
      </c>
    </row>
    <row r="113" spans="1:14" ht="14.4" customHeight="1" x14ac:dyDescent="0.3">
      <c r="A113" s="747" t="s">
        <v>573</v>
      </c>
      <c r="B113" s="748" t="s">
        <v>574</v>
      </c>
      <c r="C113" s="749" t="s">
        <v>586</v>
      </c>
      <c r="D113" s="750" t="s">
        <v>587</v>
      </c>
      <c r="E113" s="751">
        <v>50113001</v>
      </c>
      <c r="F113" s="750" t="s">
        <v>597</v>
      </c>
      <c r="G113" s="749" t="s">
        <v>605</v>
      </c>
      <c r="H113" s="749">
        <v>850729</v>
      </c>
      <c r="I113" s="749">
        <v>157875</v>
      </c>
      <c r="J113" s="749" t="s">
        <v>788</v>
      </c>
      <c r="K113" s="749" t="s">
        <v>789</v>
      </c>
      <c r="L113" s="752">
        <v>225.5</v>
      </c>
      <c r="M113" s="752">
        <v>39</v>
      </c>
      <c r="N113" s="753">
        <v>8794.5</v>
      </c>
    </row>
    <row r="114" spans="1:14" ht="14.4" customHeight="1" x14ac:dyDescent="0.3">
      <c r="A114" s="747" t="s">
        <v>573</v>
      </c>
      <c r="B114" s="748" t="s">
        <v>574</v>
      </c>
      <c r="C114" s="749" t="s">
        <v>586</v>
      </c>
      <c r="D114" s="750" t="s">
        <v>587</v>
      </c>
      <c r="E114" s="751">
        <v>50113001</v>
      </c>
      <c r="F114" s="750" t="s">
        <v>597</v>
      </c>
      <c r="G114" s="749" t="s">
        <v>598</v>
      </c>
      <c r="H114" s="749">
        <v>849941</v>
      </c>
      <c r="I114" s="749">
        <v>162142</v>
      </c>
      <c r="J114" s="749" t="s">
        <v>790</v>
      </c>
      <c r="K114" s="749" t="s">
        <v>791</v>
      </c>
      <c r="L114" s="752">
        <v>29.740000000000006</v>
      </c>
      <c r="M114" s="752">
        <v>2</v>
      </c>
      <c r="N114" s="753">
        <v>59.480000000000011</v>
      </c>
    </row>
    <row r="115" spans="1:14" ht="14.4" customHeight="1" x14ac:dyDescent="0.3">
      <c r="A115" s="747" t="s">
        <v>573</v>
      </c>
      <c r="B115" s="748" t="s">
        <v>574</v>
      </c>
      <c r="C115" s="749" t="s">
        <v>586</v>
      </c>
      <c r="D115" s="750" t="s">
        <v>587</v>
      </c>
      <c r="E115" s="751">
        <v>50113001</v>
      </c>
      <c r="F115" s="750" t="s">
        <v>597</v>
      </c>
      <c r="G115" s="749" t="s">
        <v>598</v>
      </c>
      <c r="H115" s="749">
        <v>130229</v>
      </c>
      <c r="I115" s="749">
        <v>30229</v>
      </c>
      <c r="J115" s="749" t="s">
        <v>792</v>
      </c>
      <c r="K115" s="749" t="s">
        <v>793</v>
      </c>
      <c r="L115" s="752">
        <v>148.97999999999999</v>
      </c>
      <c r="M115" s="752">
        <v>2</v>
      </c>
      <c r="N115" s="753">
        <v>297.95999999999998</v>
      </c>
    </row>
    <row r="116" spans="1:14" ht="14.4" customHeight="1" x14ac:dyDescent="0.3">
      <c r="A116" s="747" t="s">
        <v>573</v>
      </c>
      <c r="B116" s="748" t="s">
        <v>574</v>
      </c>
      <c r="C116" s="749" t="s">
        <v>586</v>
      </c>
      <c r="D116" s="750" t="s">
        <v>587</v>
      </c>
      <c r="E116" s="751">
        <v>50113001</v>
      </c>
      <c r="F116" s="750" t="s">
        <v>597</v>
      </c>
      <c r="G116" s="749" t="s">
        <v>598</v>
      </c>
      <c r="H116" s="749">
        <v>203215</v>
      </c>
      <c r="I116" s="749">
        <v>203215</v>
      </c>
      <c r="J116" s="749" t="s">
        <v>794</v>
      </c>
      <c r="K116" s="749" t="s">
        <v>795</v>
      </c>
      <c r="L116" s="752">
        <v>98.739999999999966</v>
      </c>
      <c r="M116" s="752">
        <v>2</v>
      </c>
      <c r="N116" s="753">
        <v>197.47999999999993</v>
      </c>
    </row>
    <row r="117" spans="1:14" ht="14.4" customHeight="1" x14ac:dyDescent="0.3">
      <c r="A117" s="747" t="s">
        <v>573</v>
      </c>
      <c r="B117" s="748" t="s">
        <v>574</v>
      </c>
      <c r="C117" s="749" t="s">
        <v>586</v>
      </c>
      <c r="D117" s="750" t="s">
        <v>587</v>
      </c>
      <c r="E117" s="751">
        <v>50113001</v>
      </c>
      <c r="F117" s="750" t="s">
        <v>597</v>
      </c>
      <c r="G117" s="749" t="s">
        <v>598</v>
      </c>
      <c r="H117" s="749">
        <v>100269</v>
      </c>
      <c r="I117" s="749">
        <v>269</v>
      </c>
      <c r="J117" s="749" t="s">
        <v>796</v>
      </c>
      <c r="K117" s="749" t="s">
        <v>797</v>
      </c>
      <c r="L117" s="752">
        <v>41.050000000000018</v>
      </c>
      <c r="M117" s="752">
        <v>1</v>
      </c>
      <c r="N117" s="753">
        <v>41.050000000000018</v>
      </c>
    </row>
    <row r="118" spans="1:14" ht="14.4" customHeight="1" x14ac:dyDescent="0.3">
      <c r="A118" s="747" t="s">
        <v>573</v>
      </c>
      <c r="B118" s="748" t="s">
        <v>574</v>
      </c>
      <c r="C118" s="749" t="s">
        <v>586</v>
      </c>
      <c r="D118" s="750" t="s">
        <v>587</v>
      </c>
      <c r="E118" s="751">
        <v>50113001</v>
      </c>
      <c r="F118" s="750" t="s">
        <v>597</v>
      </c>
      <c r="G118" s="749" t="s">
        <v>575</v>
      </c>
      <c r="H118" s="749">
        <v>211472</v>
      </c>
      <c r="I118" s="749">
        <v>211472</v>
      </c>
      <c r="J118" s="749" t="s">
        <v>798</v>
      </c>
      <c r="K118" s="749" t="s">
        <v>799</v>
      </c>
      <c r="L118" s="752">
        <v>226.17</v>
      </c>
      <c r="M118" s="752">
        <v>1</v>
      </c>
      <c r="N118" s="753">
        <v>226.17</v>
      </c>
    </row>
    <row r="119" spans="1:14" ht="14.4" customHeight="1" x14ac:dyDescent="0.3">
      <c r="A119" s="747" t="s">
        <v>573</v>
      </c>
      <c r="B119" s="748" t="s">
        <v>574</v>
      </c>
      <c r="C119" s="749" t="s">
        <v>586</v>
      </c>
      <c r="D119" s="750" t="s">
        <v>587</v>
      </c>
      <c r="E119" s="751">
        <v>50113001</v>
      </c>
      <c r="F119" s="750" t="s">
        <v>597</v>
      </c>
      <c r="G119" s="749" t="s">
        <v>575</v>
      </c>
      <c r="H119" s="749">
        <v>992654</v>
      </c>
      <c r="I119" s="749">
        <v>211462</v>
      </c>
      <c r="J119" s="749" t="s">
        <v>800</v>
      </c>
      <c r="K119" s="749" t="s">
        <v>799</v>
      </c>
      <c r="L119" s="752">
        <v>111.28000000000003</v>
      </c>
      <c r="M119" s="752">
        <v>1</v>
      </c>
      <c r="N119" s="753">
        <v>111.28000000000003</v>
      </c>
    </row>
    <row r="120" spans="1:14" ht="14.4" customHeight="1" x14ac:dyDescent="0.3">
      <c r="A120" s="747" t="s">
        <v>573</v>
      </c>
      <c r="B120" s="748" t="s">
        <v>574</v>
      </c>
      <c r="C120" s="749" t="s">
        <v>586</v>
      </c>
      <c r="D120" s="750" t="s">
        <v>587</v>
      </c>
      <c r="E120" s="751">
        <v>50113001</v>
      </c>
      <c r="F120" s="750" t="s">
        <v>597</v>
      </c>
      <c r="G120" s="749" t="s">
        <v>605</v>
      </c>
      <c r="H120" s="749">
        <v>846823</v>
      </c>
      <c r="I120" s="749">
        <v>124101</v>
      </c>
      <c r="J120" s="749" t="s">
        <v>801</v>
      </c>
      <c r="K120" s="749" t="s">
        <v>667</v>
      </c>
      <c r="L120" s="752">
        <v>185.26000000000002</v>
      </c>
      <c r="M120" s="752">
        <v>1</v>
      </c>
      <c r="N120" s="753">
        <v>185.26000000000002</v>
      </c>
    </row>
    <row r="121" spans="1:14" ht="14.4" customHeight="1" x14ac:dyDescent="0.3">
      <c r="A121" s="747" t="s">
        <v>573</v>
      </c>
      <c r="B121" s="748" t="s">
        <v>574</v>
      </c>
      <c r="C121" s="749" t="s">
        <v>586</v>
      </c>
      <c r="D121" s="750" t="s">
        <v>587</v>
      </c>
      <c r="E121" s="751">
        <v>50113001</v>
      </c>
      <c r="F121" s="750" t="s">
        <v>597</v>
      </c>
      <c r="G121" s="749" t="s">
        <v>605</v>
      </c>
      <c r="H121" s="749">
        <v>844651</v>
      </c>
      <c r="I121" s="749">
        <v>101205</v>
      </c>
      <c r="J121" s="749" t="s">
        <v>802</v>
      </c>
      <c r="K121" s="749" t="s">
        <v>644</v>
      </c>
      <c r="L121" s="752">
        <v>86.090000000000046</v>
      </c>
      <c r="M121" s="752">
        <v>1</v>
      </c>
      <c r="N121" s="753">
        <v>86.090000000000046</v>
      </c>
    </row>
    <row r="122" spans="1:14" ht="14.4" customHeight="1" x14ac:dyDescent="0.3">
      <c r="A122" s="747" t="s">
        <v>573</v>
      </c>
      <c r="B122" s="748" t="s">
        <v>574</v>
      </c>
      <c r="C122" s="749" t="s">
        <v>586</v>
      </c>
      <c r="D122" s="750" t="s">
        <v>587</v>
      </c>
      <c r="E122" s="751">
        <v>50113001</v>
      </c>
      <c r="F122" s="750" t="s">
        <v>597</v>
      </c>
      <c r="G122" s="749" t="s">
        <v>605</v>
      </c>
      <c r="H122" s="749">
        <v>845220</v>
      </c>
      <c r="I122" s="749">
        <v>101211</v>
      </c>
      <c r="J122" s="749" t="s">
        <v>802</v>
      </c>
      <c r="K122" s="749" t="s">
        <v>659</v>
      </c>
      <c r="L122" s="752">
        <v>219.59</v>
      </c>
      <c r="M122" s="752">
        <v>1</v>
      </c>
      <c r="N122" s="753">
        <v>219.59</v>
      </c>
    </row>
    <row r="123" spans="1:14" ht="14.4" customHeight="1" x14ac:dyDescent="0.3">
      <c r="A123" s="747" t="s">
        <v>573</v>
      </c>
      <c r="B123" s="748" t="s">
        <v>574</v>
      </c>
      <c r="C123" s="749" t="s">
        <v>586</v>
      </c>
      <c r="D123" s="750" t="s">
        <v>587</v>
      </c>
      <c r="E123" s="751">
        <v>50113001</v>
      </c>
      <c r="F123" s="750" t="s">
        <v>597</v>
      </c>
      <c r="G123" s="749" t="s">
        <v>605</v>
      </c>
      <c r="H123" s="749">
        <v>844738</v>
      </c>
      <c r="I123" s="749">
        <v>101227</v>
      </c>
      <c r="J123" s="749" t="s">
        <v>803</v>
      </c>
      <c r="K123" s="749" t="s">
        <v>804</v>
      </c>
      <c r="L123" s="752">
        <v>162.79</v>
      </c>
      <c r="M123" s="752">
        <v>1</v>
      </c>
      <c r="N123" s="753">
        <v>162.79</v>
      </c>
    </row>
    <row r="124" spans="1:14" ht="14.4" customHeight="1" x14ac:dyDescent="0.3">
      <c r="A124" s="747" t="s">
        <v>573</v>
      </c>
      <c r="B124" s="748" t="s">
        <v>574</v>
      </c>
      <c r="C124" s="749" t="s">
        <v>586</v>
      </c>
      <c r="D124" s="750" t="s">
        <v>587</v>
      </c>
      <c r="E124" s="751">
        <v>50113001</v>
      </c>
      <c r="F124" s="750" t="s">
        <v>597</v>
      </c>
      <c r="G124" s="749" t="s">
        <v>598</v>
      </c>
      <c r="H124" s="749">
        <v>159358</v>
      </c>
      <c r="I124" s="749">
        <v>59358</v>
      </c>
      <c r="J124" s="749" t="s">
        <v>805</v>
      </c>
      <c r="K124" s="749" t="s">
        <v>806</v>
      </c>
      <c r="L124" s="752">
        <v>326.47999999999996</v>
      </c>
      <c r="M124" s="752">
        <v>10</v>
      </c>
      <c r="N124" s="753">
        <v>3264.7999999999997</v>
      </c>
    </row>
    <row r="125" spans="1:14" ht="14.4" customHeight="1" x14ac:dyDescent="0.3">
      <c r="A125" s="747" t="s">
        <v>573</v>
      </c>
      <c r="B125" s="748" t="s">
        <v>574</v>
      </c>
      <c r="C125" s="749" t="s">
        <v>586</v>
      </c>
      <c r="D125" s="750" t="s">
        <v>587</v>
      </c>
      <c r="E125" s="751">
        <v>50113001</v>
      </c>
      <c r="F125" s="750" t="s">
        <v>597</v>
      </c>
      <c r="G125" s="749" t="s">
        <v>598</v>
      </c>
      <c r="H125" s="749">
        <v>114958</v>
      </c>
      <c r="I125" s="749">
        <v>14958</v>
      </c>
      <c r="J125" s="749" t="s">
        <v>807</v>
      </c>
      <c r="K125" s="749" t="s">
        <v>808</v>
      </c>
      <c r="L125" s="752">
        <v>32.889999999999979</v>
      </c>
      <c r="M125" s="752">
        <v>1</v>
      </c>
      <c r="N125" s="753">
        <v>32.889999999999979</v>
      </c>
    </row>
    <row r="126" spans="1:14" ht="14.4" customHeight="1" x14ac:dyDescent="0.3">
      <c r="A126" s="747" t="s">
        <v>573</v>
      </c>
      <c r="B126" s="748" t="s">
        <v>574</v>
      </c>
      <c r="C126" s="749" t="s">
        <v>586</v>
      </c>
      <c r="D126" s="750" t="s">
        <v>587</v>
      </c>
      <c r="E126" s="751">
        <v>50113001</v>
      </c>
      <c r="F126" s="750" t="s">
        <v>597</v>
      </c>
      <c r="G126" s="749" t="s">
        <v>598</v>
      </c>
      <c r="H126" s="749">
        <v>114937</v>
      </c>
      <c r="I126" s="749">
        <v>14937</v>
      </c>
      <c r="J126" s="749" t="s">
        <v>809</v>
      </c>
      <c r="K126" s="749" t="s">
        <v>810</v>
      </c>
      <c r="L126" s="752">
        <v>79.680000000000021</v>
      </c>
      <c r="M126" s="752">
        <v>1</v>
      </c>
      <c r="N126" s="753">
        <v>79.680000000000021</v>
      </c>
    </row>
    <row r="127" spans="1:14" ht="14.4" customHeight="1" x14ac:dyDescent="0.3">
      <c r="A127" s="747" t="s">
        <v>573</v>
      </c>
      <c r="B127" s="748" t="s">
        <v>574</v>
      </c>
      <c r="C127" s="749" t="s">
        <v>586</v>
      </c>
      <c r="D127" s="750" t="s">
        <v>587</v>
      </c>
      <c r="E127" s="751">
        <v>50113001</v>
      </c>
      <c r="F127" s="750" t="s">
        <v>597</v>
      </c>
      <c r="G127" s="749" t="s">
        <v>598</v>
      </c>
      <c r="H127" s="749">
        <v>218094</v>
      </c>
      <c r="I127" s="749">
        <v>218094</v>
      </c>
      <c r="J127" s="749" t="s">
        <v>811</v>
      </c>
      <c r="K127" s="749" t="s">
        <v>812</v>
      </c>
      <c r="L127" s="752">
        <v>108.39000000000003</v>
      </c>
      <c r="M127" s="752">
        <v>6</v>
      </c>
      <c r="N127" s="753">
        <v>650.34000000000015</v>
      </c>
    </row>
    <row r="128" spans="1:14" ht="14.4" customHeight="1" x14ac:dyDescent="0.3">
      <c r="A128" s="747" t="s">
        <v>573</v>
      </c>
      <c r="B128" s="748" t="s">
        <v>574</v>
      </c>
      <c r="C128" s="749" t="s">
        <v>586</v>
      </c>
      <c r="D128" s="750" t="s">
        <v>587</v>
      </c>
      <c r="E128" s="751">
        <v>50113001</v>
      </c>
      <c r="F128" s="750" t="s">
        <v>597</v>
      </c>
      <c r="G128" s="749" t="s">
        <v>605</v>
      </c>
      <c r="H128" s="749">
        <v>109709</v>
      </c>
      <c r="I128" s="749">
        <v>9709</v>
      </c>
      <c r="J128" s="749" t="s">
        <v>813</v>
      </c>
      <c r="K128" s="749" t="s">
        <v>814</v>
      </c>
      <c r="L128" s="752">
        <v>85.89</v>
      </c>
      <c r="M128" s="752">
        <v>5</v>
      </c>
      <c r="N128" s="753">
        <v>429.45</v>
      </c>
    </row>
    <row r="129" spans="1:14" ht="14.4" customHeight="1" x14ac:dyDescent="0.3">
      <c r="A129" s="747" t="s">
        <v>573</v>
      </c>
      <c r="B129" s="748" t="s">
        <v>574</v>
      </c>
      <c r="C129" s="749" t="s">
        <v>586</v>
      </c>
      <c r="D129" s="750" t="s">
        <v>587</v>
      </c>
      <c r="E129" s="751">
        <v>50113001</v>
      </c>
      <c r="F129" s="750" t="s">
        <v>597</v>
      </c>
      <c r="G129" s="749" t="s">
        <v>598</v>
      </c>
      <c r="H129" s="749">
        <v>848866</v>
      </c>
      <c r="I129" s="749">
        <v>119654</v>
      </c>
      <c r="J129" s="749" t="s">
        <v>815</v>
      </c>
      <c r="K129" s="749" t="s">
        <v>816</v>
      </c>
      <c r="L129" s="752">
        <v>254.17</v>
      </c>
      <c r="M129" s="752">
        <v>2</v>
      </c>
      <c r="N129" s="753">
        <v>508.34</v>
      </c>
    </row>
    <row r="130" spans="1:14" ht="14.4" customHeight="1" x14ac:dyDescent="0.3">
      <c r="A130" s="747" t="s">
        <v>573</v>
      </c>
      <c r="B130" s="748" t="s">
        <v>574</v>
      </c>
      <c r="C130" s="749" t="s">
        <v>586</v>
      </c>
      <c r="D130" s="750" t="s">
        <v>587</v>
      </c>
      <c r="E130" s="751">
        <v>50113001</v>
      </c>
      <c r="F130" s="750" t="s">
        <v>597</v>
      </c>
      <c r="G130" s="749" t="s">
        <v>598</v>
      </c>
      <c r="H130" s="749">
        <v>102159</v>
      </c>
      <c r="I130" s="749">
        <v>2159</v>
      </c>
      <c r="J130" s="749" t="s">
        <v>817</v>
      </c>
      <c r="K130" s="749" t="s">
        <v>818</v>
      </c>
      <c r="L130" s="752">
        <v>134.01000000000002</v>
      </c>
      <c r="M130" s="752">
        <v>1</v>
      </c>
      <c r="N130" s="753">
        <v>134.01000000000002</v>
      </c>
    </row>
    <row r="131" spans="1:14" ht="14.4" customHeight="1" x14ac:dyDescent="0.3">
      <c r="A131" s="747" t="s">
        <v>573</v>
      </c>
      <c r="B131" s="748" t="s">
        <v>574</v>
      </c>
      <c r="C131" s="749" t="s">
        <v>586</v>
      </c>
      <c r="D131" s="750" t="s">
        <v>587</v>
      </c>
      <c r="E131" s="751">
        <v>50113001</v>
      </c>
      <c r="F131" s="750" t="s">
        <v>597</v>
      </c>
      <c r="G131" s="749" t="s">
        <v>598</v>
      </c>
      <c r="H131" s="749">
        <v>103688</v>
      </c>
      <c r="I131" s="749">
        <v>3688</v>
      </c>
      <c r="J131" s="749" t="s">
        <v>819</v>
      </c>
      <c r="K131" s="749" t="s">
        <v>820</v>
      </c>
      <c r="L131" s="752">
        <v>44.389999999999993</v>
      </c>
      <c r="M131" s="752">
        <v>2</v>
      </c>
      <c r="N131" s="753">
        <v>88.779999999999987</v>
      </c>
    </row>
    <row r="132" spans="1:14" ht="14.4" customHeight="1" x14ac:dyDescent="0.3">
      <c r="A132" s="747" t="s">
        <v>573</v>
      </c>
      <c r="B132" s="748" t="s">
        <v>574</v>
      </c>
      <c r="C132" s="749" t="s">
        <v>586</v>
      </c>
      <c r="D132" s="750" t="s">
        <v>587</v>
      </c>
      <c r="E132" s="751">
        <v>50113001</v>
      </c>
      <c r="F132" s="750" t="s">
        <v>597</v>
      </c>
      <c r="G132" s="749" t="s">
        <v>598</v>
      </c>
      <c r="H132" s="749">
        <v>100610</v>
      </c>
      <c r="I132" s="749">
        <v>610</v>
      </c>
      <c r="J132" s="749" t="s">
        <v>821</v>
      </c>
      <c r="K132" s="749" t="s">
        <v>822</v>
      </c>
      <c r="L132" s="752">
        <v>72.500000000000028</v>
      </c>
      <c r="M132" s="752">
        <v>2</v>
      </c>
      <c r="N132" s="753">
        <v>145.00000000000006</v>
      </c>
    </row>
    <row r="133" spans="1:14" ht="14.4" customHeight="1" x14ac:dyDescent="0.3">
      <c r="A133" s="747" t="s">
        <v>573</v>
      </c>
      <c r="B133" s="748" t="s">
        <v>574</v>
      </c>
      <c r="C133" s="749" t="s">
        <v>586</v>
      </c>
      <c r="D133" s="750" t="s">
        <v>587</v>
      </c>
      <c r="E133" s="751">
        <v>50113001</v>
      </c>
      <c r="F133" s="750" t="s">
        <v>597</v>
      </c>
      <c r="G133" s="749" t="s">
        <v>598</v>
      </c>
      <c r="H133" s="749">
        <v>132086</v>
      </c>
      <c r="I133" s="749">
        <v>32086</v>
      </c>
      <c r="J133" s="749" t="s">
        <v>823</v>
      </c>
      <c r="K133" s="749" t="s">
        <v>824</v>
      </c>
      <c r="L133" s="752">
        <v>19.310000000000002</v>
      </c>
      <c r="M133" s="752">
        <v>2</v>
      </c>
      <c r="N133" s="753">
        <v>38.620000000000005</v>
      </c>
    </row>
    <row r="134" spans="1:14" ht="14.4" customHeight="1" x14ac:dyDescent="0.3">
      <c r="A134" s="747" t="s">
        <v>573</v>
      </c>
      <c r="B134" s="748" t="s">
        <v>574</v>
      </c>
      <c r="C134" s="749" t="s">
        <v>586</v>
      </c>
      <c r="D134" s="750" t="s">
        <v>587</v>
      </c>
      <c r="E134" s="751">
        <v>50113001</v>
      </c>
      <c r="F134" s="750" t="s">
        <v>597</v>
      </c>
      <c r="G134" s="749" t="s">
        <v>598</v>
      </c>
      <c r="H134" s="749">
        <v>159672</v>
      </c>
      <c r="I134" s="749">
        <v>59672</v>
      </c>
      <c r="J134" s="749" t="s">
        <v>825</v>
      </c>
      <c r="K134" s="749" t="s">
        <v>826</v>
      </c>
      <c r="L134" s="752">
        <v>47.03</v>
      </c>
      <c r="M134" s="752">
        <v>2</v>
      </c>
      <c r="N134" s="753">
        <v>94.06</v>
      </c>
    </row>
    <row r="135" spans="1:14" ht="14.4" customHeight="1" x14ac:dyDescent="0.3">
      <c r="A135" s="747" t="s">
        <v>573</v>
      </c>
      <c r="B135" s="748" t="s">
        <v>574</v>
      </c>
      <c r="C135" s="749" t="s">
        <v>586</v>
      </c>
      <c r="D135" s="750" t="s">
        <v>587</v>
      </c>
      <c r="E135" s="751">
        <v>50113001</v>
      </c>
      <c r="F135" s="750" t="s">
        <v>597</v>
      </c>
      <c r="G135" s="749" t="s">
        <v>605</v>
      </c>
      <c r="H135" s="749">
        <v>150316</v>
      </c>
      <c r="I135" s="749">
        <v>50316</v>
      </c>
      <c r="J135" s="749" t="s">
        <v>827</v>
      </c>
      <c r="K135" s="749" t="s">
        <v>611</v>
      </c>
      <c r="L135" s="752">
        <v>69.36999999999999</v>
      </c>
      <c r="M135" s="752">
        <v>1</v>
      </c>
      <c r="N135" s="753">
        <v>69.36999999999999</v>
      </c>
    </row>
    <row r="136" spans="1:14" ht="14.4" customHeight="1" x14ac:dyDescent="0.3">
      <c r="A136" s="747" t="s">
        <v>573</v>
      </c>
      <c r="B136" s="748" t="s">
        <v>574</v>
      </c>
      <c r="C136" s="749" t="s">
        <v>586</v>
      </c>
      <c r="D136" s="750" t="s">
        <v>587</v>
      </c>
      <c r="E136" s="751">
        <v>50113001</v>
      </c>
      <c r="F136" s="750" t="s">
        <v>597</v>
      </c>
      <c r="G136" s="749" t="s">
        <v>605</v>
      </c>
      <c r="H136" s="749">
        <v>150318</v>
      </c>
      <c r="I136" s="749">
        <v>50318</v>
      </c>
      <c r="J136" s="749" t="s">
        <v>827</v>
      </c>
      <c r="K136" s="749" t="s">
        <v>828</v>
      </c>
      <c r="L136" s="752">
        <v>209.32000000000005</v>
      </c>
      <c r="M136" s="752">
        <v>1</v>
      </c>
      <c r="N136" s="753">
        <v>209.32000000000005</v>
      </c>
    </row>
    <row r="137" spans="1:14" ht="14.4" customHeight="1" x14ac:dyDescent="0.3">
      <c r="A137" s="747" t="s">
        <v>573</v>
      </c>
      <c r="B137" s="748" t="s">
        <v>574</v>
      </c>
      <c r="C137" s="749" t="s">
        <v>586</v>
      </c>
      <c r="D137" s="750" t="s">
        <v>587</v>
      </c>
      <c r="E137" s="751">
        <v>50113001</v>
      </c>
      <c r="F137" s="750" t="s">
        <v>597</v>
      </c>
      <c r="G137" s="749" t="s">
        <v>605</v>
      </c>
      <c r="H137" s="749">
        <v>166030</v>
      </c>
      <c r="I137" s="749">
        <v>66030</v>
      </c>
      <c r="J137" s="749" t="s">
        <v>829</v>
      </c>
      <c r="K137" s="749" t="s">
        <v>830</v>
      </c>
      <c r="L137" s="752">
        <v>29.846000000000004</v>
      </c>
      <c r="M137" s="752">
        <v>5</v>
      </c>
      <c r="N137" s="753">
        <v>149.23000000000002</v>
      </c>
    </row>
    <row r="138" spans="1:14" ht="14.4" customHeight="1" x14ac:dyDescent="0.3">
      <c r="A138" s="747" t="s">
        <v>573</v>
      </c>
      <c r="B138" s="748" t="s">
        <v>574</v>
      </c>
      <c r="C138" s="749" t="s">
        <v>586</v>
      </c>
      <c r="D138" s="750" t="s">
        <v>587</v>
      </c>
      <c r="E138" s="751">
        <v>50113001</v>
      </c>
      <c r="F138" s="750" t="s">
        <v>597</v>
      </c>
      <c r="G138" s="749" t="s">
        <v>605</v>
      </c>
      <c r="H138" s="749">
        <v>987473</v>
      </c>
      <c r="I138" s="749">
        <v>146894</v>
      </c>
      <c r="J138" s="749" t="s">
        <v>831</v>
      </c>
      <c r="K138" s="749" t="s">
        <v>832</v>
      </c>
      <c r="L138" s="752">
        <v>21.960000000000004</v>
      </c>
      <c r="M138" s="752">
        <v>27</v>
      </c>
      <c r="N138" s="753">
        <v>592.92000000000007</v>
      </c>
    </row>
    <row r="139" spans="1:14" ht="14.4" customHeight="1" x14ac:dyDescent="0.3">
      <c r="A139" s="747" t="s">
        <v>573</v>
      </c>
      <c r="B139" s="748" t="s">
        <v>574</v>
      </c>
      <c r="C139" s="749" t="s">
        <v>586</v>
      </c>
      <c r="D139" s="750" t="s">
        <v>587</v>
      </c>
      <c r="E139" s="751">
        <v>50113001</v>
      </c>
      <c r="F139" s="750" t="s">
        <v>597</v>
      </c>
      <c r="G139" s="749" t="s">
        <v>605</v>
      </c>
      <c r="H139" s="749">
        <v>145214</v>
      </c>
      <c r="I139" s="749">
        <v>45214</v>
      </c>
      <c r="J139" s="749" t="s">
        <v>833</v>
      </c>
      <c r="K139" s="749" t="s">
        <v>808</v>
      </c>
      <c r="L139" s="752">
        <v>62.29</v>
      </c>
      <c r="M139" s="752">
        <v>2</v>
      </c>
      <c r="N139" s="753">
        <v>124.58</v>
      </c>
    </row>
    <row r="140" spans="1:14" ht="14.4" customHeight="1" x14ac:dyDescent="0.3">
      <c r="A140" s="747" t="s">
        <v>573</v>
      </c>
      <c r="B140" s="748" t="s">
        <v>574</v>
      </c>
      <c r="C140" s="749" t="s">
        <v>586</v>
      </c>
      <c r="D140" s="750" t="s">
        <v>587</v>
      </c>
      <c r="E140" s="751">
        <v>50113013</v>
      </c>
      <c r="F140" s="750" t="s">
        <v>834</v>
      </c>
      <c r="G140" s="749" t="s">
        <v>605</v>
      </c>
      <c r="H140" s="749">
        <v>203097</v>
      </c>
      <c r="I140" s="749">
        <v>203097</v>
      </c>
      <c r="J140" s="749" t="s">
        <v>835</v>
      </c>
      <c r="K140" s="749" t="s">
        <v>836</v>
      </c>
      <c r="L140" s="752">
        <v>165.91</v>
      </c>
      <c r="M140" s="752">
        <v>2</v>
      </c>
      <c r="N140" s="753">
        <v>331.82</v>
      </c>
    </row>
    <row r="141" spans="1:14" ht="14.4" customHeight="1" x14ac:dyDescent="0.3">
      <c r="A141" s="747" t="s">
        <v>573</v>
      </c>
      <c r="B141" s="748" t="s">
        <v>574</v>
      </c>
      <c r="C141" s="749" t="s">
        <v>586</v>
      </c>
      <c r="D141" s="750" t="s">
        <v>587</v>
      </c>
      <c r="E141" s="751">
        <v>50113013</v>
      </c>
      <c r="F141" s="750" t="s">
        <v>834</v>
      </c>
      <c r="G141" s="749" t="s">
        <v>598</v>
      </c>
      <c r="H141" s="749">
        <v>172972</v>
      </c>
      <c r="I141" s="749">
        <v>72972</v>
      </c>
      <c r="J141" s="749" t="s">
        <v>837</v>
      </c>
      <c r="K141" s="749" t="s">
        <v>838</v>
      </c>
      <c r="L141" s="752">
        <v>181.65</v>
      </c>
      <c r="M141" s="752">
        <v>22.2</v>
      </c>
      <c r="N141" s="753">
        <v>4032.63</v>
      </c>
    </row>
    <row r="142" spans="1:14" ht="14.4" customHeight="1" x14ac:dyDescent="0.3">
      <c r="A142" s="747" t="s">
        <v>573</v>
      </c>
      <c r="B142" s="748" t="s">
        <v>574</v>
      </c>
      <c r="C142" s="749" t="s">
        <v>586</v>
      </c>
      <c r="D142" s="750" t="s">
        <v>587</v>
      </c>
      <c r="E142" s="751">
        <v>50113013</v>
      </c>
      <c r="F142" s="750" t="s">
        <v>834</v>
      </c>
      <c r="G142" s="749" t="s">
        <v>598</v>
      </c>
      <c r="H142" s="749">
        <v>164831</v>
      </c>
      <c r="I142" s="749">
        <v>64831</v>
      </c>
      <c r="J142" s="749" t="s">
        <v>839</v>
      </c>
      <c r="K142" s="749" t="s">
        <v>840</v>
      </c>
      <c r="L142" s="752">
        <v>198.88</v>
      </c>
      <c r="M142" s="752">
        <v>1.5</v>
      </c>
      <c r="N142" s="753">
        <v>298.32</v>
      </c>
    </row>
    <row r="143" spans="1:14" ht="14.4" customHeight="1" x14ac:dyDescent="0.3">
      <c r="A143" s="747" t="s">
        <v>573</v>
      </c>
      <c r="B143" s="748" t="s">
        <v>574</v>
      </c>
      <c r="C143" s="749" t="s">
        <v>586</v>
      </c>
      <c r="D143" s="750" t="s">
        <v>587</v>
      </c>
      <c r="E143" s="751">
        <v>50113013</v>
      </c>
      <c r="F143" s="750" t="s">
        <v>834</v>
      </c>
      <c r="G143" s="749" t="s">
        <v>598</v>
      </c>
      <c r="H143" s="749">
        <v>183926</v>
      </c>
      <c r="I143" s="749">
        <v>183926</v>
      </c>
      <c r="J143" s="749" t="s">
        <v>841</v>
      </c>
      <c r="K143" s="749" t="s">
        <v>842</v>
      </c>
      <c r="L143" s="752">
        <v>131.64406976744172</v>
      </c>
      <c r="M143" s="752">
        <v>51.599999999999881</v>
      </c>
      <c r="N143" s="753">
        <v>6792.8339999999771</v>
      </c>
    </row>
    <row r="144" spans="1:14" ht="14.4" customHeight="1" x14ac:dyDescent="0.3">
      <c r="A144" s="747" t="s">
        <v>573</v>
      </c>
      <c r="B144" s="748" t="s">
        <v>574</v>
      </c>
      <c r="C144" s="749" t="s">
        <v>586</v>
      </c>
      <c r="D144" s="750" t="s">
        <v>587</v>
      </c>
      <c r="E144" s="751">
        <v>50113013</v>
      </c>
      <c r="F144" s="750" t="s">
        <v>834</v>
      </c>
      <c r="G144" s="749" t="s">
        <v>605</v>
      </c>
      <c r="H144" s="749">
        <v>111706</v>
      </c>
      <c r="I144" s="749">
        <v>11706</v>
      </c>
      <c r="J144" s="749" t="s">
        <v>843</v>
      </c>
      <c r="K144" s="749" t="s">
        <v>844</v>
      </c>
      <c r="L144" s="752">
        <v>229.51999999999998</v>
      </c>
      <c r="M144" s="752">
        <v>4</v>
      </c>
      <c r="N144" s="753">
        <v>918.07999999999993</v>
      </c>
    </row>
    <row r="145" spans="1:14" ht="14.4" customHeight="1" x14ac:dyDescent="0.3">
      <c r="A145" s="747" t="s">
        <v>573</v>
      </c>
      <c r="B145" s="748" t="s">
        <v>574</v>
      </c>
      <c r="C145" s="749" t="s">
        <v>586</v>
      </c>
      <c r="D145" s="750" t="s">
        <v>587</v>
      </c>
      <c r="E145" s="751">
        <v>50113013</v>
      </c>
      <c r="F145" s="750" t="s">
        <v>834</v>
      </c>
      <c r="G145" s="749" t="s">
        <v>605</v>
      </c>
      <c r="H145" s="749">
        <v>849655</v>
      </c>
      <c r="I145" s="749">
        <v>129836</v>
      </c>
      <c r="J145" s="749" t="s">
        <v>845</v>
      </c>
      <c r="K145" s="749" t="s">
        <v>846</v>
      </c>
      <c r="L145" s="752">
        <v>262.89999999999981</v>
      </c>
      <c r="M145" s="752">
        <v>22.900000000000009</v>
      </c>
      <c r="N145" s="753">
        <v>6020.409999999998</v>
      </c>
    </row>
    <row r="146" spans="1:14" ht="14.4" customHeight="1" x14ac:dyDescent="0.3">
      <c r="A146" s="747" t="s">
        <v>573</v>
      </c>
      <c r="B146" s="748" t="s">
        <v>574</v>
      </c>
      <c r="C146" s="749" t="s">
        <v>586</v>
      </c>
      <c r="D146" s="750" t="s">
        <v>587</v>
      </c>
      <c r="E146" s="751">
        <v>50113013</v>
      </c>
      <c r="F146" s="750" t="s">
        <v>834</v>
      </c>
      <c r="G146" s="749" t="s">
        <v>598</v>
      </c>
      <c r="H146" s="749">
        <v>218400</v>
      </c>
      <c r="I146" s="749">
        <v>218400</v>
      </c>
      <c r="J146" s="749" t="s">
        <v>847</v>
      </c>
      <c r="K146" s="749" t="s">
        <v>848</v>
      </c>
      <c r="L146" s="752">
        <v>612.89</v>
      </c>
      <c r="M146" s="752">
        <v>8.4</v>
      </c>
      <c r="N146" s="753">
        <v>5148.2759999999998</v>
      </c>
    </row>
    <row r="147" spans="1:14" ht="14.4" customHeight="1" x14ac:dyDescent="0.3">
      <c r="A147" s="747" t="s">
        <v>573</v>
      </c>
      <c r="B147" s="748" t="s">
        <v>574</v>
      </c>
      <c r="C147" s="749" t="s">
        <v>586</v>
      </c>
      <c r="D147" s="750" t="s">
        <v>587</v>
      </c>
      <c r="E147" s="751">
        <v>50113013</v>
      </c>
      <c r="F147" s="750" t="s">
        <v>834</v>
      </c>
      <c r="G147" s="749" t="s">
        <v>598</v>
      </c>
      <c r="H147" s="749">
        <v>844576</v>
      </c>
      <c r="I147" s="749">
        <v>100339</v>
      </c>
      <c r="J147" s="749" t="s">
        <v>849</v>
      </c>
      <c r="K147" s="749" t="s">
        <v>850</v>
      </c>
      <c r="L147" s="752">
        <v>97.601999999999975</v>
      </c>
      <c r="M147" s="752">
        <v>5</v>
      </c>
      <c r="N147" s="753">
        <v>488.00999999999988</v>
      </c>
    </row>
    <row r="148" spans="1:14" ht="14.4" customHeight="1" x14ac:dyDescent="0.3">
      <c r="A148" s="747" t="s">
        <v>573</v>
      </c>
      <c r="B148" s="748" t="s">
        <v>574</v>
      </c>
      <c r="C148" s="749" t="s">
        <v>586</v>
      </c>
      <c r="D148" s="750" t="s">
        <v>587</v>
      </c>
      <c r="E148" s="751">
        <v>50113013</v>
      </c>
      <c r="F148" s="750" t="s">
        <v>834</v>
      </c>
      <c r="G148" s="749" t="s">
        <v>598</v>
      </c>
      <c r="H148" s="749">
        <v>104013</v>
      </c>
      <c r="I148" s="749">
        <v>4013</v>
      </c>
      <c r="J148" s="749" t="s">
        <v>851</v>
      </c>
      <c r="K148" s="749" t="s">
        <v>852</v>
      </c>
      <c r="L148" s="752">
        <v>92.564999999999998</v>
      </c>
      <c r="M148" s="752">
        <v>2</v>
      </c>
      <c r="N148" s="753">
        <v>185.13</v>
      </c>
    </row>
    <row r="149" spans="1:14" ht="14.4" customHeight="1" x14ac:dyDescent="0.3">
      <c r="A149" s="747" t="s">
        <v>573</v>
      </c>
      <c r="B149" s="748" t="s">
        <v>574</v>
      </c>
      <c r="C149" s="749" t="s">
        <v>586</v>
      </c>
      <c r="D149" s="750" t="s">
        <v>587</v>
      </c>
      <c r="E149" s="751">
        <v>50113013</v>
      </c>
      <c r="F149" s="750" t="s">
        <v>834</v>
      </c>
      <c r="G149" s="749" t="s">
        <v>598</v>
      </c>
      <c r="H149" s="749">
        <v>216199</v>
      </c>
      <c r="I149" s="749">
        <v>216199</v>
      </c>
      <c r="J149" s="749" t="s">
        <v>853</v>
      </c>
      <c r="K149" s="749" t="s">
        <v>854</v>
      </c>
      <c r="L149" s="752">
        <v>99.91</v>
      </c>
      <c r="M149" s="752">
        <v>2</v>
      </c>
      <c r="N149" s="753">
        <v>199.82</v>
      </c>
    </row>
    <row r="150" spans="1:14" ht="14.4" customHeight="1" x14ac:dyDescent="0.3">
      <c r="A150" s="747" t="s">
        <v>573</v>
      </c>
      <c r="B150" s="748" t="s">
        <v>574</v>
      </c>
      <c r="C150" s="749" t="s">
        <v>586</v>
      </c>
      <c r="D150" s="750" t="s">
        <v>587</v>
      </c>
      <c r="E150" s="751">
        <v>50113013</v>
      </c>
      <c r="F150" s="750" t="s">
        <v>834</v>
      </c>
      <c r="G150" s="749" t="s">
        <v>598</v>
      </c>
      <c r="H150" s="749">
        <v>101076</v>
      </c>
      <c r="I150" s="749">
        <v>1076</v>
      </c>
      <c r="J150" s="749" t="s">
        <v>855</v>
      </c>
      <c r="K150" s="749" t="s">
        <v>785</v>
      </c>
      <c r="L150" s="752">
        <v>78.430000000000021</v>
      </c>
      <c r="M150" s="752">
        <v>3</v>
      </c>
      <c r="N150" s="753">
        <v>235.29000000000008</v>
      </c>
    </row>
    <row r="151" spans="1:14" ht="14.4" customHeight="1" x14ac:dyDescent="0.3">
      <c r="A151" s="747" t="s">
        <v>573</v>
      </c>
      <c r="B151" s="748" t="s">
        <v>574</v>
      </c>
      <c r="C151" s="749" t="s">
        <v>586</v>
      </c>
      <c r="D151" s="750" t="s">
        <v>587</v>
      </c>
      <c r="E151" s="751">
        <v>50113013</v>
      </c>
      <c r="F151" s="750" t="s">
        <v>834</v>
      </c>
      <c r="G151" s="749" t="s">
        <v>605</v>
      </c>
      <c r="H151" s="749">
        <v>113453</v>
      </c>
      <c r="I151" s="749">
        <v>113453</v>
      </c>
      <c r="J151" s="749" t="s">
        <v>856</v>
      </c>
      <c r="K151" s="749" t="s">
        <v>857</v>
      </c>
      <c r="L151" s="752">
        <v>458.70000000000005</v>
      </c>
      <c r="M151" s="752">
        <v>7.8</v>
      </c>
      <c r="N151" s="753">
        <v>3577.86</v>
      </c>
    </row>
    <row r="152" spans="1:14" ht="14.4" customHeight="1" x14ac:dyDescent="0.3">
      <c r="A152" s="747" t="s">
        <v>573</v>
      </c>
      <c r="B152" s="748" t="s">
        <v>574</v>
      </c>
      <c r="C152" s="749" t="s">
        <v>586</v>
      </c>
      <c r="D152" s="750" t="s">
        <v>587</v>
      </c>
      <c r="E152" s="751">
        <v>50113013</v>
      </c>
      <c r="F152" s="750" t="s">
        <v>834</v>
      </c>
      <c r="G152" s="749" t="s">
        <v>575</v>
      </c>
      <c r="H152" s="749">
        <v>201030</v>
      </c>
      <c r="I152" s="749">
        <v>201030</v>
      </c>
      <c r="J152" s="749" t="s">
        <v>858</v>
      </c>
      <c r="K152" s="749" t="s">
        <v>859</v>
      </c>
      <c r="L152" s="752">
        <v>26.610000000000003</v>
      </c>
      <c r="M152" s="752">
        <v>40</v>
      </c>
      <c r="N152" s="753">
        <v>1064.4000000000001</v>
      </c>
    </row>
    <row r="153" spans="1:14" ht="14.4" customHeight="1" x14ac:dyDescent="0.3">
      <c r="A153" s="747" t="s">
        <v>573</v>
      </c>
      <c r="B153" s="748" t="s">
        <v>574</v>
      </c>
      <c r="C153" s="749" t="s">
        <v>586</v>
      </c>
      <c r="D153" s="750" t="s">
        <v>587</v>
      </c>
      <c r="E153" s="751">
        <v>50113013</v>
      </c>
      <c r="F153" s="750" t="s">
        <v>834</v>
      </c>
      <c r="G153" s="749" t="s">
        <v>598</v>
      </c>
      <c r="H153" s="749">
        <v>106264</v>
      </c>
      <c r="I153" s="749">
        <v>6264</v>
      </c>
      <c r="J153" s="749" t="s">
        <v>860</v>
      </c>
      <c r="K153" s="749" t="s">
        <v>861</v>
      </c>
      <c r="L153" s="752">
        <v>31.360000000000003</v>
      </c>
      <c r="M153" s="752">
        <v>3</v>
      </c>
      <c r="N153" s="753">
        <v>94.080000000000013</v>
      </c>
    </row>
    <row r="154" spans="1:14" ht="14.4" customHeight="1" x14ac:dyDescent="0.3">
      <c r="A154" s="747" t="s">
        <v>573</v>
      </c>
      <c r="B154" s="748" t="s">
        <v>574</v>
      </c>
      <c r="C154" s="749" t="s">
        <v>586</v>
      </c>
      <c r="D154" s="750" t="s">
        <v>587</v>
      </c>
      <c r="E154" s="751">
        <v>50113013</v>
      </c>
      <c r="F154" s="750" t="s">
        <v>834</v>
      </c>
      <c r="G154" s="749" t="s">
        <v>598</v>
      </c>
      <c r="H154" s="749">
        <v>116600</v>
      </c>
      <c r="I154" s="749">
        <v>16600</v>
      </c>
      <c r="J154" s="749" t="s">
        <v>862</v>
      </c>
      <c r="K154" s="749" t="s">
        <v>863</v>
      </c>
      <c r="L154" s="752">
        <v>23.776818181818186</v>
      </c>
      <c r="M154" s="752">
        <v>220</v>
      </c>
      <c r="N154" s="753">
        <v>5230.9000000000005</v>
      </c>
    </row>
    <row r="155" spans="1:14" ht="14.4" customHeight="1" x14ac:dyDescent="0.3">
      <c r="A155" s="747" t="s">
        <v>573</v>
      </c>
      <c r="B155" s="748" t="s">
        <v>574</v>
      </c>
      <c r="C155" s="749" t="s">
        <v>586</v>
      </c>
      <c r="D155" s="750" t="s">
        <v>587</v>
      </c>
      <c r="E155" s="751">
        <v>50113013</v>
      </c>
      <c r="F155" s="750" t="s">
        <v>834</v>
      </c>
      <c r="G155" s="749" t="s">
        <v>598</v>
      </c>
      <c r="H155" s="749">
        <v>117149</v>
      </c>
      <c r="I155" s="749">
        <v>17149</v>
      </c>
      <c r="J155" s="749" t="s">
        <v>862</v>
      </c>
      <c r="K155" s="749" t="s">
        <v>864</v>
      </c>
      <c r="L155" s="752">
        <v>163.32578947368421</v>
      </c>
      <c r="M155" s="752">
        <v>19</v>
      </c>
      <c r="N155" s="753">
        <v>3103.19</v>
      </c>
    </row>
    <row r="156" spans="1:14" ht="14.4" customHeight="1" x14ac:dyDescent="0.3">
      <c r="A156" s="747" t="s">
        <v>573</v>
      </c>
      <c r="B156" s="748" t="s">
        <v>574</v>
      </c>
      <c r="C156" s="749" t="s">
        <v>586</v>
      </c>
      <c r="D156" s="750" t="s">
        <v>587</v>
      </c>
      <c r="E156" s="751">
        <v>50113013</v>
      </c>
      <c r="F156" s="750" t="s">
        <v>834</v>
      </c>
      <c r="G156" s="749" t="s">
        <v>605</v>
      </c>
      <c r="H156" s="749">
        <v>166269</v>
      </c>
      <c r="I156" s="749">
        <v>166269</v>
      </c>
      <c r="J156" s="749" t="s">
        <v>865</v>
      </c>
      <c r="K156" s="749" t="s">
        <v>866</v>
      </c>
      <c r="L156" s="752">
        <v>52.88</v>
      </c>
      <c r="M156" s="752">
        <v>15</v>
      </c>
      <c r="N156" s="753">
        <v>793.2</v>
      </c>
    </row>
    <row r="157" spans="1:14" ht="14.4" customHeight="1" x14ac:dyDescent="0.3">
      <c r="A157" s="747" t="s">
        <v>573</v>
      </c>
      <c r="B157" s="748" t="s">
        <v>574</v>
      </c>
      <c r="C157" s="749" t="s">
        <v>586</v>
      </c>
      <c r="D157" s="750" t="s">
        <v>587</v>
      </c>
      <c r="E157" s="751">
        <v>50113013</v>
      </c>
      <c r="F157" s="750" t="s">
        <v>834</v>
      </c>
      <c r="G157" s="749" t="s">
        <v>598</v>
      </c>
      <c r="H157" s="749">
        <v>201967</v>
      </c>
      <c r="I157" s="749">
        <v>201967</v>
      </c>
      <c r="J157" s="749" t="s">
        <v>867</v>
      </c>
      <c r="K157" s="749" t="s">
        <v>868</v>
      </c>
      <c r="L157" s="752">
        <v>291.46999999999997</v>
      </c>
      <c r="M157" s="752">
        <v>0.29999999999999893</v>
      </c>
      <c r="N157" s="753">
        <v>87.440999999999676</v>
      </c>
    </row>
    <row r="158" spans="1:14" ht="14.4" customHeight="1" x14ac:dyDescent="0.3">
      <c r="A158" s="747" t="s">
        <v>573</v>
      </c>
      <c r="B158" s="748" t="s">
        <v>574</v>
      </c>
      <c r="C158" s="749" t="s">
        <v>586</v>
      </c>
      <c r="D158" s="750" t="s">
        <v>587</v>
      </c>
      <c r="E158" s="751">
        <v>50113013</v>
      </c>
      <c r="F158" s="750" t="s">
        <v>834</v>
      </c>
      <c r="G158" s="749" t="s">
        <v>605</v>
      </c>
      <c r="H158" s="749">
        <v>850455</v>
      </c>
      <c r="I158" s="749">
        <v>169033</v>
      </c>
      <c r="J158" s="749" t="s">
        <v>869</v>
      </c>
      <c r="K158" s="749" t="s">
        <v>870</v>
      </c>
      <c r="L158" s="752">
        <v>204.16999999999993</v>
      </c>
      <c r="M158" s="752">
        <v>7</v>
      </c>
      <c r="N158" s="753">
        <v>1429.1899999999996</v>
      </c>
    </row>
    <row r="159" spans="1:14" ht="14.4" customHeight="1" x14ac:dyDescent="0.3">
      <c r="A159" s="747" t="s">
        <v>573</v>
      </c>
      <c r="B159" s="748" t="s">
        <v>574</v>
      </c>
      <c r="C159" s="749" t="s">
        <v>586</v>
      </c>
      <c r="D159" s="750" t="s">
        <v>587</v>
      </c>
      <c r="E159" s="751">
        <v>50113013</v>
      </c>
      <c r="F159" s="750" t="s">
        <v>834</v>
      </c>
      <c r="G159" s="749" t="s">
        <v>598</v>
      </c>
      <c r="H159" s="749">
        <v>210993</v>
      </c>
      <c r="I159" s="749">
        <v>210993</v>
      </c>
      <c r="J159" s="749" t="s">
        <v>871</v>
      </c>
      <c r="K159" s="749" t="s">
        <v>872</v>
      </c>
      <c r="L159" s="752">
        <v>21994.240000000002</v>
      </c>
      <c r="M159" s="752">
        <v>3</v>
      </c>
      <c r="N159" s="753">
        <v>65982.720000000001</v>
      </c>
    </row>
    <row r="160" spans="1:14" ht="14.4" customHeight="1" x14ac:dyDescent="0.3">
      <c r="A160" s="747" t="s">
        <v>573</v>
      </c>
      <c r="B160" s="748" t="s">
        <v>574</v>
      </c>
      <c r="C160" s="749" t="s">
        <v>586</v>
      </c>
      <c r="D160" s="750" t="s">
        <v>587</v>
      </c>
      <c r="E160" s="751">
        <v>50113013</v>
      </c>
      <c r="F160" s="750" t="s">
        <v>834</v>
      </c>
      <c r="G160" s="749" t="s">
        <v>605</v>
      </c>
      <c r="H160" s="749">
        <v>103708</v>
      </c>
      <c r="I160" s="749">
        <v>3708</v>
      </c>
      <c r="J160" s="749" t="s">
        <v>873</v>
      </c>
      <c r="K160" s="749" t="s">
        <v>874</v>
      </c>
      <c r="L160" s="752">
        <v>1128.73</v>
      </c>
      <c r="M160" s="752">
        <v>1.6</v>
      </c>
      <c r="N160" s="753">
        <v>1805.9680000000001</v>
      </c>
    </row>
    <row r="161" spans="1:14" ht="14.4" customHeight="1" x14ac:dyDescent="0.3">
      <c r="A161" s="747" t="s">
        <v>573</v>
      </c>
      <c r="B161" s="748" t="s">
        <v>574</v>
      </c>
      <c r="C161" s="749" t="s">
        <v>591</v>
      </c>
      <c r="D161" s="750" t="s">
        <v>592</v>
      </c>
      <c r="E161" s="751">
        <v>50113001</v>
      </c>
      <c r="F161" s="750" t="s">
        <v>597</v>
      </c>
      <c r="G161" s="749" t="s">
        <v>598</v>
      </c>
      <c r="H161" s="749">
        <v>196610</v>
      </c>
      <c r="I161" s="749">
        <v>96610</v>
      </c>
      <c r="J161" s="749" t="s">
        <v>875</v>
      </c>
      <c r="K161" s="749" t="s">
        <v>876</v>
      </c>
      <c r="L161" s="752">
        <v>46.390000000000008</v>
      </c>
      <c r="M161" s="752">
        <v>1</v>
      </c>
      <c r="N161" s="753">
        <v>46.390000000000008</v>
      </c>
    </row>
    <row r="162" spans="1:14" ht="14.4" customHeight="1" x14ac:dyDescent="0.3">
      <c r="A162" s="747" t="s">
        <v>573</v>
      </c>
      <c r="B162" s="748" t="s">
        <v>574</v>
      </c>
      <c r="C162" s="749" t="s">
        <v>591</v>
      </c>
      <c r="D162" s="750" t="s">
        <v>592</v>
      </c>
      <c r="E162" s="751">
        <v>50113001</v>
      </c>
      <c r="F162" s="750" t="s">
        <v>597</v>
      </c>
      <c r="G162" s="749" t="s">
        <v>598</v>
      </c>
      <c r="H162" s="749">
        <v>156926</v>
      </c>
      <c r="I162" s="749">
        <v>56926</v>
      </c>
      <c r="J162" s="749" t="s">
        <v>877</v>
      </c>
      <c r="K162" s="749" t="s">
        <v>878</v>
      </c>
      <c r="L162" s="752">
        <v>48.4</v>
      </c>
      <c r="M162" s="752">
        <v>1</v>
      </c>
      <c r="N162" s="753">
        <v>48.4</v>
      </c>
    </row>
    <row r="163" spans="1:14" ht="14.4" customHeight="1" x14ac:dyDescent="0.3">
      <c r="A163" s="747" t="s">
        <v>573</v>
      </c>
      <c r="B163" s="748" t="s">
        <v>574</v>
      </c>
      <c r="C163" s="749" t="s">
        <v>591</v>
      </c>
      <c r="D163" s="750" t="s">
        <v>592</v>
      </c>
      <c r="E163" s="751">
        <v>50113001</v>
      </c>
      <c r="F163" s="750" t="s">
        <v>597</v>
      </c>
      <c r="G163" s="749" t="s">
        <v>598</v>
      </c>
      <c r="H163" s="749">
        <v>162320</v>
      </c>
      <c r="I163" s="749">
        <v>62320</v>
      </c>
      <c r="J163" s="749" t="s">
        <v>879</v>
      </c>
      <c r="K163" s="749" t="s">
        <v>880</v>
      </c>
      <c r="L163" s="752">
        <v>74.349999999999994</v>
      </c>
      <c r="M163" s="752">
        <v>2</v>
      </c>
      <c r="N163" s="753">
        <v>148.69999999999999</v>
      </c>
    </row>
    <row r="164" spans="1:14" ht="14.4" customHeight="1" x14ac:dyDescent="0.3">
      <c r="A164" s="747" t="s">
        <v>573</v>
      </c>
      <c r="B164" s="748" t="s">
        <v>574</v>
      </c>
      <c r="C164" s="749" t="s">
        <v>591</v>
      </c>
      <c r="D164" s="750" t="s">
        <v>592</v>
      </c>
      <c r="E164" s="751">
        <v>50113001</v>
      </c>
      <c r="F164" s="750" t="s">
        <v>597</v>
      </c>
      <c r="G164" s="749" t="s">
        <v>605</v>
      </c>
      <c r="H164" s="749">
        <v>190044</v>
      </c>
      <c r="I164" s="749">
        <v>90044</v>
      </c>
      <c r="J164" s="749" t="s">
        <v>881</v>
      </c>
      <c r="K164" s="749" t="s">
        <v>882</v>
      </c>
      <c r="L164" s="752">
        <v>37.220000000000006</v>
      </c>
      <c r="M164" s="752">
        <v>20</v>
      </c>
      <c r="N164" s="753">
        <v>744.40000000000009</v>
      </c>
    </row>
    <row r="165" spans="1:14" ht="14.4" customHeight="1" x14ac:dyDescent="0.3">
      <c r="A165" s="747" t="s">
        <v>573</v>
      </c>
      <c r="B165" s="748" t="s">
        <v>574</v>
      </c>
      <c r="C165" s="749" t="s">
        <v>591</v>
      </c>
      <c r="D165" s="750" t="s">
        <v>592</v>
      </c>
      <c r="E165" s="751">
        <v>50113001</v>
      </c>
      <c r="F165" s="750" t="s">
        <v>597</v>
      </c>
      <c r="G165" s="749" t="s">
        <v>598</v>
      </c>
      <c r="H165" s="749">
        <v>920200</v>
      </c>
      <c r="I165" s="749">
        <v>15877</v>
      </c>
      <c r="J165" s="749" t="s">
        <v>883</v>
      </c>
      <c r="K165" s="749" t="s">
        <v>575</v>
      </c>
      <c r="L165" s="752">
        <v>252.97801943386682</v>
      </c>
      <c r="M165" s="752">
        <v>3</v>
      </c>
      <c r="N165" s="753">
        <v>758.93405830160043</v>
      </c>
    </row>
    <row r="166" spans="1:14" ht="14.4" customHeight="1" x14ac:dyDescent="0.3">
      <c r="A166" s="747" t="s">
        <v>573</v>
      </c>
      <c r="B166" s="748" t="s">
        <v>574</v>
      </c>
      <c r="C166" s="749" t="s">
        <v>591</v>
      </c>
      <c r="D166" s="750" t="s">
        <v>592</v>
      </c>
      <c r="E166" s="751">
        <v>50113001</v>
      </c>
      <c r="F166" s="750" t="s">
        <v>597</v>
      </c>
      <c r="G166" s="749" t="s">
        <v>598</v>
      </c>
      <c r="H166" s="749">
        <v>900881</v>
      </c>
      <c r="I166" s="749">
        <v>0</v>
      </c>
      <c r="J166" s="749" t="s">
        <v>734</v>
      </c>
      <c r="K166" s="749" t="s">
        <v>575</v>
      </c>
      <c r="L166" s="752">
        <v>130.90986561891279</v>
      </c>
      <c r="M166" s="752">
        <v>6</v>
      </c>
      <c r="N166" s="753">
        <v>785.45919371347668</v>
      </c>
    </row>
    <row r="167" spans="1:14" ht="14.4" customHeight="1" x14ac:dyDescent="0.3">
      <c r="A167" s="747" t="s">
        <v>573</v>
      </c>
      <c r="B167" s="748" t="s">
        <v>574</v>
      </c>
      <c r="C167" s="749" t="s">
        <v>591</v>
      </c>
      <c r="D167" s="750" t="s">
        <v>592</v>
      </c>
      <c r="E167" s="751">
        <v>50113001</v>
      </c>
      <c r="F167" s="750" t="s">
        <v>597</v>
      </c>
      <c r="G167" s="749" t="s">
        <v>598</v>
      </c>
      <c r="H167" s="749">
        <v>900441</v>
      </c>
      <c r="I167" s="749">
        <v>0</v>
      </c>
      <c r="J167" s="749" t="s">
        <v>884</v>
      </c>
      <c r="K167" s="749" t="s">
        <v>885</v>
      </c>
      <c r="L167" s="752">
        <v>191.75496388779268</v>
      </c>
      <c r="M167" s="752">
        <v>1</v>
      </c>
      <c r="N167" s="753">
        <v>191.75496388779268</v>
      </c>
    </row>
    <row r="168" spans="1:14" ht="14.4" customHeight="1" x14ac:dyDescent="0.3">
      <c r="A168" s="747" t="s">
        <v>573</v>
      </c>
      <c r="B168" s="748" t="s">
        <v>574</v>
      </c>
      <c r="C168" s="749" t="s">
        <v>591</v>
      </c>
      <c r="D168" s="750" t="s">
        <v>592</v>
      </c>
      <c r="E168" s="751">
        <v>50113001</v>
      </c>
      <c r="F168" s="750" t="s">
        <v>597</v>
      </c>
      <c r="G168" s="749" t="s">
        <v>598</v>
      </c>
      <c r="H168" s="749">
        <v>500979</v>
      </c>
      <c r="I168" s="749">
        <v>0</v>
      </c>
      <c r="J168" s="749" t="s">
        <v>736</v>
      </c>
      <c r="K168" s="749" t="s">
        <v>575</v>
      </c>
      <c r="L168" s="752">
        <v>54.606289726416442</v>
      </c>
      <c r="M168" s="752">
        <v>9</v>
      </c>
      <c r="N168" s="753">
        <v>491.45660753774797</v>
      </c>
    </row>
    <row r="169" spans="1:14" ht="14.4" customHeight="1" x14ac:dyDescent="0.3">
      <c r="A169" s="747" t="s">
        <v>573</v>
      </c>
      <c r="B169" s="748" t="s">
        <v>574</v>
      </c>
      <c r="C169" s="749" t="s">
        <v>591</v>
      </c>
      <c r="D169" s="750" t="s">
        <v>592</v>
      </c>
      <c r="E169" s="751">
        <v>50113001</v>
      </c>
      <c r="F169" s="750" t="s">
        <v>597</v>
      </c>
      <c r="G169" s="749" t="s">
        <v>598</v>
      </c>
      <c r="H169" s="749">
        <v>900406</v>
      </c>
      <c r="I169" s="749">
        <v>0</v>
      </c>
      <c r="J169" s="749" t="s">
        <v>886</v>
      </c>
      <c r="K169" s="749" t="s">
        <v>575</v>
      </c>
      <c r="L169" s="752">
        <v>58.612267462683256</v>
      </c>
      <c r="M169" s="752">
        <v>1</v>
      </c>
      <c r="N169" s="753">
        <v>58.612267462683256</v>
      </c>
    </row>
    <row r="170" spans="1:14" ht="14.4" customHeight="1" x14ac:dyDescent="0.3">
      <c r="A170" s="747" t="s">
        <v>573</v>
      </c>
      <c r="B170" s="748" t="s">
        <v>574</v>
      </c>
      <c r="C170" s="749" t="s">
        <v>591</v>
      </c>
      <c r="D170" s="750" t="s">
        <v>592</v>
      </c>
      <c r="E170" s="751">
        <v>50113001</v>
      </c>
      <c r="F170" s="750" t="s">
        <v>597</v>
      </c>
      <c r="G170" s="749" t="s">
        <v>598</v>
      </c>
      <c r="H170" s="749">
        <v>921459</v>
      </c>
      <c r="I170" s="749">
        <v>0</v>
      </c>
      <c r="J170" s="749" t="s">
        <v>887</v>
      </c>
      <c r="K170" s="749" t="s">
        <v>575</v>
      </c>
      <c r="L170" s="752">
        <v>406.83409934700131</v>
      </c>
      <c r="M170" s="752">
        <v>1</v>
      </c>
      <c r="N170" s="753">
        <v>406.83409934700131</v>
      </c>
    </row>
    <row r="171" spans="1:14" ht="14.4" customHeight="1" x14ac:dyDescent="0.3">
      <c r="A171" s="747" t="s">
        <v>573</v>
      </c>
      <c r="B171" s="748" t="s">
        <v>574</v>
      </c>
      <c r="C171" s="749" t="s">
        <v>591</v>
      </c>
      <c r="D171" s="750" t="s">
        <v>592</v>
      </c>
      <c r="E171" s="751">
        <v>50113001</v>
      </c>
      <c r="F171" s="750" t="s">
        <v>597</v>
      </c>
      <c r="G171" s="749" t="s">
        <v>598</v>
      </c>
      <c r="H171" s="749">
        <v>100502</v>
      </c>
      <c r="I171" s="749">
        <v>502</v>
      </c>
      <c r="J171" s="749" t="s">
        <v>888</v>
      </c>
      <c r="K171" s="749" t="s">
        <v>889</v>
      </c>
      <c r="L171" s="752">
        <v>238.66749999999999</v>
      </c>
      <c r="M171" s="752">
        <v>16</v>
      </c>
      <c r="N171" s="753">
        <v>3818.68</v>
      </c>
    </row>
    <row r="172" spans="1:14" ht="14.4" customHeight="1" x14ac:dyDescent="0.3">
      <c r="A172" s="747" t="s">
        <v>573</v>
      </c>
      <c r="B172" s="748" t="s">
        <v>574</v>
      </c>
      <c r="C172" s="749" t="s">
        <v>591</v>
      </c>
      <c r="D172" s="750" t="s">
        <v>592</v>
      </c>
      <c r="E172" s="751">
        <v>50113001</v>
      </c>
      <c r="F172" s="750" t="s">
        <v>597</v>
      </c>
      <c r="G172" s="749" t="s">
        <v>598</v>
      </c>
      <c r="H172" s="749">
        <v>102684</v>
      </c>
      <c r="I172" s="749">
        <v>2684</v>
      </c>
      <c r="J172" s="749" t="s">
        <v>888</v>
      </c>
      <c r="K172" s="749" t="s">
        <v>890</v>
      </c>
      <c r="L172" s="752">
        <v>73.790000000000006</v>
      </c>
      <c r="M172" s="752">
        <v>1</v>
      </c>
      <c r="N172" s="753">
        <v>73.790000000000006</v>
      </c>
    </row>
    <row r="173" spans="1:14" ht="14.4" customHeight="1" x14ac:dyDescent="0.3">
      <c r="A173" s="747" t="s">
        <v>573</v>
      </c>
      <c r="B173" s="748" t="s">
        <v>574</v>
      </c>
      <c r="C173" s="749" t="s">
        <v>591</v>
      </c>
      <c r="D173" s="750" t="s">
        <v>592</v>
      </c>
      <c r="E173" s="751">
        <v>50113001</v>
      </c>
      <c r="F173" s="750" t="s">
        <v>597</v>
      </c>
      <c r="G173" s="749" t="s">
        <v>605</v>
      </c>
      <c r="H173" s="749">
        <v>131934</v>
      </c>
      <c r="I173" s="749">
        <v>31934</v>
      </c>
      <c r="J173" s="749" t="s">
        <v>891</v>
      </c>
      <c r="K173" s="749" t="s">
        <v>892</v>
      </c>
      <c r="L173" s="752">
        <v>49.820000000000029</v>
      </c>
      <c r="M173" s="752">
        <v>1</v>
      </c>
      <c r="N173" s="753">
        <v>49.820000000000029</v>
      </c>
    </row>
    <row r="174" spans="1:14" ht="14.4" customHeight="1" x14ac:dyDescent="0.3">
      <c r="A174" s="747" t="s">
        <v>573</v>
      </c>
      <c r="B174" s="748" t="s">
        <v>574</v>
      </c>
      <c r="C174" s="749" t="s">
        <v>591</v>
      </c>
      <c r="D174" s="750" t="s">
        <v>592</v>
      </c>
      <c r="E174" s="751">
        <v>50113001</v>
      </c>
      <c r="F174" s="750" t="s">
        <v>597</v>
      </c>
      <c r="G174" s="749" t="s">
        <v>605</v>
      </c>
      <c r="H174" s="749">
        <v>158380</v>
      </c>
      <c r="I174" s="749">
        <v>58380</v>
      </c>
      <c r="J174" s="749" t="s">
        <v>893</v>
      </c>
      <c r="K174" s="749" t="s">
        <v>894</v>
      </c>
      <c r="L174" s="752">
        <v>0</v>
      </c>
      <c r="M174" s="752">
        <v>0</v>
      </c>
      <c r="N174" s="753">
        <v>0</v>
      </c>
    </row>
    <row r="175" spans="1:14" ht="14.4" customHeight="1" x14ac:dyDescent="0.3">
      <c r="A175" s="747" t="s">
        <v>573</v>
      </c>
      <c r="B175" s="748" t="s">
        <v>574</v>
      </c>
      <c r="C175" s="749" t="s">
        <v>594</v>
      </c>
      <c r="D175" s="750" t="s">
        <v>595</v>
      </c>
      <c r="E175" s="751">
        <v>50113001</v>
      </c>
      <c r="F175" s="750" t="s">
        <v>597</v>
      </c>
      <c r="G175" s="749" t="s">
        <v>598</v>
      </c>
      <c r="H175" s="749">
        <v>846758</v>
      </c>
      <c r="I175" s="749">
        <v>103387</v>
      </c>
      <c r="J175" s="749" t="s">
        <v>599</v>
      </c>
      <c r="K175" s="749" t="s">
        <v>600</v>
      </c>
      <c r="L175" s="752">
        <v>72.605000000000018</v>
      </c>
      <c r="M175" s="752">
        <v>6</v>
      </c>
      <c r="N175" s="753">
        <v>435.63000000000011</v>
      </c>
    </row>
    <row r="176" spans="1:14" ht="14.4" customHeight="1" x14ac:dyDescent="0.3">
      <c r="A176" s="747" t="s">
        <v>573</v>
      </c>
      <c r="B176" s="748" t="s">
        <v>574</v>
      </c>
      <c r="C176" s="749" t="s">
        <v>594</v>
      </c>
      <c r="D176" s="750" t="s">
        <v>595</v>
      </c>
      <c r="E176" s="751">
        <v>50113001</v>
      </c>
      <c r="F176" s="750" t="s">
        <v>597</v>
      </c>
      <c r="G176" s="749" t="s">
        <v>598</v>
      </c>
      <c r="H176" s="749">
        <v>176064</v>
      </c>
      <c r="I176" s="749">
        <v>76064</v>
      </c>
      <c r="J176" s="749" t="s">
        <v>603</v>
      </c>
      <c r="K176" s="749" t="s">
        <v>604</v>
      </c>
      <c r="L176" s="752">
        <v>83.949999999999989</v>
      </c>
      <c r="M176" s="752">
        <v>2</v>
      </c>
      <c r="N176" s="753">
        <v>167.89999999999998</v>
      </c>
    </row>
    <row r="177" spans="1:14" ht="14.4" customHeight="1" x14ac:dyDescent="0.3">
      <c r="A177" s="747" t="s">
        <v>573</v>
      </c>
      <c r="B177" s="748" t="s">
        <v>574</v>
      </c>
      <c r="C177" s="749" t="s">
        <v>594</v>
      </c>
      <c r="D177" s="750" t="s">
        <v>595</v>
      </c>
      <c r="E177" s="751">
        <v>50113001</v>
      </c>
      <c r="F177" s="750" t="s">
        <v>597</v>
      </c>
      <c r="G177" s="749" t="s">
        <v>598</v>
      </c>
      <c r="H177" s="749">
        <v>845008</v>
      </c>
      <c r="I177" s="749">
        <v>107806</v>
      </c>
      <c r="J177" s="749" t="s">
        <v>610</v>
      </c>
      <c r="K177" s="749" t="s">
        <v>611</v>
      </c>
      <c r="L177" s="752">
        <v>59.435000000000002</v>
      </c>
      <c r="M177" s="752">
        <v>4</v>
      </c>
      <c r="N177" s="753">
        <v>237.74</v>
      </c>
    </row>
    <row r="178" spans="1:14" ht="14.4" customHeight="1" x14ac:dyDescent="0.3">
      <c r="A178" s="747" t="s">
        <v>573</v>
      </c>
      <c r="B178" s="748" t="s">
        <v>574</v>
      </c>
      <c r="C178" s="749" t="s">
        <v>594</v>
      </c>
      <c r="D178" s="750" t="s">
        <v>595</v>
      </c>
      <c r="E178" s="751">
        <v>50113001</v>
      </c>
      <c r="F178" s="750" t="s">
        <v>597</v>
      </c>
      <c r="G178" s="749" t="s">
        <v>605</v>
      </c>
      <c r="H178" s="749">
        <v>102954</v>
      </c>
      <c r="I178" s="749">
        <v>2954</v>
      </c>
      <c r="J178" s="749" t="s">
        <v>895</v>
      </c>
      <c r="K178" s="749" t="s">
        <v>896</v>
      </c>
      <c r="L178" s="752">
        <v>14.999999999999996</v>
      </c>
      <c r="M178" s="752">
        <v>2</v>
      </c>
      <c r="N178" s="753">
        <v>29.999999999999993</v>
      </c>
    </row>
    <row r="179" spans="1:14" ht="14.4" customHeight="1" x14ac:dyDescent="0.3">
      <c r="A179" s="747" t="s">
        <v>573</v>
      </c>
      <c r="B179" s="748" t="s">
        <v>574</v>
      </c>
      <c r="C179" s="749" t="s">
        <v>594</v>
      </c>
      <c r="D179" s="750" t="s">
        <v>595</v>
      </c>
      <c r="E179" s="751">
        <v>50113001</v>
      </c>
      <c r="F179" s="750" t="s">
        <v>597</v>
      </c>
      <c r="G179" s="749" t="s">
        <v>598</v>
      </c>
      <c r="H179" s="749">
        <v>176954</v>
      </c>
      <c r="I179" s="749">
        <v>176954</v>
      </c>
      <c r="J179" s="749" t="s">
        <v>614</v>
      </c>
      <c r="K179" s="749" t="s">
        <v>615</v>
      </c>
      <c r="L179" s="752">
        <v>95.22999999999999</v>
      </c>
      <c r="M179" s="752">
        <v>1</v>
      </c>
      <c r="N179" s="753">
        <v>95.22999999999999</v>
      </c>
    </row>
    <row r="180" spans="1:14" ht="14.4" customHeight="1" x14ac:dyDescent="0.3">
      <c r="A180" s="747" t="s">
        <v>573</v>
      </c>
      <c r="B180" s="748" t="s">
        <v>574</v>
      </c>
      <c r="C180" s="749" t="s">
        <v>594</v>
      </c>
      <c r="D180" s="750" t="s">
        <v>595</v>
      </c>
      <c r="E180" s="751">
        <v>50113001</v>
      </c>
      <c r="F180" s="750" t="s">
        <v>597</v>
      </c>
      <c r="G180" s="749" t="s">
        <v>598</v>
      </c>
      <c r="H180" s="749">
        <v>167547</v>
      </c>
      <c r="I180" s="749">
        <v>67547</v>
      </c>
      <c r="J180" s="749" t="s">
        <v>616</v>
      </c>
      <c r="K180" s="749" t="s">
        <v>617</v>
      </c>
      <c r="L180" s="752">
        <v>47.233513513513508</v>
      </c>
      <c r="M180" s="752">
        <v>37</v>
      </c>
      <c r="N180" s="753">
        <v>1747.6399999999999</v>
      </c>
    </row>
    <row r="181" spans="1:14" ht="14.4" customHeight="1" x14ac:dyDescent="0.3">
      <c r="A181" s="747" t="s">
        <v>573</v>
      </c>
      <c r="B181" s="748" t="s">
        <v>574</v>
      </c>
      <c r="C181" s="749" t="s">
        <v>594</v>
      </c>
      <c r="D181" s="750" t="s">
        <v>595</v>
      </c>
      <c r="E181" s="751">
        <v>50113001</v>
      </c>
      <c r="F181" s="750" t="s">
        <v>597</v>
      </c>
      <c r="G181" s="749" t="s">
        <v>605</v>
      </c>
      <c r="H181" s="749">
        <v>127260</v>
      </c>
      <c r="I181" s="749">
        <v>127260</v>
      </c>
      <c r="J181" s="749" t="s">
        <v>618</v>
      </c>
      <c r="K181" s="749" t="s">
        <v>619</v>
      </c>
      <c r="L181" s="752">
        <v>16.039999999999996</v>
      </c>
      <c r="M181" s="752">
        <v>2</v>
      </c>
      <c r="N181" s="753">
        <v>32.079999999999991</v>
      </c>
    </row>
    <row r="182" spans="1:14" ht="14.4" customHeight="1" x14ac:dyDescent="0.3">
      <c r="A182" s="747" t="s">
        <v>573</v>
      </c>
      <c r="B182" s="748" t="s">
        <v>574</v>
      </c>
      <c r="C182" s="749" t="s">
        <v>594</v>
      </c>
      <c r="D182" s="750" t="s">
        <v>595</v>
      </c>
      <c r="E182" s="751">
        <v>50113001</v>
      </c>
      <c r="F182" s="750" t="s">
        <v>597</v>
      </c>
      <c r="G182" s="749" t="s">
        <v>598</v>
      </c>
      <c r="H182" s="749">
        <v>988727</v>
      </c>
      <c r="I182" s="749">
        <v>192247</v>
      </c>
      <c r="J182" s="749" t="s">
        <v>897</v>
      </c>
      <c r="K182" s="749" t="s">
        <v>898</v>
      </c>
      <c r="L182" s="752">
        <v>74.449999999999989</v>
      </c>
      <c r="M182" s="752">
        <v>1</v>
      </c>
      <c r="N182" s="753">
        <v>74.449999999999989</v>
      </c>
    </row>
    <row r="183" spans="1:14" ht="14.4" customHeight="1" x14ac:dyDescent="0.3">
      <c r="A183" s="747" t="s">
        <v>573</v>
      </c>
      <c r="B183" s="748" t="s">
        <v>574</v>
      </c>
      <c r="C183" s="749" t="s">
        <v>594</v>
      </c>
      <c r="D183" s="750" t="s">
        <v>595</v>
      </c>
      <c r="E183" s="751">
        <v>50113001</v>
      </c>
      <c r="F183" s="750" t="s">
        <v>597</v>
      </c>
      <c r="G183" s="749" t="s">
        <v>598</v>
      </c>
      <c r="H183" s="749">
        <v>188518</v>
      </c>
      <c r="I183" s="749">
        <v>88518</v>
      </c>
      <c r="J183" s="749" t="s">
        <v>899</v>
      </c>
      <c r="K183" s="749" t="s">
        <v>900</v>
      </c>
      <c r="L183" s="752">
        <v>37.790000000000013</v>
      </c>
      <c r="M183" s="752">
        <v>1</v>
      </c>
      <c r="N183" s="753">
        <v>37.790000000000013</v>
      </c>
    </row>
    <row r="184" spans="1:14" ht="14.4" customHeight="1" x14ac:dyDescent="0.3">
      <c r="A184" s="747" t="s">
        <v>573</v>
      </c>
      <c r="B184" s="748" t="s">
        <v>574</v>
      </c>
      <c r="C184" s="749" t="s">
        <v>594</v>
      </c>
      <c r="D184" s="750" t="s">
        <v>595</v>
      </c>
      <c r="E184" s="751">
        <v>50113001</v>
      </c>
      <c r="F184" s="750" t="s">
        <v>597</v>
      </c>
      <c r="G184" s="749" t="s">
        <v>598</v>
      </c>
      <c r="H184" s="749">
        <v>158668</v>
      </c>
      <c r="I184" s="749">
        <v>158668</v>
      </c>
      <c r="J184" s="749" t="s">
        <v>901</v>
      </c>
      <c r="K184" s="749" t="s">
        <v>902</v>
      </c>
      <c r="L184" s="752">
        <v>71.81</v>
      </c>
      <c r="M184" s="752">
        <v>10</v>
      </c>
      <c r="N184" s="753">
        <v>718.1</v>
      </c>
    </row>
    <row r="185" spans="1:14" ht="14.4" customHeight="1" x14ac:dyDescent="0.3">
      <c r="A185" s="747" t="s">
        <v>573</v>
      </c>
      <c r="B185" s="748" t="s">
        <v>574</v>
      </c>
      <c r="C185" s="749" t="s">
        <v>594</v>
      </c>
      <c r="D185" s="750" t="s">
        <v>595</v>
      </c>
      <c r="E185" s="751">
        <v>50113001</v>
      </c>
      <c r="F185" s="750" t="s">
        <v>597</v>
      </c>
      <c r="G185" s="749" t="s">
        <v>598</v>
      </c>
      <c r="H185" s="749">
        <v>199295</v>
      </c>
      <c r="I185" s="749">
        <v>99295</v>
      </c>
      <c r="J185" s="749" t="s">
        <v>625</v>
      </c>
      <c r="K185" s="749" t="s">
        <v>903</v>
      </c>
      <c r="L185" s="752">
        <v>26.099999999999998</v>
      </c>
      <c r="M185" s="752">
        <v>2</v>
      </c>
      <c r="N185" s="753">
        <v>52.199999999999996</v>
      </c>
    </row>
    <row r="186" spans="1:14" ht="14.4" customHeight="1" x14ac:dyDescent="0.3">
      <c r="A186" s="747" t="s">
        <v>573</v>
      </c>
      <c r="B186" s="748" t="s">
        <v>574</v>
      </c>
      <c r="C186" s="749" t="s">
        <v>594</v>
      </c>
      <c r="D186" s="750" t="s">
        <v>595</v>
      </c>
      <c r="E186" s="751">
        <v>50113001</v>
      </c>
      <c r="F186" s="750" t="s">
        <v>597</v>
      </c>
      <c r="G186" s="749" t="s">
        <v>598</v>
      </c>
      <c r="H186" s="749">
        <v>110555</v>
      </c>
      <c r="I186" s="749">
        <v>10555</v>
      </c>
      <c r="J186" s="749" t="s">
        <v>877</v>
      </c>
      <c r="K186" s="749" t="s">
        <v>904</v>
      </c>
      <c r="L186" s="752">
        <v>254.97999703628938</v>
      </c>
      <c r="M186" s="752">
        <v>5</v>
      </c>
      <c r="N186" s="753">
        <v>1274.8999851814469</v>
      </c>
    </row>
    <row r="187" spans="1:14" ht="14.4" customHeight="1" x14ac:dyDescent="0.3">
      <c r="A187" s="747" t="s">
        <v>573</v>
      </c>
      <c r="B187" s="748" t="s">
        <v>574</v>
      </c>
      <c r="C187" s="749" t="s">
        <v>594</v>
      </c>
      <c r="D187" s="750" t="s">
        <v>595</v>
      </c>
      <c r="E187" s="751">
        <v>50113001</v>
      </c>
      <c r="F187" s="750" t="s">
        <v>597</v>
      </c>
      <c r="G187" s="749" t="s">
        <v>598</v>
      </c>
      <c r="H187" s="749">
        <v>196303</v>
      </c>
      <c r="I187" s="749">
        <v>96303</v>
      </c>
      <c r="J187" s="749" t="s">
        <v>630</v>
      </c>
      <c r="K187" s="749" t="s">
        <v>631</v>
      </c>
      <c r="L187" s="752">
        <v>41.000000000000007</v>
      </c>
      <c r="M187" s="752">
        <v>2</v>
      </c>
      <c r="N187" s="753">
        <v>82.000000000000014</v>
      </c>
    </row>
    <row r="188" spans="1:14" ht="14.4" customHeight="1" x14ac:dyDescent="0.3">
      <c r="A188" s="747" t="s">
        <v>573</v>
      </c>
      <c r="B188" s="748" t="s">
        <v>574</v>
      </c>
      <c r="C188" s="749" t="s">
        <v>594</v>
      </c>
      <c r="D188" s="750" t="s">
        <v>595</v>
      </c>
      <c r="E188" s="751">
        <v>50113001</v>
      </c>
      <c r="F188" s="750" t="s">
        <v>597</v>
      </c>
      <c r="G188" s="749" t="s">
        <v>605</v>
      </c>
      <c r="H188" s="749">
        <v>112891</v>
      </c>
      <c r="I188" s="749">
        <v>12891</v>
      </c>
      <c r="J188" s="749" t="s">
        <v>632</v>
      </c>
      <c r="K188" s="749" t="s">
        <v>634</v>
      </c>
      <c r="L188" s="752">
        <v>58.330000000000013</v>
      </c>
      <c r="M188" s="752">
        <v>2</v>
      </c>
      <c r="N188" s="753">
        <v>116.66000000000003</v>
      </c>
    </row>
    <row r="189" spans="1:14" ht="14.4" customHeight="1" x14ac:dyDescent="0.3">
      <c r="A189" s="747" t="s">
        <v>573</v>
      </c>
      <c r="B189" s="748" t="s">
        <v>574</v>
      </c>
      <c r="C189" s="749" t="s">
        <v>594</v>
      </c>
      <c r="D189" s="750" t="s">
        <v>595</v>
      </c>
      <c r="E189" s="751">
        <v>50113001</v>
      </c>
      <c r="F189" s="750" t="s">
        <v>597</v>
      </c>
      <c r="G189" s="749" t="s">
        <v>598</v>
      </c>
      <c r="H189" s="749">
        <v>176496</v>
      </c>
      <c r="I189" s="749">
        <v>76496</v>
      </c>
      <c r="J189" s="749" t="s">
        <v>905</v>
      </c>
      <c r="K189" s="749" t="s">
        <v>906</v>
      </c>
      <c r="L189" s="752">
        <v>125.43000000000002</v>
      </c>
      <c r="M189" s="752">
        <v>6</v>
      </c>
      <c r="N189" s="753">
        <v>752.58000000000015</v>
      </c>
    </row>
    <row r="190" spans="1:14" ht="14.4" customHeight="1" x14ac:dyDescent="0.3">
      <c r="A190" s="747" t="s">
        <v>573</v>
      </c>
      <c r="B190" s="748" t="s">
        <v>574</v>
      </c>
      <c r="C190" s="749" t="s">
        <v>594</v>
      </c>
      <c r="D190" s="750" t="s">
        <v>595</v>
      </c>
      <c r="E190" s="751">
        <v>50113001</v>
      </c>
      <c r="F190" s="750" t="s">
        <v>597</v>
      </c>
      <c r="G190" s="749" t="s">
        <v>598</v>
      </c>
      <c r="H190" s="749">
        <v>162320</v>
      </c>
      <c r="I190" s="749">
        <v>62320</v>
      </c>
      <c r="J190" s="749" t="s">
        <v>879</v>
      </c>
      <c r="K190" s="749" t="s">
        <v>880</v>
      </c>
      <c r="L190" s="752">
        <v>74.349999999999994</v>
      </c>
      <c r="M190" s="752">
        <v>2</v>
      </c>
      <c r="N190" s="753">
        <v>148.69999999999999</v>
      </c>
    </row>
    <row r="191" spans="1:14" ht="14.4" customHeight="1" x14ac:dyDescent="0.3">
      <c r="A191" s="747" t="s">
        <v>573</v>
      </c>
      <c r="B191" s="748" t="s">
        <v>574</v>
      </c>
      <c r="C191" s="749" t="s">
        <v>594</v>
      </c>
      <c r="D191" s="750" t="s">
        <v>595</v>
      </c>
      <c r="E191" s="751">
        <v>50113001</v>
      </c>
      <c r="F191" s="750" t="s">
        <v>597</v>
      </c>
      <c r="G191" s="749" t="s">
        <v>598</v>
      </c>
      <c r="H191" s="749">
        <v>203954</v>
      </c>
      <c r="I191" s="749">
        <v>203954</v>
      </c>
      <c r="J191" s="749" t="s">
        <v>843</v>
      </c>
      <c r="K191" s="749" t="s">
        <v>907</v>
      </c>
      <c r="L191" s="752">
        <v>92.410000000000096</v>
      </c>
      <c r="M191" s="752">
        <v>3</v>
      </c>
      <c r="N191" s="753">
        <v>277.2300000000003</v>
      </c>
    </row>
    <row r="192" spans="1:14" ht="14.4" customHeight="1" x14ac:dyDescent="0.3">
      <c r="A192" s="747" t="s">
        <v>573</v>
      </c>
      <c r="B192" s="748" t="s">
        <v>574</v>
      </c>
      <c r="C192" s="749" t="s">
        <v>594</v>
      </c>
      <c r="D192" s="750" t="s">
        <v>595</v>
      </c>
      <c r="E192" s="751">
        <v>50113001</v>
      </c>
      <c r="F192" s="750" t="s">
        <v>597</v>
      </c>
      <c r="G192" s="749" t="s">
        <v>605</v>
      </c>
      <c r="H192" s="749">
        <v>158692</v>
      </c>
      <c r="I192" s="749">
        <v>158692</v>
      </c>
      <c r="J192" s="749" t="s">
        <v>643</v>
      </c>
      <c r="K192" s="749" t="s">
        <v>644</v>
      </c>
      <c r="L192" s="752">
        <v>26.14</v>
      </c>
      <c r="M192" s="752">
        <v>1</v>
      </c>
      <c r="N192" s="753">
        <v>26.14</v>
      </c>
    </row>
    <row r="193" spans="1:14" ht="14.4" customHeight="1" x14ac:dyDescent="0.3">
      <c r="A193" s="747" t="s">
        <v>573</v>
      </c>
      <c r="B193" s="748" t="s">
        <v>574</v>
      </c>
      <c r="C193" s="749" t="s">
        <v>594</v>
      </c>
      <c r="D193" s="750" t="s">
        <v>595</v>
      </c>
      <c r="E193" s="751">
        <v>50113001</v>
      </c>
      <c r="F193" s="750" t="s">
        <v>597</v>
      </c>
      <c r="G193" s="749" t="s">
        <v>598</v>
      </c>
      <c r="H193" s="749">
        <v>199466</v>
      </c>
      <c r="I193" s="749">
        <v>199466</v>
      </c>
      <c r="J193" s="749" t="s">
        <v>908</v>
      </c>
      <c r="K193" s="749" t="s">
        <v>909</v>
      </c>
      <c r="L193" s="752">
        <v>112.52</v>
      </c>
      <c r="M193" s="752">
        <v>1</v>
      </c>
      <c r="N193" s="753">
        <v>112.52</v>
      </c>
    </row>
    <row r="194" spans="1:14" ht="14.4" customHeight="1" x14ac:dyDescent="0.3">
      <c r="A194" s="747" t="s">
        <v>573</v>
      </c>
      <c r="B194" s="748" t="s">
        <v>574</v>
      </c>
      <c r="C194" s="749" t="s">
        <v>594</v>
      </c>
      <c r="D194" s="750" t="s">
        <v>595</v>
      </c>
      <c r="E194" s="751">
        <v>50113001</v>
      </c>
      <c r="F194" s="750" t="s">
        <v>597</v>
      </c>
      <c r="G194" s="749" t="s">
        <v>598</v>
      </c>
      <c r="H194" s="749">
        <v>178277</v>
      </c>
      <c r="I194" s="749">
        <v>78277</v>
      </c>
      <c r="J194" s="749" t="s">
        <v>648</v>
      </c>
      <c r="K194" s="749" t="s">
        <v>650</v>
      </c>
      <c r="L194" s="752">
        <v>37.160000000000004</v>
      </c>
      <c r="M194" s="752">
        <v>5</v>
      </c>
      <c r="N194" s="753">
        <v>185.8</v>
      </c>
    </row>
    <row r="195" spans="1:14" ht="14.4" customHeight="1" x14ac:dyDescent="0.3">
      <c r="A195" s="747" t="s">
        <v>573</v>
      </c>
      <c r="B195" s="748" t="s">
        <v>574</v>
      </c>
      <c r="C195" s="749" t="s">
        <v>594</v>
      </c>
      <c r="D195" s="750" t="s">
        <v>595</v>
      </c>
      <c r="E195" s="751">
        <v>50113001</v>
      </c>
      <c r="F195" s="750" t="s">
        <v>597</v>
      </c>
      <c r="G195" s="749" t="s">
        <v>605</v>
      </c>
      <c r="H195" s="749">
        <v>214427</v>
      </c>
      <c r="I195" s="749">
        <v>214427</v>
      </c>
      <c r="J195" s="749" t="s">
        <v>654</v>
      </c>
      <c r="K195" s="749" t="s">
        <v>655</v>
      </c>
      <c r="L195" s="752">
        <v>16.568095238095236</v>
      </c>
      <c r="M195" s="752">
        <v>105</v>
      </c>
      <c r="N195" s="753">
        <v>1739.6499999999999</v>
      </c>
    </row>
    <row r="196" spans="1:14" ht="14.4" customHeight="1" x14ac:dyDescent="0.3">
      <c r="A196" s="747" t="s">
        <v>573</v>
      </c>
      <c r="B196" s="748" t="s">
        <v>574</v>
      </c>
      <c r="C196" s="749" t="s">
        <v>594</v>
      </c>
      <c r="D196" s="750" t="s">
        <v>595</v>
      </c>
      <c r="E196" s="751">
        <v>50113001</v>
      </c>
      <c r="F196" s="750" t="s">
        <v>597</v>
      </c>
      <c r="G196" s="749" t="s">
        <v>605</v>
      </c>
      <c r="H196" s="749">
        <v>848765</v>
      </c>
      <c r="I196" s="749">
        <v>107938</v>
      </c>
      <c r="J196" s="749" t="s">
        <v>910</v>
      </c>
      <c r="K196" s="749" t="s">
        <v>911</v>
      </c>
      <c r="L196" s="752">
        <v>128.44499999999999</v>
      </c>
      <c r="M196" s="752">
        <v>2</v>
      </c>
      <c r="N196" s="753">
        <v>256.89</v>
      </c>
    </row>
    <row r="197" spans="1:14" ht="14.4" customHeight="1" x14ac:dyDescent="0.3">
      <c r="A197" s="747" t="s">
        <v>573</v>
      </c>
      <c r="B197" s="748" t="s">
        <v>574</v>
      </c>
      <c r="C197" s="749" t="s">
        <v>594</v>
      </c>
      <c r="D197" s="750" t="s">
        <v>595</v>
      </c>
      <c r="E197" s="751">
        <v>50113001</v>
      </c>
      <c r="F197" s="750" t="s">
        <v>597</v>
      </c>
      <c r="G197" s="749" t="s">
        <v>598</v>
      </c>
      <c r="H197" s="749">
        <v>193105</v>
      </c>
      <c r="I197" s="749">
        <v>93105</v>
      </c>
      <c r="J197" s="749" t="s">
        <v>912</v>
      </c>
      <c r="K197" s="749" t="s">
        <v>913</v>
      </c>
      <c r="L197" s="752">
        <v>208.59</v>
      </c>
      <c r="M197" s="752">
        <v>1</v>
      </c>
      <c r="N197" s="753">
        <v>208.59</v>
      </c>
    </row>
    <row r="198" spans="1:14" ht="14.4" customHeight="1" x14ac:dyDescent="0.3">
      <c r="A198" s="747" t="s">
        <v>573</v>
      </c>
      <c r="B198" s="748" t="s">
        <v>574</v>
      </c>
      <c r="C198" s="749" t="s">
        <v>594</v>
      </c>
      <c r="D198" s="750" t="s">
        <v>595</v>
      </c>
      <c r="E198" s="751">
        <v>50113001</v>
      </c>
      <c r="F198" s="750" t="s">
        <v>597</v>
      </c>
      <c r="G198" s="749" t="s">
        <v>598</v>
      </c>
      <c r="H198" s="749">
        <v>184090</v>
      </c>
      <c r="I198" s="749">
        <v>84090</v>
      </c>
      <c r="J198" s="749" t="s">
        <v>914</v>
      </c>
      <c r="K198" s="749" t="s">
        <v>915</v>
      </c>
      <c r="L198" s="752">
        <v>60.14</v>
      </c>
      <c r="M198" s="752">
        <v>2</v>
      </c>
      <c r="N198" s="753">
        <v>120.28</v>
      </c>
    </row>
    <row r="199" spans="1:14" ht="14.4" customHeight="1" x14ac:dyDescent="0.3">
      <c r="A199" s="747" t="s">
        <v>573</v>
      </c>
      <c r="B199" s="748" t="s">
        <v>574</v>
      </c>
      <c r="C199" s="749" t="s">
        <v>594</v>
      </c>
      <c r="D199" s="750" t="s">
        <v>595</v>
      </c>
      <c r="E199" s="751">
        <v>50113001</v>
      </c>
      <c r="F199" s="750" t="s">
        <v>597</v>
      </c>
      <c r="G199" s="749" t="s">
        <v>598</v>
      </c>
      <c r="H199" s="749">
        <v>208694</v>
      </c>
      <c r="I199" s="749">
        <v>208694</v>
      </c>
      <c r="J199" s="749" t="s">
        <v>662</v>
      </c>
      <c r="K199" s="749" t="s">
        <v>797</v>
      </c>
      <c r="L199" s="752">
        <v>40.25</v>
      </c>
      <c r="M199" s="752">
        <v>5</v>
      </c>
      <c r="N199" s="753">
        <v>201.25</v>
      </c>
    </row>
    <row r="200" spans="1:14" ht="14.4" customHeight="1" x14ac:dyDescent="0.3">
      <c r="A200" s="747" t="s">
        <v>573</v>
      </c>
      <c r="B200" s="748" t="s">
        <v>574</v>
      </c>
      <c r="C200" s="749" t="s">
        <v>594</v>
      </c>
      <c r="D200" s="750" t="s">
        <v>595</v>
      </c>
      <c r="E200" s="751">
        <v>50113001</v>
      </c>
      <c r="F200" s="750" t="s">
        <v>597</v>
      </c>
      <c r="G200" s="749" t="s">
        <v>598</v>
      </c>
      <c r="H200" s="749">
        <v>208695</v>
      </c>
      <c r="I200" s="749">
        <v>208695</v>
      </c>
      <c r="J200" s="749" t="s">
        <v>662</v>
      </c>
      <c r="K200" s="749" t="s">
        <v>663</v>
      </c>
      <c r="L200" s="752">
        <v>77.760000000000019</v>
      </c>
      <c r="M200" s="752">
        <v>5</v>
      </c>
      <c r="N200" s="753">
        <v>388.80000000000007</v>
      </c>
    </row>
    <row r="201" spans="1:14" ht="14.4" customHeight="1" x14ac:dyDescent="0.3">
      <c r="A201" s="747" t="s">
        <v>573</v>
      </c>
      <c r="B201" s="748" t="s">
        <v>574</v>
      </c>
      <c r="C201" s="749" t="s">
        <v>594</v>
      </c>
      <c r="D201" s="750" t="s">
        <v>595</v>
      </c>
      <c r="E201" s="751">
        <v>50113001</v>
      </c>
      <c r="F201" s="750" t="s">
        <v>597</v>
      </c>
      <c r="G201" s="749" t="s">
        <v>598</v>
      </c>
      <c r="H201" s="749">
        <v>175632</v>
      </c>
      <c r="I201" s="749">
        <v>75632</v>
      </c>
      <c r="J201" s="749" t="s">
        <v>916</v>
      </c>
      <c r="K201" s="749" t="s">
        <v>917</v>
      </c>
      <c r="L201" s="752">
        <v>90.679999999999993</v>
      </c>
      <c r="M201" s="752">
        <v>1</v>
      </c>
      <c r="N201" s="753">
        <v>90.679999999999993</v>
      </c>
    </row>
    <row r="202" spans="1:14" ht="14.4" customHeight="1" x14ac:dyDescent="0.3">
      <c r="A202" s="747" t="s">
        <v>573</v>
      </c>
      <c r="B202" s="748" t="s">
        <v>574</v>
      </c>
      <c r="C202" s="749" t="s">
        <v>594</v>
      </c>
      <c r="D202" s="750" t="s">
        <v>595</v>
      </c>
      <c r="E202" s="751">
        <v>50113001</v>
      </c>
      <c r="F202" s="750" t="s">
        <v>597</v>
      </c>
      <c r="G202" s="749" t="s">
        <v>598</v>
      </c>
      <c r="H202" s="749">
        <v>108499</v>
      </c>
      <c r="I202" s="749">
        <v>8499</v>
      </c>
      <c r="J202" s="749" t="s">
        <v>664</v>
      </c>
      <c r="K202" s="749" t="s">
        <v>665</v>
      </c>
      <c r="L202" s="752">
        <v>111.52000000000001</v>
      </c>
      <c r="M202" s="752">
        <v>10</v>
      </c>
      <c r="N202" s="753">
        <v>1115.2</v>
      </c>
    </row>
    <row r="203" spans="1:14" ht="14.4" customHeight="1" x14ac:dyDescent="0.3">
      <c r="A203" s="747" t="s">
        <v>573</v>
      </c>
      <c r="B203" s="748" t="s">
        <v>574</v>
      </c>
      <c r="C203" s="749" t="s">
        <v>594</v>
      </c>
      <c r="D203" s="750" t="s">
        <v>595</v>
      </c>
      <c r="E203" s="751">
        <v>50113001</v>
      </c>
      <c r="F203" s="750" t="s">
        <v>597</v>
      </c>
      <c r="G203" s="749" t="s">
        <v>598</v>
      </c>
      <c r="H203" s="749">
        <v>58880</v>
      </c>
      <c r="I203" s="749">
        <v>58880</v>
      </c>
      <c r="J203" s="749" t="s">
        <v>918</v>
      </c>
      <c r="K203" s="749" t="s">
        <v>919</v>
      </c>
      <c r="L203" s="752">
        <v>46.08</v>
      </c>
      <c r="M203" s="752">
        <v>5</v>
      </c>
      <c r="N203" s="753">
        <v>230.39999999999998</v>
      </c>
    </row>
    <row r="204" spans="1:14" ht="14.4" customHeight="1" x14ac:dyDescent="0.3">
      <c r="A204" s="747" t="s">
        <v>573</v>
      </c>
      <c r="B204" s="748" t="s">
        <v>574</v>
      </c>
      <c r="C204" s="749" t="s">
        <v>594</v>
      </c>
      <c r="D204" s="750" t="s">
        <v>595</v>
      </c>
      <c r="E204" s="751">
        <v>50113001</v>
      </c>
      <c r="F204" s="750" t="s">
        <v>597</v>
      </c>
      <c r="G204" s="749" t="s">
        <v>598</v>
      </c>
      <c r="H204" s="749">
        <v>179327</v>
      </c>
      <c r="I204" s="749">
        <v>179327</v>
      </c>
      <c r="J204" s="749" t="s">
        <v>670</v>
      </c>
      <c r="K204" s="749" t="s">
        <v>671</v>
      </c>
      <c r="L204" s="752">
        <v>74.399999999999991</v>
      </c>
      <c r="M204" s="752">
        <v>3</v>
      </c>
      <c r="N204" s="753">
        <v>223.2</v>
      </c>
    </row>
    <row r="205" spans="1:14" ht="14.4" customHeight="1" x14ac:dyDescent="0.3">
      <c r="A205" s="747" t="s">
        <v>573</v>
      </c>
      <c r="B205" s="748" t="s">
        <v>574</v>
      </c>
      <c r="C205" s="749" t="s">
        <v>594</v>
      </c>
      <c r="D205" s="750" t="s">
        <v>595</v>
      </c>
      <c r="E205" s="751">
        <v>50113001</v>
      </c>
      <c r="F205" s="750" t="s">
        <v>597</v>
      </c>
      <c r="G205" s="749" t="s">
        <v>605</v>
      </c>
      <c r="H205" s="749">
        <v>215715</v>
      </c>
      <c r="I205" s="749">
        <v>215715</v>
      </c>
      <c r="J205" s="749" t="s">
        <v>673</v>
      </c>
      <c r="K205" s="749" t="s">
        <v>674</v>
      </c>
      <c r="L205" s="752">
        <v>66.340000000000018</v>
      </c>
      <c r="M205" s="752">
        <v>1</v>
      </c>
      <c r="N205" s="753">
        <v>66.340000000000018</v>
      </c>
    </row>
    <row r="206" spans="1:14" ht="14.4" customHeight="1" x14ac:dyDescent="0.3">
      <c r="A206" s="747" t="s">
        <v>573</v>
      </c>
      <c r="B206" s="748" t="s">
        <v>574</v>
      </c>
      <c r="C206" s="749" t="s">
        <v>594</v>
      </c>
      <c r="D206" s="750" t="s">
        <v>595</v>
      </c>
      <c r="E206" s="751">
        <v>50113001</v>
      </c>
      <c r="F206" s="750" t="s">
        <v>597</v>
      </c>
      <c r="G206" s="749" t="s">
        <v>598</v>
      </c>
      <c r="H206" s="749">
        <v>23987</v>
      </c>
      <c r="I206" s="749">
        <v>23987</v>
      </c>
      <c r="J206" s="749" t="s">
        <v>920</v>
      </c>
      <c r="K206" s="749" t="s">
        <v>921</v>
      </c>
      <c r="L206" s="752">
        <v>175.03003582687248</v>
      </c>
      <c r="M206" s="752">
        <v>1</v>
      </c>
      <c r="N206" s="753">
        <v>175.03003582687248</v>
      </c>
    </row>
    <row r="207" spans="1:14" ht="14.4" customHeight="1" x14ac:dyDescent="0.3">
      <c r="A207" s="747" t="s">
        <v>573</v>
      </c>
      <c r="B207" s="748" t="s">
        <v>574</v>
      </c>
      <c r="C207" s="749" t="s">
        <v>594</v>
      </c>
      <c r="D207" s="750" t="s">
        <v>595</v>
      </c>
      <c r="E207" s="751">
        <v>50113001</v>
      </c>
      <c r="F207" s="750" t="s">
        <v>597</v>
      </c>
      <c r="G207" s="749" t="s">
        <v>598</v>
      </c>
      <c r="H207" s="749">
        <v>215474</v>
      </c>
      <c r="I207" s="749">
        <v>215474</v>
      </c>
      <c r="J207" s="749" t="s">
        <v>922</v>
      </c>
      <c r="K207" s="749" t="s">
        <v>923</v>
      </c>
      <c r="L207" s="752">
        <v>532.04999999999995</v>
      </c>
      <c r="M207" s="752">
        <v>2</v>
      </c>
      <c r="N207" s="753">
        <v>1064.0999999999999</v>
      </c>
    </row>
    <row r="208" spans="1:14" ht="14.4" customHeight="1" x14ac:dyDescent="0.3">
      <c r="A208" s="747" t="s">
        <v>573</v>
      </c>
      <c r="B208" s="748" t="s">
        <v>574</v>
      </c>
      <c r="C208" s="749" t="s">
        <v>594</v>
      </c>
      <c r="D208" s="750" t="s">
        <v>595</v>
      </c>
      <c r="E208" s="751">
        <v>50113001</v>
      </c>
      <c r="F208" s="750" t="s">
        <v>597</v>
      </c>
      <c r="G208" s="749" t="s">
        <v>598</v>
      </c>
      <c r="H208" s="749">
        <v>187076</v>
      </c>
      <c r="I208" s="749">
        <v>87076</v>
      </c>
      <c r="J208" s="749" t="s">
        <v>924</v>
      </c>
      <c r="K208" s="749" t="s">
        <v>925</v>
      </c>
      <c r="L208" s="752">
        <v>131.94999999999999</v>
      </c>
      <c r="M208" s="752">
        <v>2</v>
      </c>
      <c r="N208" s="753">
        <v>263.89999999999998</v>
      </c>
    </row>
    <row r="209" spans="1:14" ht="14.4" customHeight="1" x14ac:dyDescent="0.3">
      <c r="A209" s="747" t="s">
        <v>573</v>
      </c>
      <c r="B209" s="748" t="s">
        <v>574</v>
      </c>
      <c r="C209" s="749" t="s">
        <v>594</v>
      </c>
      <c r="D209" s="750" t="s">
        <v>595</v>
      </c>
      <c r="E209" s="751">
        <v>50113001</v>
      </c>
      <c r="F209" s="750" t="s">
        <v>597</v>
      </c>
      <c r="G209" s="749" t="s">
        <v>598</v>
      </c>
      <c r="H209" s="749">
        <v>157586</v>
      </c>
      <c r="I209" s="749">
        <v>57586</v>
      </c>
      <c r="J209" s="749" t="s">
        <v>926</v>
      </c>
      <c r="K209" s="749" t="s">
        <v>927</v>
      </c>
      <c r="L209" s="752">
        <v>73.790000000000006</v>
      </c>
      <c r="M209" s="752">
        <v>2</v>
      </c>
      <c r="N209" s="753">
        <v>147.58000000000001</v>
      </c>
    </row>
    <row r="210" spans="1:14" ht="14.4" customHeight="1" x14ac:dyDescent="0.3">
      <c r="A210" s="747" t="s">
        <v>573</v>
      </c>
      <c r="B210" s="748" t="s">
        <v>574</v>
      </c>
      <c r="C210" s="749" t="s">
        <v>594</v>
      </c>
      <c r="D210" s="750" t="s">
        <v>595</v>
      </c>
      <c r="E210" s="751">
        <v>50113001</v>
      </c>
      <c r="F210" s="750" t="s">
        <v>597</v>
      </c>
      <c r="G210" s="749" t="s">
        <v>598</v>
      </c>
      <c r="H210" s="749">
        <v>848560</v>
      </c>
      <c r="I210" s="749">
        <v>125752</v>
      </c>
      <c r="J210" s="749" t="s">
        <v>928</v>
      </c>
      <c r="K210" s="749" t="s">
        <v>929</v>
      </c>
      <c r="L210" s="752">
        <v>187.67000000000007</v>
      </c>
      <c r="M210" s="752">
        <v>1</v>
      </c>
      <c r="N210" s="753">
        <v>187.67000000000007</v>
      </c>
    </row>
    <row r="211" spans="1:14" ht="14.4" customHeight="1" x14ac:dyDescent="0.3">
      <c r="A211" s="747" t="s">
        <v>573</v>
      </c>
      <c r="B211" s="748" t="s">
        <v>574</v>
      </c>
      <c r="C211" s="749" t="s">
        <v>594</v>
      </c>
      <c r="D211" s="750" t="s">
        <v>595</v>
      </c>
      <c r="E211" s="751">
        <v>50113001</v>
      </c>
      <c r="F211" s="750" t="s">
        <v>597</v>
      </c>
      <c r="G211" s="749" t="s">
        <v>605</v>
      </c>
      <c r="H211" s="749">
        <v>169189</v>
      </c>
      <c r="I211" s="749">
        <v>69189</v>
      </c>
      <c r="J211" s="749" t="s">
        <v>930</v>
      </c>
      <c r="K211" s="749" t="s">
        <v>931</v>
      </c>
      <c r="L211" s="752">
        <v>61.12</v>
      </c>
      <c r="M211" s="752">
        <v>1</v>
      </c>
      <c r="N211" s="753">
        <v>61.12</v>
      </c>
    </row>
    <row r="212" spans="1:14" ht="14.4" customHeight="1" x14ac:dyDescent="0.3">
      <c r="A212" s="747" t="s">
        <v>573</v>
      </c>
      <c r="B212" s="748" t="s">
        <v>574</v>
      </c>
      <c r="C212" s="749" t="s">
        <v>594</v>
      </c>
      <c r="D212" s="750" t="s">
        <v>595</v>
      </c>
      <c r="E212" s="751">
        <v>50113001</v>
      </c>
      <c r="F212" s="750" t="s">
        <v>597</v>
      </c>
      <c r="G212" s="749" t="s">
        <v>605</v>
      </c>
      <c r="H212" s="749">
        <v>213477</v>
      </c>
      <c r="I212" s="749">
        <v>213477</v>
      </c>
      <c r="J212" s="749" t="s">
        <v>694</v>
      </c>
      <c r="K212" s="749" t="s">
        <v>695</v>
      </c>
      <c r="L212" s="752">
        <v>3300</v>
      </c>
      <c r="M212" s="752">
        <v>3</v>
      </c>
      <c r="N212" s="753">
        <v>9900</v>
      </c>
    </row>
    <row r="213" spans="1:14" ht="14.4" customHeight="1" x14ac:dyDescent="0.3">
      <c r="A213" s="747" t="s">
        <v>573</v>
      </c>
      <c r="B213" s="748" t="s">
        <v>574</v>
      </c>
      <c r="C213" s="749" t="s">
        <v>594</v>
      </c>
      <c r="D213" s="750" t="s">
        <v>595</v>
      </c>
      <c r="E213" s="751">
        <v>50113001</v>
      </c>
      <c r="F213" s="750" t="s">
        <v>597</v>
      </c>
      <c r="G213" s="749" t="s">
        <v>575</v>
      </c>
      <c r="H213" s="749">
        <v>198219</v>
      </c>
      <c r="I213" s="749">
        <v>98219</v>
      </c>
      <c r="J213" s="749" t="s">
        <v>932</v>
      </c>
      <c r="K213" s="749" t="s">
        <v>933</v>
      </c>
      <c r="L213" s="752">
        <v>59.9</v>
      </c>
      <c r="M213" s="752">
        <v>1</v>
      </c>
      <c r="N213" s="753">
        <v>59.9</v>
      </c>
    </row>
    <row r="214" spans="1:14" ht="14.4" customHeight="1" x14ac:dyDescent="0.3">
      <c r="A214" s="747" t="s">
        <v>573</v>
      </c>
      <c r="B214" s="748" t="s">
        <v>574</v>
      </c>
      <c r="C214" s="749" t="s">
        <v>594</v>
      </c>
      <c r="D214" s="750" t="s">
        <v>595</v>
      </c>
      <c r="E214" s="751">
        <v>50113001</v>
      </c>
      <c r="F214" s="750" t="s">
        <v>597</v>
      </c>
      <c r="G214" s="749" t="s">
        <v>605</v>
      </c>
      <c r="H214" s="749">
        <v>214036</v>
      </c>
      <c r="I214" s="749">
        <v>214036</v>
      </c>
      <c r="J214" s="749" t="s">
        <v>701</v>
      </c>
      <c r="K214" s="749" t="s">
        <v>702</v>
      </c>
      <c r="L214" s="752">
        <v>40.39</v>
      </c>
      <c r="M214" s="752">
        <v>10</v>
      </c>
      <c r="N214" s="753">
        <v>403.9</v>
      </c>
    </row>
    <row r="215" spans="1:14" ht="14.4" customHeight="1" x14ac:dyDescent="0.3">
      <c r="A215" s="747" t="s">
        <v>573</v>
      </c>
      <c r="B215" s="748" t="s">
        <v>574</v>
      </c>
      <c r="C215" s="749" t="s">
        <v>594</v>
      </c>
      <c r="D215" s="750" t="s">
        <v>595</v>
      </c>
      <c r="E215" s="751">
        <v>50113001</v>
      </c>
      <c r="F215" s="750" t="s">
        <v>597</v>
      </c>
      <c r="G215" s="749" t="s">
        <v>598</v>
      </c>
      <c r="H215" s="749">
        <v>111337</v>
      </c>
      <c r="I215" s="749">
        <v>52421</v>
      </c>
      <c r="J215" s="749" t="s">
        <v>934</v>
      </c>
      <c r="K215" s="749" t="s">
        <v>935</v>
      </c>
      <c r="L215" s="752">
        <v>75.02</v>
      </c>
      <c r="M215" s="752">
        <v>4</v>
      </c>
      <c r="N215" s="753">
        <v>300.08</v>
      </c>
    </row>
    <row r="216" spans="1:14" ht="14.4" customHeight="1" x14ac:dyDescent="0.3">
      <c r="A216" s="747" t="s">
        <v>573</v>
      </c>
      <c r="B216" s="748" t="s">
        <v>574</v>
      </c>
      <c r="C216" s="749" t="s">
        <v>594</v>
      </c>
      <c r="D216" s="750" t="s">
        <v>595</v>
      </c>
      <c r="E216" s="751">
        <v>50113001</v>
      </c>
      <c r="F216" s="750" t="s">
        <v>597</v>
      </c>
      <c r="G216" s="749" t="s">
        <v>598</v>
      </c>
      <c r="H216" s="749">
        <v>31915</v>
      </c>
      <c r="I216" s="749">
        <v>31915</v>
      </c>
      <c r="J216" s="749" t="s">
        <v>703</v>
      </c>
      <c r="K216" s="749" t="s">
        <v>704</v>
      </c>
      <c r="L216" s="752">
        <v>173.69</v>
      </c>
      <c r="M216" s="752">
        <v>4</v>
      </c>
      <c r="N216" s="753">
        <v>694.76</v>
      </c>
    </row>
    <row r="217" spans="1:14" ht="14.4" customHeight="1" x14ac:dyDescent="0.3">
      <c r="A217" s="747" t="s">
        <v>573</v>
      </c>
      <c r="B217" s="748" t="s">
        <v>574</v>
      </c>
      <c r="C217" s="749" t="s">
        <v>594</v>
      </c>
      <c r="D217" s="750" t="s">
        <v>595</v>
      </c>
      <c r="E217" s="751">
        <v>50113001</v>
      </c>
      <c r="F217" s="750" t="s">
        <v>597</v>
      </c>
      <c r="G217" s="749" t="s">
        <v>598</v>
      </c>
      <c r="H217" s="749">
        <v>47244</v>
      </c>
      <c r="I217" s="749">
        <v>47244</v>
      </c>
      <c r="J217" s="749" t="s">
        <v>936</v>
      </c>
      <c r="K217" s="749" t="s">
        <v>704</v>
      </c>
      <c r="L217" s="752">
        <v>143</v>
      </c>
      <c r="M217" s="752">
        <v>1</v>
      </c>
      <c r="N217" s="753">
        <v>143</v>
      </c>
    </row>
    <row r="218" spans="1:14" ht="14.4" customHeight="1" x14ac:dyDescent="0.3">
      <c r="A218" s="747" t="s">
        <v>573</v>
      </c>
      <c r="B218" s="748" t="s">
        <v>574</v>
      </c>
      <c r="C218" s="749" t="s">
        <v>594</v>
      </c>
      <c r="D218" s="750" t="s">
        <v>595</v>
      </c>
      <c r="E218" s="751">
        <v>50113001</v>
      </c>
      <c r="F218" s="750" t="s">
        <v>597</v>
      </c>
      <c r="G218" s="749" t="s">
        <v>598</v>
      </c>
      <c r="H218" s="749">
        <v>115308</v>
      </c>
      <c r="I218" s="749">
        <v>215604</v>
      </c>
      <c r="J218" s="749" t="s">
        <v>708</v>
      </c>
      <c r="K218" s="749" t="s">
        <v>937</v>
      </c>
      <c r="L218" s="752">
        <v>18.72</v>
      </c>
      <c r="M218" s="752">
        <v>4</v>
      </c>
      <c r="N218" s="753">
        <v>74.88</v>
      </c>
    </row>
    <row r="219" spans="1:14" ht="14.4" customHeight="1" x14ac:dyDescent="0.3">
      <c r="A219" s="747" t="s">
        <v>573</v>
      </c>
      <c r="B219" s="748" t="s">
        <v>574</v>
      </c>
      <c r="C219" s="749" t="s">
        <v>594</v>
      </c>
      <c r="D219" s="750" t="s">
        <v>595</v>
      </c>
      <c r="E219" s="751">
        <v>50113001</v>
      </c>
      <c r="F219" s="750" t="s">
        <v>597</v>
      </c>
      <c r="G219" s="749" t="s">
        <v>598</v>
      </c>
      <c r="H219" s="749">
        <v>215605</v>
      </c>
      <c r="I219" s="749">
        <v>215605</v>
      </c>
      <c r="J219" s="749" t="s">
        <v>708</v>
      </c>
      <c r="K219" s="749" t="s">
        <v>709</v>
      </c>
      <c r="L219" s="752">
        <v>28.259444444444444</v>
      </c>
      <c r="M219" s="752">
        <v>18</v>
      </c>
      <c r="N219" s="753">
        <v>508.67</v>
      </c>
    </row>
    <row r="220" spans="1:14" ht="14.4" customHeight="1" x14ac:dyDescent="0.3">
      <c r="A220" s="747" t="s">
        <v>573</v>
      </c>
      <c r="B220" s="748" t="s">
        <v>574</v>
      </c>
      <c r="C220" s="749" t="s">
        <v>594</v>
      </c>
      <c r="D220" s="750" t="s">
        <v>595</v>
      </c>
      <c r="E220" s="751">
        <v>50113001</v>
      </c>
      <c r="F220" s="750" t="s">
        <v>597</v>
      </c>
      <c r="G220" s="749" t="s">
        <v>598</v>
      </c>
      <c r="H220" s="749">
        <v>216572</v>
      </c>
      <c r="I220" s="749">
        <v>216572</v>
      </c>
      <c r="J220" s="749" t="s">
        <v>717</v>
      </c>
      <c r="K220" s="749" t="s">
        <v>718</v>
      </c>
      <c r="L220" s="752">
        <v>36.279999999999994</v>
      </c>
      <c r="M220" s="752">
        <v>4</v>
      </c>
      <c r="N220" s="753">
        <v>145.11999999999998</v>
      </c>
    </row>
    <row r="221" spans="1:14" ht="14.4" customHeight="1" x14ac:dyDescent="0.3">
      <c r="A221" s="747" t="s">
        <v>573</v>
      </c>
      <c r="B221" s="748" t="s">
        <v>574</v>
      </c>
      <c r="C221" s="749" t="s">
        <v>594</v>
      </c>
      <c r="D221" s="750" t="s">
        <v>595</v>
      </c>
      <c r="E221" s="751">
        <v>50113001</v>
      </c>
      <c r="F221" s="750" t="s">
        <v>597</v>
      </c>
      <c r="G221" s="749" t="s">
        <v>598</v>
      </c>
      <c r="H221" s="749">
        <v>51366</v>
      </c>
      <c r="I221" s="749">
        <v>51366</v>
      </c>
      <c r="J221" s="749" t="s">
        <v>719</v>
      </c>
      <c r="K221" s="749" t="s">
        <v>720</v>
      </c>
      <c r="L221" s="752">
        <v>171.60000000000002</v>
      </c>
      <c r="M221" s="752">
        <v>37</v>
      </c>
      <c r="N221" s="753">
        <v>6349.2000000000007</v>
      </c>
    </row>
    <row r="222" spans="1:14" ht="14.4" customHeight="1" x14ac:dyDescent="0.3">
      <c r="A222" s="747" t="s">
        <v>573</v>
      </c>
      <c r="B222" s="748" t="s">
        <v>574</v>
      </c>
      <c r="C222" s="749" t="s">
        <v>594</v>
      </c>
      <c r="D222" s="750" t="s">
        <v>595</v>
      </c>
      <c r="E222" s="751">
        <v>50113001</v>
      </c>
      <c r="F222" s="750" t="s">
        <v>597</v>
      </c>
      <c r="G222" s="749" t="s">
        <v>598</v>
      </c>
      <c r="H222" s="749">
        <v>51367</v>
      </c>
      <c r="I222" s="749">
        <v>51367</v>
      </c>
      <c r="J222" s="749" t="s">
        <v>719</v>
      </c>
      <c r="K222" s="749" t="s">
        <v>721</v>
      </c>
      <c r="L222" s="752">
        <v>92.950000000000017</v>
      </c>
      <c r="M222" s="752">
        <v>8</v>
      </c>
      <c r="N222" s="753">
        <v>743.60000000000014</v>
      </c>
    </row>
    <row r="223" spans="1:14" ht="14.4" customHeight="1" x14ac:dyDescent="0.3">
      <c r="A223" s="747" t="s">
        <v>573</v>
      </c>
      <c r="B223" s="748" t="s">
        <v>574</v>
      </c>
      <c r="C223" s="749" t="s">
        <v>594</v>
      </c>
      <c r="D223" s="750" t="s">
        <v>595</v>
      </c>
      <c r="E223" s="751">
        <v>50113001</v>
      </c>
      <c r="F223" s="750" t="s">
        <v>597</v>
      </c>
      <c r="G223" s="749" t="s">
        <v>598</v>
      </c>
      <c r="H223" s="749">
        <v>51383</v>
      </c>
      <c r="I223" s="749">
        <v>51383</v>
      </c>
      <c r="J223" s="749" t="s">
        <v>719</v>
      </c>
      <c r="K223" s="749" t="s">
        <v>722</v>
      </c>
      <c r="L223" s="752">
        <v>93.5</v>
      </c>
      <c r="M223" s="752">
        <v>3</v>
      </c>
      <c r="N223" s="753">
        <v>280.5</v>
      </c>
    </row>
    <row r="224" spans="1:14" ht="14.4" customHeight="1" x14ac:dyDescent="0.3">
      <c r="A224" s="747" t="s">
        <v>573</v>
      </c>
      <c r="B224" s="748" t="s">
        <v>574</v>
      </c>
      <c r="C224" s="749" t="s">
        <v>594</v>
      </c>
      <c r="D224" s="750" t="s">
        <v>595</v>
      </c>
      <c r="E224" s="751">
        <v>50113001</v>
      </c>
      <c r="F224" s="750" t="s">
        <v>597</v>
      </c>
      <c r="G224" s="749" t="s">
        <v>598</v>
      </c>
      <c r="H224" s="749">
        <v>117189</v>
      </c>
      <c r="I224" s="749">
        <v>17189</v>
      </c>
      <c r="J224" s="749" t="s">
        <v>938</v>
      </c>
      <c r="K224" s="749" t="s">
        <v>939</v>
      </c>
      <c r="L224" s="752">
        <v>55.870000000000012</v>
      </c>
      <c r="M224" s="752">
        <v>1</v>
      </c>
      <c r="N224" s="753">
        <v>55.870000000000012</v>
      </c>
    </row>
    <row r="225" spans="1:14" ht="14.4" customHeight="1" x14ac:dyDescent="0.3">
      <c r="A225" s="747" t="s">
        <v>573</v>
      </c>
      <c r="B225" s="748" t="s">
        <v>574</v>
      </c>
      <c r="C225" s="749" t="s">
        <v>594</v>
      </c>
      <c r="D225" s="750" t="s">
        <v>595</v>
      </c>
      <c r="E225" s="751">
        <v>50113001</v>
      </c>
      <c r="F225" s="750" t="s">
        <v>597</v>
      </c>
      <c r="G225" s="749" t="s">
        <v>598</v>
      </c>
      <c r="H225" s="749">
        <v>102486</v>
      </c>
      <c r="I225" s="749">
        <v>2486</v>
      </c>
      <c r="J225" s="749" t="s">
        <v>940</v>
      </c>
      <c r="K225" s="749" t="s">
        <v>941</v>
      </c>
      <c r="L225" s="752">
        <v>123.10384615384615</v>
      </c>
      <c r="M225" s="752">
        <v>26</v>
      </c>
      <c r="N225" s="753">
        <v>3200.7</v>
      </c>
    </row>
    <row r="226" spans="1:14" ht="14.4" customHeight="1" x14ac:dyDescent="0.3">
      <c r="A226" s="747" t="s">
        <v>573</v>
      </c>
      <c r="B226" s="748" t="s">
        <v>574</v>
      </c>
      <c r="C226" s="749" t="s">
        <v>594</v>
      </c>
      <c r="D226" s="750" t="s">
        <v>595</v>
      </c>
      <c r="E226" s="751">
        <v>50113001</v>
      </c>
      <c r="F226" s="750" t="s">
        <v>597</v>
      </c>
      <c r="G226" s="749" t="s">
        <v>598</v>
      </c>
      <c r="H226" s="749">
        <v>100720</v>
      </c>
      <c r="I226" s="749">
        <v>720</v>
      </c>
      <c r="J226" s="749" t="s">
        <v>732</v>
      </c>
      <c r="K226" s="749" t="s">
        <v>733</v>
      </c>
      <c r="L226" s="752">
        <v>78.639999999999986</v>
      </c>
      <c r="M226" s="752">
        <v>3</v>
      </c>
      <c r="N226" s="753">
        <v>235.91999999999996</v>
      </c>
    </row>
    <row r="227" spans="1:14" ht="14.4" customHeight="1" x14ac:dyDescent="0.3">
      <c r="A227" s="747" t="s">
        <v>573</v>
      </c>
      <c r="B227" s="748" t="s">
        <v>574</v>
      </c>
      <c r="C227" s="749" t="s">
        <v>594</v>
      </c>
      <c r="D227" s="750" t="s">
        <v>595</v>
      </c>
      <c r="E227" s="751">
        <v>50113001</v>
      </c>
      <c r="F227" s="750" t="s">
        <v>597</v>
      </c>
      <c r="G227" s="749" t="s">
        <v>598</v>
      </c>
      <c r="H227" s="749">
        <v>990927</v>
      </c>
      <c r="I227" s="749">
        <v>0</v>
      </c>
      <c r="J227" s="749" t="s">
        <v>942</v>
      </c>
      <c r="K227" s="749" t="s">
        <v>575</v>
      </c>
      <c r="L227" s="752">
        <v>141.42444444444448</v>
      </c>
      <c r="M227" s="752">
        <v>9</v>
      </c>
      <c r="N227" s="753">
        <v>1272.8200000000002</v>
      </c>
    </row>
    <row r="228" spans="1:14" ht="14.4" customHeight="1" x14ac:dyDescent="0.3">
      <c r="A228" s="747" t="s">
        <v>573</v>
      </c>
      <c r="B228" s="748" t="s">
        <v>574</v>
      </c>
      <c r="C228" s="749" t="s">
        <v>594</v>
      </c>
      <c r="D228" s="750" t="s">
        <v>595</v>
      </c>
      <c r="E228" s="751">
        <v>50113001</v>
      </c>
      <c r="F228" s="750" t="s">
        <v>597</v>
      </c>
      <c r="G228" s="749" t="s">
        <v>598</v>
      </c>
      <c r="H228" s="749">
        <v>840220</v>
      </c>
      <c r="I228" s="749">
        <v>0</v>
      </c>
      <c r="J228" s="749" t="s">
        <v>943</v>
      </c>
      <c r="K228" s="749" t="s">
        <v>575</v>
      </c>
      <c r="L228" s="752">
        <v>218.2</v>
      </c>
      <c r="M228" s="752">
        <v>2</v>
      </c>
      <c r="N228" s="753">
        <v>436.4</v>
      </c>
    </row>
    <row r="229" spans="1:14" ht="14.4" customHeight="1" x14ac:dyDescent="0.3">
      <c r="A229" s="747" t="s">
        <v>573</v>
      </c>
      <c r="B229" s="748" t="s">
        <v>574</v>
      </c>
      <c r="C229" s="749" t="s">
        <v>594</v>
      </c>
      <c r="D229" s="750" t="s">
        <v>595</v>
      </c>
      <c r="E229" s="751">
        <v>50113001</v>
      </c>
      <c r="F229" s="750" t="s">
        <v>597</v>
      </c>
      <c r="G229" s="749" t="s">
        <v>605</v>
      </c>
      <c r="H229" s="749">
        <v>184245</v>
      </c>
      <c r="I229" s="749">
        <v>184245</v>
      </c>
      <c r="J229" s="749" t="s">
        <v>944</v>
      </c>
      <c r="K229" s="749" t="s">
        <v>945</v>
      </c>
      <c r="L229" s="752">
        <v>92.77000000000001</v>
      </c>
      <c r="M229" s="752">
        <v>1</v>
      </c>
      <c r="N229" s="753">
        <v>92.77000000000001</v>
      </c>
    </row>
    <row r="230" spans="1:14" ht="14.4" customHeight="1" x14ac:dyDescent="0.3">
      <c r="A230" s="747" t="s">
        <v>573</v>
      </c>
      <c r="B230" s="748" t="s">
        <v>574</v>
      </c>
      <c r="C230" s="749" t="s">
        <v>594</v>
      </c>
      <c r="D230" s="750" t="s">
        <v>595</v>
      </c>
      <c r="E230" s="751">
        <v>50113001</v>
      </c>
      <c r="F230" s="750" t="s">
        <v>597</v>
      </c>
      <c r="G230" s="749" t="s">
        <v>598</v>
      </c>
      <c r="H230" s="749">
        <v>188217</v>
      </c>
      <c r="I230" s="749">
        <v>88217</v>
      </c>
      <c r="J230" s="749" t="s">
        <v>748</v>
      </c>
      <c r="K230" s="749" t="s">
        <v>749</v>
      </c>
      <c r="L230" s="752">
        <v>126.56000000000004</v>
      </c>
      <c r="M230" s="752">
        <v>2</v>
      </c>
      <c r="N230" s="753">
        <v>253.12000000000009</v>
      </c>
    </row>
    <row r="231" spans="1:14" ht="14.4" customHeight="1" x14ac:dyDescent="0.3">
      <c r="A231" s="747" t="s">
        <v>573</v>
      </c>
      <c r="B231" s="748" t="s">
        <v>574</v>
      </c>
      <c r="C231" s="749" t="s">
        <v>594</v>
      </c>
      <c r="D231" s="750" t="s">
        <v>595</v>
      </c>
      <c r="E231" s="751">
        <v>50113001</v>
      </c>
      <c r="F231" s="750" t="s">
        <v>597</v>
      </c>
      <c r="G231" s="749" t="s">
        <v>598</v>
      </c>
      <c r="H231" s="749">
        <v>188219</v>
      </c>
      <c r="I231" s="749">
        <v>88219</v>
      </c>
      <c r="J231" s="749" t="s">
        <v>750</v>
      </c>
      <c r="K231" s="749" t="s">
        <v>751</v>
      </c>
      <c r="L231" s="752">
        <v>140.06999999999996</v>
      </c>
      <c r="M231" s="752">
        <v>2</v>
      </c>
      <c r="N231" s="753">
        <v>280.13999999999993</v>
      </c>
    </row>
    <row r="232" spans="1:14" ht="14.4" customHeight="1" x14ac:dyDescent="0.3">
      <c r="A232" s="747" t="s">
        <v>573</v>
      </c>
      <c r="B232" s="748" t="s">
        <v>574</v>
      </c>
      <c r="C232" s="749" t="s">
        <v>594</v>
      </c>
      <c r="D232" s="750" t="s">
        <v>595</v>
      </c>
      <c r="E232" s="751">
        <v>50113001</v>
      </c>
      <c r="F232" s="750" t="s">
        <v>597</v>
      </c>
      <c r="G232" s="749" t="s">
        <v>598</v>
      </c>
      <c r="H232" s="749">
        <v>186393</v>
      </c>
      <c r="I232" s="749">
        <v>86393</v>
      </c>
      <c r="J232" s="749" t="s">
        <v>756</v>
      </c>
      <c r="K232" s="749" t="s">
        <v>946</v>
      </c>
      <c r="L232" s="752">
        <v>51.609999999999978</v>
      </c>
      <c r="M232" s="752">
        <v>1</v>
      </c>
      <c r="N232" s="753">
        <v>51.609999999999978</v>
      </c>
    </row>
    <row r="233" spans="1:14" ht="14.4" customHeight="1" x14ac:dyDescent="0.3">
      <c r="A233" s="747" t="s">
        <v>573</v>
      </c>
      <c r="B233" s="748" t="s">
        <v>574</v>
      </c>
      <c r="C233" s="749" t="s">
        <v>594</v>
      </c>
      <c r="D233" s="750" t="s">
        <v>595</v>
      </c>
      <c r="E233" s="751">
        <v>50113001</v>
      </c>
      <c r="F233" s="750" t="s">
        <v>597</v>
      </c>
      <c r="G233" s="749" t="s">
        <v>598</v>
      </c>
      <c r="H233" s="749">
        <v>215978</v>
      </c>
      <c r="I233" s="749">
        <v>215978</v>
      </c>
      <c r="J233" s="749" t="s">
        <v>947</v>
      </c>
      <c r="K233" s="749" t="s">
        <v>948</v>
      </c>
      <c r="L233" s="752">
        <v>115.46999999999997</v>
      </c>
      <c r="M233" s="752">
        <v>3</v>
      </c>
      <c r="N233" s="753">
        <v>346.40999999999991</v>
      </c>
    </row>
    <row r="234" spans="1:14" ht="14.4" customHeight="1" x14ac:dyDescent="0.3">
      <c r="A234" s="747" t="s">
        <v>573</v>
      </c>
      <c r="B234" s="748" t="s">
        <v>574</v>
      </c>
      <c r="C234" s="749" t="s">
        <v>594</v>
      </c>
      <c r="D234" s="750" t="s">
        <v>595</v>
      </c>
      <c r="E234" s="751">
        <v>50113001</v>
      </c>
      <c r="F234" s="750" t="s">
        <v>597</v>
      </c>
      <c r="G234" s="749" t="s">
        <v>598</v>
      </c>
      <c r="H234" s="749">
        <v>100502</v>
      </c>
      <c r="I234" s="749">
        <v>502</v>
      </c>
      <c r="J234" s="749" t="s">
        <v>888</v>
      </c>
      <c r="K234" s="749" t="s">
        <v>889</v>
      </c>
      <c r="L234" s="752">
        <v>238.67999999999998</v>
      </c>
      <c r="M234" s="752">
        <v>1</v>
      </c>
      <c r="N234" s="753">
        <v>238.67999999999998</v>
      </c>
    </row>
    <row r="235" spans="1:14" ht="14.4" customHeight="1" x14ac:dyDescent="0.3">
      <c r="A235" s="747" t="s">
        <v>573</v>
      </c>
      <c r="B235" s="748" t="s">
        <v>574</v>
      </c>
      <c r="C235" s="749" t="s">
        <v>594</v>
      </c>
      <c r="D235" s="750" t="s">
        <v>595</v>
      </c>
      <c r="E235" s="751">
        <v>50113001</v>
      </c>
      <c r="F235" s="750" t="s">
        <v>597</v>
      </c>
      <c r="G235" s="749" t="s">
        <v>598</v>
      </c>
      <c r="H235" s="749">
        <v>110086</v>
      </c>
      <c r="I235" s="749">
        <v>10086</v>
      </c>
      <c r="J235" s="749" t="s">
        <v>770</v>
      </c>
      <c r="K235" s="749" t="s">
        <v>771</v>
      </c>
      <c r="L235" s="752">
        <v>1592.7999999999995</v>
      </c>
      <c r="M235" s="752">
        <v>2</v>
      </c>
      <c r="N235" s="753">
        <v>3185.599999999999</v>
      </c>
    </row>
    <row r="236" spans="1:14" ht="14.4" customHeight="1" x14ac:dyDescent="0.3">
      <c r="A236" s="747" t="s">
        <v>573</v>
      </c>
      <c r="B236" s="748" t="s">
        <v>574</v>
      </c>
      <c r="C236" s="749" t="s">
        <v>594</v>
      </c>
      <c r="D236" s="750" t="s">
        <v>595</v>
      </c>
      <c r="E236" s="751">
        <v>50113001</v>
      </c>
      <c r="F236" s="750" t="s">
        <v>597</v>
      </c>
      <c r="G236" s="749" t="s">
        <v>598</v>
      </c>
      <c r="H236" s="749">
        <v>100536</v>
      </c>
      <c r="I236" s="749">
        <v>536</v>
      </c>
      <c r="J236" s="749" t="s">
        <v>949</v>
      </c>
      <c r="K236" s="749" t="s">
        <v>609</v>
      </c>
      <c r="L236" s="752">
        <v>140.24833333333331</v>
      </c>
      <c r="M236" s="752">
        <v>12</v>
      </c>
      <c r="N236" s="753">
        <v>1682.9799999999998</v>
      </c>
    </row>
    <row r="237" spans="1:14" ht="14.4" customHeight="1" x14ac:dyDescent="0.3">
      <c r="A237" s="747" t="s">
        <v>573</v>
      </c>
      <c r="B237" s="748" t="s">
        <v>574</v>
      </c>
      <c r="C237" s="749" t="s">
        <v>594</v>
      </c>
      <c r="D237" s="750" t="s">
        <v>595</v>
      </c>
      <c r="E237" s="751">
        <v>50113001</v>
      </c>
      <c r="F237" s="750" t="s">
        <v>597</v>
      </c>
      <c r="G237" s="749" t="s">
        <v>598</v>
      </c>
      <c r="H237" s="749">
        <v>988466</v>
      </c>
      <c r="I237" s="749">
        <v>192729</v>
      </c>
      <c r="J237" s="749" t="s">
        <v>778</v>
      </c>
      <c r="K237" s="749" t="s">
        <v>779</v>
      </c>
      <c r="L237" s="752">
        <v>54.099999999999994</v>
      </c>
      <c r="M237" s="752">
        <v>2</v>
      </c>
      <c r="N237" s="753">
        <v>108.19999999999999</v>
      </c>
    </row>
    <row r="238" spans="1:14" ht="14.4" customHeight="1" x14ac:dyDescent="0.3">
      <c r="A238" s="747" t="s">
        <v>573</v>
      </c>
      <c r="B238" s="748" t="s">
        <v>574</v>
      </c>
      <c r="C238" s="749" t="s">
        <v>594</v>
      </c>
      <c r="D238" s="750" t="s">
        <v>595</v>
      </c>
      <c r="E238" s="751">
        <v>50113001</v>
      </c>
      <c r="F238" s="750" t="s">
        <v>597</v>
      </c>
      <c r="G238" s="749" t="s">
        <v>605</v>
      </c>
      <c r="H238" s="749">
        <v>107981</v>
      </c>
      <c r="I238" s="749">
        <v>7981</v>
      </c>
      <c r="J238" s="749" t="s">
        <v>780</v>
      </c>
      <c r="K238" s="749" t="s">
        <v>950</v>
      </c>
      <c r="L238" s="752">
        <v>50.79</v>
      </c>
      <c r="M238" s="752">
        <v>10</v>
      </c>
      <c r="N238" s="753">
        <v>507.9</v>
      </c>
    </row>
    <row r="239" spans="1:14" ht="14.4" customHeight="1" x14ac:dyDescent="0.3">
      <c r="A239" s="747" t="s">
        <v>573</v>
      </c>
      <c r="B239" s="748" t="s">
        <v>574</v>
      </c>
      <c r="C239" s="749" t="s">
        <v>594</v>
      </c>
      <c r="D239" s="750" t="s">
        <v>595</v>
      </c>
      <c r="E239" s="751">
        <v>50113001</v>
      </c>
      <c r="F239" s="750" t="s">
        <v>597</v>
      </c>
      <c r="G239" s="749" t="s">
        <v>605</v>
      </c>
      <c r="H239" s="749">
        <v>155823</v>
      </c>
      <c r="I239" s="749">
        <v>55823</v>
      </c>
      <c r="J239" s="749" t="s">
        <v>780</v>
      </c>
      <c r="K239" s="749" t="s">
        <v>781</v>
      </c>
      <c r="L239" s="752">
        <v>33.47</v>
      </c>
      <c r="M239" s="752">
        <v>12</v>
      </c>
      <c r="N239" s="753">
        <v>401.64</v>
      </c>
    </row>
    <row r="240" spans="1:14" ht="14.4" customHeight="1" x14ac:dyDescent="0.3">
      <c r="A240" s="747" t="s">
        <v>573</v>
      </c>
      <c r="B240" s="748" t="s">
        <v>574</v>
      </c>
      <c r="C240" s="749" t="s">
        <v>594</v>
      </c>
      <c r="D240" s="750" t="s">
        <v>595</v>
      </c>
      <c r="E240" s="751">
        <v>50113001</v>
      </c>
      <c r="F240" s="750" t="s">
        <v>597</v>
      </c>
      <c r="G240" s="749" t="s">
        <v>605</v>
      </c>
      <c r="H240" s="749">
        <v>155824</v>
      </c>
      <c r="I240" s="749">
        <v>55824</v>
      </c>
      <c r="J240" s="749" t="s">
        <v>780</v>
      </c>
      <c r="K240" s="749" t="s">
        <v>782</v>
      </c>
      <c r="L240" s="752">
        <v>51.114999999999995</v>
      </c>
      <c r="M240" s="752">
        <v>10</v>
      </c>
      <c r="N240" s="753">
        <v>511.15</v>
      </c>
    </row>
    <row r="241" spans="1:14" ht="14.4" customHeight="1" x14ac:dyDescent="0.3">
      <c r="A241" s="747" t="s">
        <v>573</v>
      </c>
      <c r="B241" s="748" t="s">
        <v>574</v>
      </c>
      <c r="C241" s="749" t="s">
        <v>594</v>
      </c>
      <c r="D241" s="750" t="s">
        <v>595</v>
      </c>
      <c r="E241" s="751">
        <v>50113001</v>
      </c>
      <c r="F241" s="750" t="s">
        <v>597</v>
      </c>
      <c r="G241" s="749" t="s">
        <v>605</v>
      </c>
      <c r="H241" s="749">
        <v>850729</v>
      </c>
      <c r="I241" s="749">
        <v>157875</v>
      </c>
      <c r="J241" s="749" t="s">
        <v>788</v>
      </c>
      <c r="K241" s="749" t="s">
        <v>789</v>
      </c>
      <c r="L241" s="752">
        <v>225.5</v>
      </c>
      <c r="M241" s="752">
        <v>64</v>
      </c>
      <c r="N241" s="753">
        <v>14432</v>
      </c>
    </row>
    <row r="242" spans="1:14" ht="14.4" customHeight="1" x14ac:dyDescent="0.3">
      <c r="A242" s="747" t="s">
        <v>573</v>
      </c>
      <c r="B242" s="748" t="s">
        <v>574</v>
      </c>
      <c r="C242" s="749" t="s">
        <v>594</v>
      </c>
      <c r="D242" s="750" t="s">
        <v>595</v>
      </c>
      <c r="E242" s="751">
        <v>50113001</v>
      </c>
      <c r="F242" s="750" t="s">
        <v>597</v>
      </c>
      <c r="G242" s="749" t="s">
        <v>598</v>
      </c>
      <c r="H242" s="749">
        <v>848950</v>
      </c>
      <c r="I242" s="749">
        <v>155148</v>
      </c>
      <c r="J242" s="749" t="s">
        <v>790</v>
      </c>
      <c r="K242" s="749" t="s">
        <v>951</v>
      </c>
      <c r="L242" s="752">
        <v>20.040000000000003</v>
      </c>
      <c r="M242" s="752">
        <v>3</v>
      </c>
      <c r="N242" s="753">
        <v>60.120000000000005</v>
      </c>
    </row>
    <row r="243" spans="1:14" ht="14.4" customHeight="1" x14ac:dyDescent="0.3">
      <c r="A243" s="747" t="s">
        <v>573</v>
      </c>
      <c r="B243" s="748" t="s">
        <v>574</v>
      </c>
      <c r="C243" s="749" t="s">
        <v>594</v>
      </c>
      <c r="D243" s="750" t="s">
        <v>595</v>
      </c>
      <c r="E243" s="751">
        <v>50113001</v>
      </c>
      <c r="F243" s="750" t="s">
        <v>597</v>
      </c>
      <c r="G243" s="749" t="s">
        <v>605</v>
      </c>
      <c r="H243" s="749">
        <v>846824</v>
      </c>
      <c r="I243" s="749">
        <v>124087</v>
      </c>
      <c r="J243" s="749" t="s">
        <v>952</v>
      </c>
      <c r="K243" s="749" t="s">
        <v>667</v>
      </c>
      <c r="L243" s="752">
        <v>158.97999999999999</v>
      </c>
      <c r="M243" s="752">
        <v>1</v>
      </c>
      <c r="N243" s="753">
        <v>158.97999999999999</v>
      </c>
    </row>
    <row r="244" spans="1:14" ht="14.4" customHeight="1" x14ac:dyDescent="0.3">
      <c r="A244" s="747" t="s">
        <v>573</v>
      </c>
      <c r="B244" s="748" t="s">
        <v>574</v>
      </c>
      <c r="C244" s="749" t="s">
        <v>594</v>
      </c>
      <c r="D244" s="750" t="s">
        <v>595</v>
      </c>
      <c r="E244" s="751">
        <v>50113001</v>
      </c>
      <c r="F244" s="750" t="s">
        <v>597</v>
      </c>
      <c r="G244" s="749" t="s">
        <v>605</v>
      </c>
      <c r="H244" s="749">
        <v>844651</v>
      </c>
      <c r="I244" s="749">
        <v>101205</v>
      </c>
      <c r="J244" s="749" t="s">
        <v>802</v>
      </c>
      <c r="K244" s="749" t="s">
        <v>644</v>
      </c>
      <c r="L244" s="752">
        <v>86.083333333333371</v>
      </c>
      <c r="M244" s="752">
        <v>3</v>
      </c>
      <c r="N244" s="753">
        <v>258.25000000000011</v>
      </c>
    </row>
    <row r="245" spans="1:14" ht="14.4" customHeight="1" x14ac:dyDescent="0.3">
      <c r="A245" s="747" t="s">
        <v>573</v>
      </c>
      <c r="B245" s="748" t="s">
        <v>574</v>
      </c>
      <c r="C245" s="749" t="s">
        <v>594</v>
      </c>
      <c r="D245" s="750" t="s">
        <v>595</v>
      </c>
      <c r="E245" s="751">
        <v>50113001</v>
      </c>
      <c r="F245" s="750" t="s">
        <v>597</v>
      </c>
      <c r="G245" s="749" t="s">
        <v>605</v>
      </c>
      <c r="H245" s="749">
        <v>844738</v>
      </c>
      <c r="I245" s="749">
        <v>101227</v>
      </c>
      <c r="J245" s="749" t="s">
        <v>803</v>
      </c>
      <c r="K245" s="749" t="s">
        <v>804</v>
      </c>
      <c r="L245" s="752">
        <v>162.79</v>
      </c>
      <c r="M245" s="752">
        <v>1</v>
      </c>
      <c r="N245" s="753">
        <v>162.79</v>
      </c>
    </row>
    <row r="246" spans="1:14" ht="14.4" customHeight="1" x14ac:dyDescent="0.3">
      <c r="A246" s="747" t="s">
        <v>573</v>
      </c>
      <c r="B246" s="748" t="s">
        <v>574</v>
      </c>
      <c r="C246" s="749" t="s">
        <v>594</v>
      </c>
      <c r="D246" s="750" t="s">
        <v>595</v>
      </c>
      <c r="E246" s="751">
        <v>50113001</v>
      </c>
      <c r="F246" s="750" t="s">
        <v>597</v>
      </c>
      <c r="G246" s="749" t="s">
        <v>575</v>
      </c>
      <c r="H246" s="749">
        <v>118175</v>
      </c>
      <c r="I246" s="749">
        <v>18175</v>
      </c>
      <c r="J246" s="749" t="s">
        <v>953</v>
      </c>
      <c r="K246" s="749" t="s">
        <v>954</v>
      </c>
      <c r="L246" s="752">
        <v>851.4</v>
      </c>
      <c r="M246" s="752">
        <v>2</v>
      </c>
      <c r="N246" s="753">
        <v>1702.8</v>
      </c>
    </row>
    <row r="247" spans="1:14" ht="14.4" customHeight="1" x14ac:dyDescent="0.3">
      <c r="A247" s="747" t="s">
        <v>573</v>
      </c>
      <c r="B247" s="748" t="s">
        <v>574</v>
      </c>
      <c r="C247" s="749" t="s">
        <v>594</v>
      </c>
      <c r="D247" s="750" t="s">
        <v>595</v>
      </c>
      <c r="E247" s="751">
        <v>50113001</v>
      </c>
      <c r="F247" s="750" t="s">
        <v>597</v>
      </c>
      <c r="G247" s="749" t="s">
        <v>598</v>
      </c>
      <c r="H247" s="749">
        <v>845758</v>
      </c>
      <c r="I247" s="749">
        <v>280</v>
      </c>
      <c r="J247" s="749" t="s">
        <v>955</v>
      </c>
      <c r="K247" s="749" t="s">
        <v>956</v>
      </c>
      <c r="L247" s="752">
        <v>34.230000000000004</v>
      </c>
      <c r="M247" s="752">
        <v>2</v>
      </c>
      <c r="N247" s="753">
        <v>68.460000000000008</v>
      </c>
    </row>
    <row r="248" spans="1:14" ht="14.4" customHeight="1" x14ac:dyDescent="0.3">
      <c r="A248" s="747" t="s">
        <v>573</v>
      </c>
      <c r="B248" s="748" t="s">
        <v>574</v>
      </c>
      <c r="C248" s="749" t="s">
        <v>594</v>
      </c>
      <c r="D248" s="750" t="s">
        <v>595</v>
      </c>
      <c r="E248" s="751">
        <v>50113001</v>
      </c>
      <c r="F248" s="750" t="s">
        <v>597</v>
      </c>
      <c r="G248" s="749" t="s">
        <v>598</v>
      </c>
      <c r="H248" s="749">
        <v>118304</v>
      </c>
      <c r="I248" s="749">
        <v>18304</v>
      </c>
      <c r="J248" s="749" t="s">
        <v>957</v>
      </c>
      <c r="K248" s="749" t="s">
        <v>958</v>
      </c>
      <c r="L248" s="752">
        <v>185.60999999999999</v>
      </c>
      <c r="M248" s="752">
        <v>5</v>
      </c>
      <c r="N248" s="753">
        <v>928.05</v>
      </c>
    </row>
    <row r="249" spans="1:14" ht="14.4" customHeight="1" x14ac:dyDescent="0.3">
      <c r="A249" s="747" t="s">
        <v>573</v>
      </c>
      <c r="B249" s="748" t="s">
        <v>574</v>
      </c>
      <c r="C249" s="749" t="s">
        <v>594</v>
      </c>
      <c r="D249" s="750" t="s">
        <v>595</v>
      </c>
      <c r="E249" s="751">
        <v>50113001</v>
      </c>
      <c r="F249" s="750" t="s">
        <v>597</v>
      </c>
      <c r="G249" s="749" t="s">
        <v>598</v>
      </c>
      <c r="H249" s="749">
        <v>118305</v>
      </c>
      <c r="I249" s="749">
        <v>18305</v>
      </c>
      <c r="J249" s="749" t="s">
        <v>957</v>
      </c>
      <c r="K249" s="749" t="s">
        <v>959</v>
      </c>
      <c r="L249" s="752">
        <v>242</v>
      </c>
      <c r="M249" s="752">
        <v>29</v>
      </c>
      <c r="N249" s="753">
        <v>7018</v>
      </c>
    </row>
    <row r="250" spans="1:14" ht="14.4" customHeight="1" x14ac:dyDescent="0.3">
      <c r="A250" s="747" t="s">
        <v>573</v>
      </c>
      <c r="B250" s="748" t="s">
        <v>574</v>
      </c>
      <c r="C250" s="749" t="s">
        <v>594</v>
      </c>
      <c r="D250" s="750" t="s">
        <v>595</v>
      </c>
      <c r="E250" s="751">
        <v>50113001</v>
      </c>
      <c r="F250" s="750" t="s">
        <v>597</v>
      </c>
      <c r="G250" s="749" t="s">
        <v>605</v>
      </c>
      <c r="H250" s="749">
        <v>109709</v>
      </c>
      <c r="I250" s="749">
        <v>9709</v>
      </c>
      <c r="J250" s="749" t="s">
        <v>813</v>
      </c>
      <c r="K250" s="749" t="s">
        <v>814</v>
      </c>
      <c r="L250" s="752">
        <v>85.89</v>
      </c>
      <c r="M250" s="752">
        <v>6</v>
      </c>
      <c r="N250" s="753">
        <v>515.34</v>
      </c>
    </row>
    <row r="251" spans="1:14" ht="14.4" customHeight="1" x14ac:dyDescent="0.3">
      <c r="A251" s="747" t="s">
        <v>573</v>
      </c>
      <c r="B251" s="748" t="s">
        <v>574</v>
      </c>
      <c r="C251" s="749" t="s">
        <v>594</v>
      </c>
      <c r="D251" s="750" t="s">
        <v>595</v>
      </c>
      <c r="E251" s="751">
        <v>50113001</v>
      </c>
      <c r="F251" s="750" t="s">
        <v>597</v>
      </c>
      <c r="G251" s="749" t="s">
        <v>598</v>
      </c>
      <c r="H251" s="749">
        <v>119653</v>
      </c>
      <c r="I251" s="749">
        <v>119653</v>
      </c>
      <c r="J251" s="749" t="s">
        <v>815</v>
      </c>
      <c r="K251" s="749" t="s">
        <v>960</v>
      </c>
      <c r="L251" s="752">
        <v>157.40000000000003</v>
      </c>
      <c r="M251" s="752">
        <v>2</v>
      </c>
      <c r="N251" s="753">
        <v>314.80000000000007</v>
      </c>
    </row>
    <row r="252" spans="1:14" ht="14.4" customHeight="1" x14ac:dyDescent="0.3">
      <c r="A252" s="747" t="s">
        <v>573</v>
      </c>
      <c r="B252" s="748" t="s">
        <v>574</v>
      </c>
      <c r="C252" s="749" t="s">
        <v>594</v>
      </c>
      <c r="D252" s="750" t="s">
        <v>595</v>
      </c>
      <c r="E252" s="751">
        <v>50113001</v>
      </c>
      <c r="F252" s="750" t="s">
        <v>597</v>
      </c>
      <c r="G252" s="749" t="s">
        <v>598</v>
      </c>
      <c r="H252" s="749">
        <v>16621</v>
      </c>
      <c r="I252" s="749">
        <v>16621</v>
      </c>
      <c r="J252" s="749" t="s">
        <v>961</v>
      </c>
      <c r="K252" s="749" t="s">
        <v>962</v>
      </c>
      <c r="L252" s="752">
        <v>30.889999999999997</v>
      </c>
      <c r="M252" s="752">
        <v>1</v>
      </c>
      <c r="N252" s="753">
        <v>30.889999999999997</v>
      </c>
    </row>
    <row r="253" spans="1:14" ht="14.4" customHeight="1" x14ac:dyDescent="0.3">
      <c r="A253" s="747" t="s">
        <v>573</v>
      </c>
      <c r="B253" s="748" t="s">
        <v>574</v>
      </c>
      <c r="C253" s="749" t="s">
        <v>594</v>
      </c>
      <c r="D253" s="750" t="s">
        <v>595</v>
      </c>
      <c r="E253" s="751">
        <v>50113001</v>
      </c>
      <c r="F253" s="750" t="s">
        <v>597</v>
      </c>
      <c r="G253" s="749" t="s">
        <v>598</v>
      </c>
      <c r="H253" s="749">
        <v>148578</v>
      </c>
      <c r="I253" s="749">
        <v>48578</v>
      </c>
      <c r="J253" s="749" t="s">
        <v>963</v>
      </c>
      <c r="K253" s="749" t="s">
        <v>964</v>
      </c>
      <c r="L253" s="752">
        <v>54.98</v>
      </c>
      <c r="M253" s="752">
        <v>3</v>
      </c>
      <c r="N253" s="753">
        <v>164.94</v>
      </c>
    </row>
    <row r="254" spans="1:14" ht="14.4" customHeight="1" x14ac:dyDescent="0.3">
      <c r="A254" s="747" t="s">
        <v>573</v>
      </c>
      <c r="B254" s="748" t="s">
        <v>574</v>
      </c>
      <c r="C254" s="749" t="s">
        <v>594</v>
      </c>
      <c r="D254" s="750" t="s">
        <v>595</v>
      </c>
      <c r="E254" s="751">
        <v>50113001</v>
      </c>
      <c r="F254" s="750" t="s">
        <v>597</v>
      </c>
      <c r="G254" s="749" t="s">
        <v>598</v>
      </c>
      <c r="H254" s="749">
        <v>848632</v>
      </c>
      <c r="I254" s="749">
        <v>125315</v>
      </c>
      <c r="J254" s="749" t="s">
        <v>963</v>
      </c>
      <c r="K254" s="749" t="s">
        <v>965</v>
      </c>
      <c r="L254" s="752">
        <v>89.134</v>
      </c>
      <c r="M254" s="752">
        <v>25</v>
      </c>
      <c r="N254" s="753">
        <v>2228.35</v>
      </c>
    </row>
    <row r="255" spans="1:14" ht="14.4" customHeight="1" x14ac:dyDescent="0.3">
      <c r="A255" s="747" t="s">
        <v>573</v>
      </c>
      <c r="B255" s="748" t="s">
        <v>574</v>
      </c>
      <c r="C255" s="749" t="s">
        <v>594</v>
      </c>
      <c r="D255" s="750" t="s">
        <v>595</v>
      </c>
      <c r="E255" s="751">
        <v>50113001</v>
      </c>
      <c r="F255" s="750" t="s">
        <v>597</v>
      </c>
      <c r="G255" s="749" t="s">
        <v>605</v>
      </c>
      <c r="H255" s="749">
        <v>156981</v>
      </c>
      <c r="I255" s="749">
        <v>56981</v>
      </c>
      <c r="J255" s="749" t="s">
        <v>966</v>
      </c>
      <c r="K255" s="749" t="s">
        <v>967</v>
      </c>
      <c r="L255" s="752">
        <v>30.180000000000007</v>
      </c>
      <c r="M255" s="752">
        <v>1</v>
      </c>
      <c r="N255" s="753">
        <v>30.180000000000007</v>
      </c>
    </row>
    <row r="256" spans="1:14" ht="14.4" customHeight="1" x14ac:dyDescent="0.3">
      <c r="A256" s="747" t="s">
        <v>573</v>
      </c>
      <c r="B256" s="748" t="s">
        <v>574</v>
      </c>
      <c r="C256" s="749" t="s">
        <v>594</v>
      </c>
      <c r="D256" s="750" t="s">
        <v>595</v>
      </c>
      <c r="E256" s="751">
        <v>50113001</v>
      </c>
      <c r="F256" s="750" t="s">
        <v>597</v>
      </c>
      <c r="G256" s="749" t="s">
        <v>598</v>
      </c>
      <c r="H256" s="749">
        <v>176921</v>
      </c>
      <c r="I256" s="749">
        <v>76921</v>
      </c>
      <c r="J256" s="749" t="s">
        <v>968</v>
      </c>
      <c r="K256" s="749" t="s">
        <v>969</v>
      </c>
      <c r="L256" s="752">
        <v>126.02999999999999</v>
      </c>
      <c r="M256" s="752">
        <v>1</v>
      </c>
      <c r="N256" s="753">
        <v>126.02999999999999</v>
      </c>
    </row>
    <row r="257" spans="1:14" ht="14.4" customHeight="1" x14ac:dyDescent="0.3">
      <c r="A257" s="747" t="s">
        <v>573</v>
      </c>
      <c r="B257" s="748" t="s">
        <v>574</v>
      </c>
      <c r="C257" s="749" t="s">
        <v>594</v>
      </c>
      <c r="D257" s="750" t="s">
        <v>595</v>
      </c>
      <c r="E257" s="751">
        <v>50113001</v>
      </c>
      <c r="F257" s="750" t="s">
        <v>597</v>
      </c>
      <c r="G257" s="749" t="s">
        <v>575</v>
      </c>
      <c r="H257" s="749">
        <v>214627</v>
      </c>
      <c r="I257" s="749">
        <v>214627</v>
      </c>
      <c r="J257" s="749" t="s">
        <v>970</v>
      </c>
      <c r="K257" s="749" t="s">
        <v>971</v>
      </c>
      <c r="L257" s="752">
        <v>84.9</v>
      </c>
      <c r="M257" s="752">
        <v>1</v>
      </c>
      <c r="N257" s="753">
        <v>84.9</v>
      </c>
    </row>
    <row r="258" spans="1:14" ht="14.4" customHeight="1" x14ac:dyDescent="0.3">
      <c r="A258" s="747" t="s">
        <v>573</v>
      </c>
      <c r="B258" s="748" t="s">
        <v>574</v>
      </c>
      <c r="C258" s="749" t="s">
        <v>594</v>
      </c>
      <c r="D258" s="750" t="s">
        <v>595</v>
      </c>
      <c r="E258" s="751">
        <v>50113001</v>
      </c>
      <c r="F258" s="750" t="s">
        <v>597</v>
      </c>
      <c r="G258" s="749" t="s">
        <v>598</v>
      </c>
      <c r="H258" s="749">
        <v>216531</v>
      </c>
      <c r="I258" s="749">
        <v>216531</v>
      </c>
      <c r="J258" s="749" t="s">
        <v>972</v>
      </c>
      <c r="K258" s="749" t="s">
        <v>973</v>
      </c>
      <c r="L258" s="752">
        <v>50.560000000000024</v>
      </c>
      <c r="M258" s="752">
        <v>1</v>
      </c>
      <c r="N258" s="753">
        <v>50.560000000000024</v>
      </c>
    </row>
    <row r="259" spans="1:14" ht="14.4" customHeight="1" x14ac:dyDescent="0.3">
      <c r="A259" s="747" t="s">
        <v>573</v>
      </c>
      <c r="B259" s="748" t="s">
        <v>574</v>
      </c>
      <c r="C259" s="749" t="s">
        <v>594</v>
      </c>
      <c r="D259" s="750" t="s">
        <v>595</v>
      </c>
      <c r="E259" s="751">
        <v>50113001</v>
      </c>
      <c r="F259" s="750" t="s">
        <v>597</v>
      </c>
      <c r="G259" s="749" t="s">
        <v>605</v>
      </c>
      <c r="H259" s="749">
        <v>987473</v>
      </c>
      <c r="I259" s="749">
        <v>146894</v>
      </c>
      <c r="J259" s="749" t="s">
        <v>831</v>
      </c>
      <c r="K259" s="749" t="s">
        <v>832</v>
      </c>
      <c r="L259" s="752">
        <v>21.96</v>
      </c>
      <c r="M259" s="752">
        <v>1</v>
      </c>
      <c r="N259" s="753">
        <v>21.96</v>
      </c>
    </row>
    <row r="260" spans="1:14" ht="14.4" customHeight="1" x14ac:dyDescent="0.3">
      <c r="A260" s="747" t="s">
        <v>573</v>
      </c>
      <c r="B260" s="748" t="s">
        <v>574</v>
      </c>
      <c r="C260" s="749" t="s">
        <v>594</v>
      </c>
      <c r="D260" s="750" t="s">
        <v>595</v>
      </c>
      <c r="E260" s="751">
        <v>50113002</v>
      </c>
      <c r="F260" s="750" t="s">
        <v>974</v>
      </c>
      <c r="G260" s="749" t="s">
        <v>598</v>
      </c>
      <c r="H260" s="749">
        <v>103414</v>
      </c>
      <c r="I260" s="749">
        <v>3414</v>
      </c>
      <c r="J260" s="749" t="s">
        <v>975</v>
      </c>
      <c r="K260" s="749" t="s">
        <v>976</v>
      </c>
      <c r="L260" s="752">
        <v>2443.19</v>
      </c>
      <c r="M260" s="752">
        <v>2</v>
      </c>
      <c r="N260" s="753">
        <v>4886.38</v>
      </c>
    </row>
    <row r="261" spans="1:14" ht="14.4" customHeight="1" x14ac:dyDescent="0.3">
      <c r="A261" s="747" t="s">
        <v>573</v>
      </c>
      <c r="B261" s="748" t="s">
        <v>574</v>
      </c>
      <c r="C261" s="749" t="s">
        <v>594</v>
      </c>
      <c r="D261" s="750" t="s">
        <v>595</v>
      </c>
      <c r="E261" s="751">
        <v>50113006</v>
      </c>
      <c r="F261" s="750" t="s">
        <v>977</v>
      </c>
      <c r="G261" s="749" t="s">
        <v>605</v>
      </c>
      <c r="H261" s="749">
        <v>33527</v>
      </c>
      <c r="I261" s="749">
        <v>33527</v>
      </c>
      <c r="J261" s="749" t="s">
        <v>978</v>
      </c>
      <c r="K261" s="749" t="s">
        <v>979</v>
      </c>
      <c r="L261" s="752">
        <v>54.379999999999988</v>
      </c>
      <c r="M261" s="752">
        <v>6</v>
      </c>
      <c r="N261" s="753">
        <v>326.27999999999992</v>
      </c>
    </row>
    <row r="262" spans="1:14" ht="14.4" customHeight="1" x14ac:dyDescent="0.3">
      <c r="A262" s="747" t="s">
        <v>573</v>
      </c>
      <c r="B262" s="748" t="s">
        <v>574</v>
      </c>
      <c r="C262" s="749" t="s">
        <v>594</v>
      </c>
      <c r="D262" s="750" t="s">
        <v>595</v>
      </c>
      <c r="E262" s="751">
        <v>50113008</v>
      </c>
      <c r="F262" s="750" t="s">
        <v>980</v>
      </c>
      <c r="G262" s="749"/>
      <c r="H262" s="749"/>
      <c r="I262" s="749">
        <v>62464</v>
      </c>
      <c r="J262" s="749" t="s">
        <v>981</v>
      </c>
      <c r="K262" s="749" t="s">
        <v>982</v>
      </c>
      <c r="L262" s="752">
        <v>9157.759765625</v>
      </c>
      <c r="M262" s="752">
        <v>1</v>
      </c>
      <c r="N262" s="753">
        <v>9157.759765625</v>
      </c>
    </row>
    <row r="263" spans="1:14" ht="14.4" customHeight="1" x14ac:dyDescent="0.3">
      <c r="A263" s="747" t="s">
        <v>573</v>
      </c>
      <c r="B263" s="748" t="s">
        <v>574</v>
      </c>
      <c r="C263" s="749" t="s">
        <v>594</v>
      </c>
      <c r="D263" s="750" t="s">
        <v>595</v>
      </c>
      <c r="E263" s="751">
        <v>50113013</v>
      </c>
      <c r="F263" s="750" t="s">
        <v>834</v>
      </c>
      <c r="G263" s="749" t="s">
        <v>605</v>
      </c>
      <c r="H263" s="749">
        <v>203097</v>
      </c>
      <c r="I263" s="749">
        <v>203097</v>
      </c>
      <c r="J263" s="749" t="s">
        <v>835</v>
      </c>
      <c r="K263" s="749" t="s">
        <v>836</v>
      </c>
      <c r="L263" s="752">
        <v>167.54666666666671</v>
      </c>
      <c r="M263" s="752">
        <v>3</v>
      </c>
      <c r="N263" s="753">
        <v>502.6400000000001</v>
      </c>
    </row>
    <row r="264" spans="1:14" ht="14.4" customHeight="1" x14ac:dyDescent="0.3">
      <c r="A264" s="747" t="s">
        <v>573</v>
      </c>
      <c r="B264" s="748" t="s">
        <v>574</v>
      </c>
      <c r="C264" s="749" t="s">
        <v>594</v>
      </c>
      <c r="D264" s="750" t="s">
        <v>595</v>
      </c>
      <c r="E264" s="751">
        <v>50113013</v>
      </c>
      <c r="F264" s="750" t="s">
        <v>834</v>
      </c>
      <c r="G264" s="749" t="s">
        <v>598</v>
      </c>
      <c r="H264" s="749">
        <v>172972</v>
      </c>
      <c r="I264" s="749">
        <v>72972</v>
      </c>
      <c r="J264" s="749" t="s">
        <v>837</v>
      </c>
      <c r="K264" s="749" t="s">
        <v>838</v>
      </c>
      <c r="L264" s="752">
        <v>181.65</v>
      </c>
      <c r="M264" s="752">
        <v>6</v>
      </c>
      <c r="N264" s="753">
        <v>1089.9000000000001</v>
      </c>
    </row>
    <row r="265" spans="1:14" ht="14.4" customHeight="1" x14ac:dyDescent="0.3">
      <c r="A265" s="747" t="s">
        <v>573</v>
      </c>
      <c r="B265" s="748" t="s">
        <v>574</v>
      </c>
      <c r="C265" s="749" t="s">
        <v>594</v>
      </c>
      <c r="D265" s="750" t="s">
        <v>595</v>
      </c>
      <c r="E265" s="751">
        <v>50113013</v>
      </c>
      <c r="F265" s="750" t="s">
        <v>834</v>
      </c>
      <c r="G265" s="749" t="s">
        <v>605</v>
      </c>
      <c r="H265" s="749">
        <v>183817</v>
      </c>
      <c r="I265" s="749">
        <v>183817</v>
      </c>
      <c r="J265" s="749" t="s">
        <v>983</v>
      </c>
      <c r="K265" s="749" t="s">
        <v>842</v>
      </c>
      <c r="L265" s="752">
        <v>918.5</v>
      </c>
      <c r="M265" s="752">
        <v>3</v>
      </c>
      <c r="N265" s="753">
        <v>2755.5</v>
      </c>
    </row>
    <row r="266" spans="1:14" ht="14.4" customHeight="1" x14ac:dyDescent="0.3">
      <c r="A266" s="747" t="s">
        <v>573</v>
      </c>
      <c r="B266" s="748" t="s">
        <v>574</v>
      </c>
      <c r="C266" s="749" t="s">
        <v>594</v>
      </c>
      <c r="D266" s="750" t="s">
        <v>595</v>
      </c>
      <c r="E266" s="751">
        <v>50113013</v>
      </c>
      <c r="F266" s="750" t="s">
        <v>834</v>
      </c>
      <c r="G266" s="749" t="s">
        <v>598</v>
      </c>
      <c r="H266" s="749">
        <v>183926</v>
      </c>
      <c r="I266" s="749">
        <v>183926</v>
      </c>
      <c r="J266" s="749" t="s">
        <v>841</v>
      </c>
      <c r="K266" s="749" t="s">
        <v>842</v>
      </c>
      <c r="L266" s="752">
        <v>132.66000000000005</v>
      </c>
      <c r="M266" s="752">
        <v>5.799999999999998</v>
      </c>
      <c r="N266" s="753">
        <v>769.428</v>
      </c>
    </row>
    <row r="267" spans="1:14" ht="14.4" customHeight="1" x14ac:dyDescent="0.3">
      <c r="A267" s="747" t="s">
        <v>573</v>
      </c>
      <c r="B267" s="748" t="s">
        <v>574</v>
      </c>
      <c r="C267" s="749" t="s">
        <v>594</v>
      </c>
      <c r="D267" s="750" t="s">
        <v>595</v>
      </c>
      <c r="E267" s="751">
        <v>50113013</v>
      </c>
      <c r="F267" s="750" t="s">
        <v>834</v>
      </c>
      <c r="G267" s="749" t="s">
        <v>605</v>
      </c>
      <c r="H267" s="749">
        <v>111706</v>
      </c>
      <c r="I267" s="749">
        <v>11706</v>
      </c>
      <c r="J267" s="749" t="s">
        <v>843</v>
      </c>
      <c r="K267" s="749" t="s">
        <v>844</v>
      </c>
      <c r="L267" s="752">
        <v>229.52</v>
      </c>
      <c r="M267" s="752">
        <v>2</v>
      </c>
      <c r="N267" s="753">
        <v>459.04</v>
      </c>
    </row>
    <row r="268" spans="1:14" ht="14.4" customHeight="1" x14ac:dyDescent="0.3">
      <c r="A268" s="747" t="s">
        <v>573</v>
      </c>
      <c r="B268" s="748" t="s">
        <v>574</v>
      </c>
      <c r="C268" s="749" t="s">
        <v>594</v>
      </c>
      <c r="D268" s="750" t="s">
        <v>595</v>
      </c>
      <c r="E268" s="751">
        <v>50113013</v>
      </c>
      <c r="F268" s="750" t="s">
        <v>834</v>
      </c>
      <c r="G268" s="749" t="s">
        <v>605</v>
      </c>
      <c r="H268" s="749">
        <v>849655</v>
      </c>
      <c r="I268" s="749">
        <v>129836</v>
      </c>
      <c r="J268" s="749" t="s">
        <v>845</v>
      </c>
      <c r="K268" s="749" t="s">
        <v>846</v>
      </c>
      <c r="L268" s="752">
        <v>262.89999999999998</v>
      </c>
      <c r="M268" s="752">
        <v>3.3</v>
      </c>
      <c r="N268" s="753">
        <v>867.56999999999994</v>
      </c>
    </row>
    <row r="269" spans="1:14" ht="14.4" customHeight="1" x14ac:dyDescent="0.3">
      <c r="A269" s="747" t="s">
        <v>573</v>
      </c>
      <c r="B269" s="748" t="s">
        <v>574</v>
      </c>
      <c r="C269" s="749" t="s">
        <v>594</v>
      </c>
      <c r="D269" s="750" t="s">
        <v>595</v>
      </c>
      <c r="E269" s="751">
        <v>50113013</v>
      </c>
      <c r="F269" s="750" t="s">
        <v>834</v>
      </c>
      <c r="G269" s="749" t="s">
        <v>598</v>
      </c>
      <c r="H269" s="749">
        <v>190986</v>
      </c>
      <c r="I269" s="749">
        <v>90986</v>
      </c>
      <c r="J269" s="749" t="s">
        <v>984</v>
      </c>
      <c r="K269" s="749" t="s">
        <v>985</v>
      </c>
      <c r="L269" s="752">
        <v>46</v>
      </c>
      <c r="M269" s="752">
        <v>3</v>
      </c>
      <c r="N269" s="753">
        <v>138</v>
      </c>
    </row>
    <row r="270" spans="1:14" ht="14.4" customHeight="1" x14ac:dyDescent="0.3">
      <c r="A270" s="747" t="s">
        <v>573</v>
      </c>
      <c r="B270" s="748" t="s">
        <v>574</v>
      </c>
      <c r="C270" s="749" t="s">
        <v>594</v>
      </c>
      <c r="D270" s="750" t="s">
        <v>595</v>
      </c>
      <c r="E270" s="751">
        <v>50113013</v>
      </c>
      <c r="F270" s="750" t="s">
        <v>834</v>
      </c>
      <c r="G270" s="749" t="s">
        <v>598</v>
      </c>
      <c r="H270" s="749">
        <v>216199</v>
      </c>
      <c r="I270" s="749">
        <v>216199</v>
      </c>
      <c r="J270" s="749" t="s">
        <v>853</v>
      </c>
      <c r="K270" s="749" t="s">
        <v>854</v>
      </c>
      <c r="L270" s="752">
        <v>99.910000000000025</v>
      </c>
      <c r="M270" s="752">
        <v>2</v>
      </c>
      <c r="N270" s="753">
        <v>199.82000000000005</v>
      </c>
    </row>
    <row r="271" spans="1:14" ht="14.4" customHeight="1" x14ac:dyDescent="0.3">
      <c r="A271" s="747" t="s">
        <v>573</v>
      </c>
      <c r="B271" s="748" t="s">
        <v>574</v>
      </c>
      <c r="C271" s="749" t="s">
        <v>594</v>
      </c>
      <c r="D271" s="750" t="s">
        <v>595</v>
      </c>
      <c r="E271" s="751">
        <v>50113013</v>
      </c>
      <c r="F271" s="750" t="s">
        <v>834</v>
      </c>
      <c r="G271" s="749" t="s">
        <v>605</v>
      </c>
      <c r="H271" s="749">
        <v>111592</v>
      </c>
      <c r="I271" s="749">
        <v>11592</v>
      </c>
      <c r="J271" s="749" t="s">
        <v>986</v>
      </c>
      <c r="K271" s="749" t="s">
        <v>987</v>
      </c>
      <c r="L271" s="752">
        <v>384.72999999999996</v>
      </c>
      <c r="M271" s="752">
        <v>3.7</v>
      </c>
      <c r="N271" s="753">
        <v>1423.501</v>
      </c>
    </row>
    <row r="272" spans="1:14" ht="14.4" customHeight="1" x14ac:dyDescent="0.3">
      <c r="A272" s="747" t="s">
        <v>573</v>
      </c>
      <c r="B272" s="748" t="s">
        <v>574</v>
      </c>
      <c r="C272" s="749" t="s">
        <v>594</v>
      </c>
      <c r="D272" s="750" t="s">
        <v>595</v>
      </c>
      <c r="E272" s="751">
        <v>50113013</v>
      </c>
      <c r="F272" s="750" t="s">
        <v>834</v>
      </c>
      <c r="G272" s="749" t="s">
        <v>598</v>
      </c>
      <c r="H272" s="749">
        <v>101076</v>
      </c>
      <c r="I272" s="749">
        <v>1076</v>
      </c>
      <c r="J272" s="749" t="s">
        <v>855</v>
      </c>
      <c r="K272" s="749" t="s">
        <v>785</v>
      </c>
      <c r="L272" s="752">
        <v>78.429999999999993</v>
      </c>
      <c r="M272" s="752">
        <v>3</v>
      </c>
      <c r="N272" s="753">
        <v>235.28999999999996</v>
      </c>
    </row>
    <row r="273" spans="1:14" ht="14.4" customHeight="1" x14ac:dyDescent="0.3">
      <c r="A273" s="747" t="s">
        <v>573</v>
      </c>
      <c r="B273" s="748" t="s">
        <v>574</v>
      </c>
      <c r="C273" s="749" t="s">
        <v>594</v>
      </c>
      <c r="D273" s="750" t="s">
        <v>595</v>
      </c>
      <c r="E273" s="751">
        <v>50113013</v>
      </c>
      <c r="F273" s="750" t="s">
        <v>834</v>
      </c>
      <c r="G273" s="749" t="s">
        <v>598</v>
      </c>
      <c r="H273" s="749">
        <v>201970</v>
      </c>
      <c r="I273" s="749">
        <v>201970</v>
      </c>
      <c r="J273" s="749" t="s">
        <v>988</v>
      </c>
      <c r="K273" s="749" t="s">
        <v>989</v>
      </c>
      <c r="L273" s="752">
        <v>72.190000000000012</v>
      </c>
      <c r="M273" s="752">
        <v>2</v>
      </c>
      <c r="N273" s="753">
        <v>144.38000000000002</v>
      </c>
    </row>
    <row r="274" spans="1:14" ht="14.4" customHeight="1" x14ac:dyDescent="0.3">
      <c r="A274" s="747" t="s">
        <v>573</v>
      </c>
      <c r="B274" s="748" t="s">
        <v>574</v>
      </c>
      <c r="C274" s="749" t="s">
        <v>594</v>
      </c>
      <c r="D274" s="750" t="s">
        <v>595</v>
      </c>
      <c r="E274" s="751">
        <v>50113013</v>
      </c>
      <c r="F274" s="750" t="s">
        <v>834</v>
      </c>
      <c r="G274" s="749" t="s">
        <v>605</v>
      </c>
      <c r="H274" s="749">
        <v>113453</v>
      </c>
      <c r="I274" s="749">
        <v>113453</v>
      </c>
      <c r="J274" s="749" t="s">
        <v>856</v>
      </c>
      <c r="K274" s="749" t="s">
        <v>857</v>
      </c>
      <c r="L274" s="752">
        <v>458.69999999999993</v>
      </c>
      <c r="M274" s="752">
        <v>3.5</v>
      </c>
      <c r="N274" s="753">
        <v>1605.4499999999998</v>
      </c>
    </row>
    <row r="275" spans="1:14" ht="14.4" customHeight="1" x14ac:dyDescent="0.3">
      <c r="A275" s="747" t="s">
        <v>573</v>
      </c>
      <c r="B275" s="748" t="s">
        <v>574</v>
      </c>
      <c r="C275" s="749" t="s">
        <v>594</v>
      </c>
      <c r="D275" s="750" t="s">
        <v>595</v>
      </c>
      <c r="E275" s="751">
        <v>50113013</v>
      </c>
      <c r="F275" s="750" t="s">
        <v>834</v>
      </c>
      <c r="G275" s="749" t="s">
        <v>598</v>
      </c>
      <c r="H275" s="749">
        <v>225175</v>
      </c>
      <c r="I275" s="749">
        <v>225175</v>
      </c>
      <c r="J275" s="749" t="s">
        <v>990</v>
      </c>
      <c r="K275" s="749" t="s">
        <v>991</v>
      </c>
      <c r="L275" s="752">
        <v>46.93</v>
      </c>
      <c r="M275" s="752">
        <v>2</v>
      </c>
      <c r="N275" s="753">
        <v>93.86</v>
      </c>
    </row>
    <row r="276" spans="1:14" ht="14.4" customHeight="1" x14ac:dyDescent="0.3">
      <c r="A276" s="747" t="s">
        <v>573</v>
      </c>
      <c r="B276" s="748" t="s">
        <v>574</v>
      </c>
      <c r="C276" s="749" t="s">
        <v>594</v>
      </c>
      <c r="D276" s="750" t="s">
        <v>595</v>
      </c>
      <c r="E276" s="751">
        <v>50113013</v>
      </c>
      <c r="F276" s="750" t="s">
        <v>834</v>
      </c>
      <c r="G276" s="749" t="s">
        <v>605</v>
      </c>
      <c r="H276" s="749">
        <v>126127</v>
      </c>
      <c r="I276" s="749">
        <v>26127</v>
      </c>
      <c r="J276" s="749" t="s">
        <v>992</v>
      </c>
      <c r="K276" s="749" t="s">
        <v>993</v>
      </c>
      <c r="L276" s="752">
        <v>12178.080000000002</v>
      </c>
      <c r="M276" s="752">
        <v>0.5</v>
      </c>
      <c r="N276" s="753">
        <v>6089.0400000000009</v>
      </c>
    </row>
    <row r="277" spans="1:14" ht="14.4" customHeight="1" x14ac:dyDescent="0.3">
      <c r="A277" s="747" t="s">
        <v>573</v>
      </c>
      <c r="B277" s="748" t="s">
        <v>574</v>
      </c>
      <c r="C277" s="749" t="s">
        <v>594</v>
      </c>
      <c r="D277" s="750" t="s">
        <v>595</v>
      </c>
      <c r="E277" s="751">
        <v>50113013</v>
      </c>
      <c r="F277" s="750" t="s">
        <v>834</v>
      </c>
      <c r="G277" s="749" t="s">
        <v>598</v>
      </c>
      <c r="H277" s="749">
        <v>116600</v>
      </c>
      <c r="I277" s="749">
        <v>16600</v>
      </c>
      <c r="J277" s="749" t="s">
        <v>862</v>
      </c>
      <c r="K277" s="749" t="s">
        <v>863</v>
      </c>
      <c r="L277" s="752">
        <v>23.931929824561404</v>
      </c>
      <c r="M277" s="752">
        <v>171</v>
      </c>
      <c r="N277" s="753">
        <v>4092.36</v>
      </c>
    </row>
    <row r="278" spans="1:14" ht="14.4" customHeight="1" x14ac:dyDescent="0.3">
      <c r="A278" s="747" t="s">
        <v>573</v>
      </c>
      <c r="B278" s="748" t="s">
        <v>574</v>
      </c>
      <c r="C278" s="749" t="s">
        <v>594</v>
      </c>
      <c r="D278" s="750" t="s">
        <v>595</v>
      </c>
      <c r="E278" s="751">
        <v>50113013</v>
      </c>
      <c r="F278" s="750" t="s">
        <v>834</v>
      </c>
      <c r="G278" s="749" t="s">
        <v>598</v>
      </c>
      <c r="H278" s="749">
        <v>117149</v>
      </c>
      <c r="I278" s="749">
        <v>17149</v>
      </c>
      <c r="J278" s="749" t="s">
        <v>862</v>
      </c>
      <c r="K278" s="749" t="s">
        <v>864</v>
      </c>
      <c r="L278" s="752">
        <v>163.33000000000007</v>
      </c>
      <c r="M278" s="752">
        <v>8</v>
      </c>
      <c r="N278" s="753">
        <v>1306.6400000000006</v>
      </c>
    </row>
    <row r="279" spans="1:14" ht="14.4" customHeight="1" x14ac:dyDescent="0.3">
      <c r="A279" s="747" t="s">
        <v>573</v>
      </c>
      <c r="B279" s="748" t="s">
        <v>574</v>
      </c>
      <c r="C279" s="749" t="s">
        <v>594</v>
      </c>
      <c r="D279" s="750" t="s">
        <v>595</v>
      </c>
      <c r="E279" s="751">
        <v>50113014</v>
      </c>
      <c r="F279" s="750" t="s">
        <v>994</v>
      </c>
      <c r="G279" s="749" t="s">
        <v>605</v>
      </c>
      <c r="H279" s="749">
        <v>164401</v>
      </c>
      <c r="I279" s="749">
        <v>164401</v>
      </c>
      <c r="J279" s="749" t="s">
        <v>995</v>
      </c>
      <c r="K279" s="749" t="s">
        <v>996</v>
      </c>
      <c r="L279" s="752">
        <v>148.5</v>
      </c>
      <c r="M279" s="752">
        <v>1.6</v>
      </c>
      <c r="N279" s="753">
        <v>237.6</v>
      </c>
    </row>
    <row r="280" spans="1:14" ht="14.4" customHeight="1" thickBot="1" x14ac:dyDescent="0.35">
      <c r="A280" s="754" t="s">
        <v>573</v>
      </c>
      <c r="B280" s="755" t="s">
        <v>574</v>
      </c>
      <c r="C280" s="756" t="s">
        <v>594</v>
      </c>
      <c r="D280" s="757" t="s">
        <v>595</v>
      </c>
      <c r="E280" s="758">
        <v>50113014</v>
      </c>
      <c r="F280" s="757" t="s">
        <v>994</v>
      </c>
      <c r="G280" s="756" t="s">
        <v>605</v>
      </c>
      <c r="H280" s="756">
        <v>164407</v>
      </c>
      <c r="I280" s="756">
        <v>164407</v>
      </c>
      <c r="J280" s="756" t="s">
        <v>995</v>
      </c>
      <c r="K280" s="756" t="s">
        <v>997</v>
      </c>
      <c r="L280" s="759">
        <v>294.8</v>
      </c>
      <c r="M280" s="759">
        <v>1</v>
      </c>
      <c r="N280" s="760">
        <v>294.8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998</v>
      </c>
      <c r="B5" s="745"/>
      <c r="C5" s="765">
        <v>0</v>
      </c>
      <c r="D5" s="745">
        <v>794.22000000000014</v>
      </c>
      <c r="E5" s="765">
        <v>1</v>
      </c>
      <c r="F5" s="746">
        <v>794.22000000000014</v>
      </c>
    </row>
    <row r="6" spans="1:6" ht="14.4" customHeight="1" x14ac:dyDescent="0.3">
      <c r="A6" s="776" t="s">
        <v>999</v>
      </c>
      <c r="B6" s="752">
        <v>1437.2500000000002</v>
      </c>
      <c r="C6" s="766">
        <v>1.6713618687938664E-2</v>
      </c>
      <c r="D6" s="752">
        <v>84555.498000000007</v>
      </c>
      <c r="E6" s="766">
        <v>0.98328638131206136</v>
      </c>
      <c r="F6" s="753">
        <v>85992.748000000007</v>
      </c>
    </row>
    <row r="7" spans="1:6" ht="14.4" customHeight="1" thickBot="1" x14ac:dyDescent="0.35">
      <c r="A7" s="777" t="s">
        <v>1000</v>
      </c>
      <c r="B7" s="768">
        <v>1847.6000000000001</v>
      </c>
      <c r="C7" s="769">
        <v>4.0047893604564247E-2</v>
      </c>
      <c r="D7" s="768">
        <v>44287.161</v>
      </c>
      <c r="E7" s="769">
        <v>0.95995210639543582</v>
      </c>
      <c r="F7" s="770">
        <v>46134.760999999999</v>
      </c>
    </row>
    <row r="8" spans="1:6" ht="14.4" customHeight="1" thickBot="1" x14ac:dyDescent="0.35">
      <c r="A8" s="771" t="s">
        <v>3</v>
      </c>
      <c r="B8" s="772">
        <v>3284.8500000000004</v>
      </c>
      <c r="C8" s="773">
        <v>2.4712663796300757E-2</v>
      </c>
      <c r="D8" s="772">
        <v>129636.87900000002</v>
      </c>
      <c r="E8" s="773">
        <v>0.97528733620369945</v>
      </c>
      <c r="F8" s="774">
        <v>132921.72899999999</v>
      </c>
    </row>
    <row r="9" spans="1:6" ht="14.4" customHeight="1" thickBot="1" x14ac:dyDescent="0.35"/>
    <row r="10" spans="1:6" ht="14.4" customHeight="1" x14ac:dyDescent="0.3">
      <c r="A10" s="775" t="s">
        <v>1001</v>
      </c>
      <c r="B10" s="745"/>
      <c r="C10" s="765">
        <v>0</v>
      </c>
      <c r="D10" s="745">
        <v>1888.91</v>
      </c>
      <c r="E10" s="765">
        <v>1</v>
      </c>
      <c r="F10" s="746">
        <v>1888.91</v>
      </c>
    </row>
    <row r="11" spans="1:6" ht="14.4" customHeight="1" x14ac:dyDescent="0.3">
      <c r="A11" s="776" t="s">
        <v>1002</v>
      </c>
      <c r="B11" s="752"/>
      <c r="C11" s="766">
        <v>0</v>
      </c>
      <c r="D11" s="752">
        <v>50801.859999999993</v>
      </c>
      <c r="E11" s="766">
        <v>1</v>
      </c>
      <c r="F11" s="753">
        <v>50801.859999999993</v>
      </c>
    </row>
    <row r="12" spans="1:6" ht="14.4" customHeight="1" x14ac:dyDescent="0.3">
      <c r="A12" s="776" t="s">
        <v>1003</v>
      </c>
      <c r="B12" s="752"/>
      <c r="C12" s="766">
        <v>0</v>
      </c>
      <c r="D12" s="752">
        <v>256.89</v>
      </c>
      <c r="E12" s="766">
        <v>1</v>
      </c>
      <c r="F12" s="753">
        <v>256.89</v>
      </c>
    </row>
    <row r="13" spans="1:6" ht="14.4" customHeight="1" x14ac:dyDescent="0.3">
      <c r="A13" s="776" t="s">
        <v>1004</v>
      </c>
      <c r="B13" s="752"/>
      <c r="C13" s="766">
        <v>0</v>
      </c>
      <c r="D13" s="752">
        <v>124.58</v>
      </c>
      <c r="E13" s="766">
        <v>1</v>
      </c>
      <c r="F13" s="753">
        <v>124.58</v>
      </c>
    </row>
    <row r="14" spans="1:6" ht="14.4" customHeight="1" x14ac:dyDescent="0.3">
      <c r="A14" s="776" t="s">
        <v>1005</v>
      </c>
      <c r="B14" s="752">
        <v>59.9</v>
      </c>
      <c r="C14" s="766">
        <v>9.0741077379870319E-2</v>
      </c>
      <c r="D14" s="752">
        <v>600.22</v>
      </c>
      <c r="E14" s="766">
        <v>0.90925892262012975</v>
      </c>
      <c r="F14" s="753">
        <v>660.12</v>
      </c>
    </row>
    <row r="15" spans="1:6" ht="14.4" customHeight="1" x14ac:dyDescent="0.3">
      <c r="A15" s="776" t="s">
        <v>1006</v>
      </c>
      <c r="B15" s="752"/>
      <c r="C15" s="766">
        <v>0</v>
      </c>
      <c r="D15" s="752">
        <v>363.15</v>
      </c>
      <c r="E15" s="766">
        <v>1</v>
      </c>
      <c r="F15" s="753">
        <v>363.15</v>
      </c>
    </row>
    <row r="16" spans="1:6" ht="14.4" customHeight="1" x14ac:dyDescent="0.3">
      <c r="A16" s="776" t="s">
        <v>1007</v>
      </c>
      <c r="B16" s="752">
        <v>84.9</v>
      </c>
      <c r="C16" s="766">
        <v>0.22546806532996957</v>
      </c>
      <c r="D16" s="752">
        <v>291.64999999999986</v>
      </c>
      <c r="E16" s="766">
        <v>0.77453193467003045</v>
      </c>
      <c r="F16" s="753">
        <v>376.54999999999984</v>
      </c>
    </row>
    <row r="17" spans="1:6" ht="14.4" customHeight="1" x14ac:dyDescent="0.3">
      <c r="A17" s="776" t="s">
        <v>1008</v>
      </c>
      <c r="B17" s="752"/>
      <c r="C17" s="766">
        <v>0</v>
      </c>
      <c r="D17" s="752">
        <v>27.929999999999996</v>
      </c>
      <c r="E17" s="766">
        <v>1</v>
      </c>
      <c r="F17" s="753">
        <v>27.929999999999996</v>
      </c>
    </row>
    <row r="18" spans="1:6" ht="14.4" customHeight="1" x14ac:dyDescent="0.3">
      <c r="A18" s="776" t="s">
        <v>1009</v>
      </c>
      <c r="B18" s="752">
        <v>35.399999999999991</v>
      </c>
      <c r="C18" s="766">
        <v>0.40494166094715162</v>
      </c>
      <c r="D18" s="752">
        <v>52.02</v>
      </c>
      <c r="E18" s="766">
        <v>0.59505833905284844</v>
      </c>
      <c r="F18" s="753">
        <v>87.419999999999987</v>
      </c>
    </row>
    <row r="19" spans="1:6" ht="14.4" customHeight="1" x14ac:dyDescent="0.3">
      <c r="A19" s="776" t="s">
        <v>1010</v>
      </c>
      <c r="B19" s="752"/>
      <c r="C19" s="766">
        <v>0</v>
      </c>
      <c r="D19" s="752">
        <v>38.699999999999996</v>
      </c>
      <c r="E19" s="766">
        <v>1</v>
      </c>
      <c r="F19" s="753">
        <v>38.699999999999996</v>
      </c>
    </row>
    <row r="20" spans="1:6" ht="14.4" customHeight="1" x14ac:dyDescent="0.3">
      <c r="A20" s="776" t="s">
        <v>1011</v>
      </c>
      <c r="B20" s="752"/>
      <c r="C20" s="766">
        <v>0</v>
      </c>
      <c r="D20" s="752">
        <v>32.33</v>
      </c>
      <c r="E20" s="766">
        <v>1</v>
      </c>
      <c r="F20" s="753">
        <v>32.33</v>
      </c>
    </row>
    <row r="21" spans="1:6" ht="14.4" customHeight="1" x14ac:dyDescent="0.3">
      <c r="A21" s="776" t="s">
        <v>1012</v>
      </c>
      <c r="B21" s="752"/>
      <c r="C21" s="766">
        <v>0</v>
      </c>
      <c r="D21" s="752">
        <v>889.5100000000001</v>
      </c>
      <c r="E21" s="766">
        <v>1</v>
      </c>
      <c r="F21" s="753">
        <v>889.5100000000001</v>
      </c>
    </row>
    <row r="22" spans="1:6" ht="14.4" customHeight="1" x14ac:dyDescent="0.3">
      <c r="A22" s="776" t="s">
        <v>1013</v>
      </c>
      <c r="B22" s="752"/>
      <c r="C22" s="766">
        <v>0</v>
      </c>
      <c r="D22" s="752">
        <v>30.180000000000007</v>
      </c>
      <c r="E22" s="766">
        <v>1</v>
      </c>
      <c r="F22" s="753">
        <v>30.180000000000007</v>
      </c>
    </row>
    <row r="23" spans="1:6" ht="14.4" customHeight="1" x14ac:dyDescent="0.3">
      <c r="A23" s="776" t="s">
        <v>1014</v>
      </c>
      <c r="B23" s="752"/>
      <c r="C23" s="766">
        <v>0</v>
      </c>
      <c r="D23" s="752">
        <v>344.24</v>
      </c>
      <c r="E23" s="766">
        <v>1</v>
      </c>
      <c r="F23" s="753">
        <v>344.24</v>
      </c>
    </row>
    <row r="24" spans="1:6" ht="14.4" customHeight="1" x14ac:dyDescent="0.3">
      <c r="A24" s="776" t="s">
        <v>1015</v>
      </c>
      <c r="B24" s="752"/>
      <c r="C24" s="766">
        <v>0</v>
      </c>
      <c r="D24" s="752">
        <v>278.69000000000005</v>
      </c>
      <c r="E24" s="766">
        <v>1</v>
      </c>
      <c r="F24" s="753">
        <v>278.69000000000005</v>
      </c>
    </row>
    <row r="25" spans="1:6" ht="14.4" customHeight="1" x14ac:dyDescent="0.3">
      <c r="A25" s="776" t="s">
        <v>1016</v>
      </c>
      <c r="B25" s="752"/>
      <c r="C25" s="766">
        <v>0</v>
      </c>
      <c r="D25" s="752">
        <v>1689.19</v>
      </c>
      <c r="E25" s="766">
        <v>1</v>
      </c>
      <c r="F25" s="753">
        <v>1689.19</v>
      </c>
    </row>
    <row r="26" spans="1:6" ht="14.4" customHeight="1" x14ac:dyDescent="0.3">
      <c r="A26" s="776" t="s">
        <v>1017</v>
      </c>
      <c r="B26" s="752"/>
      <c r="C26" s="766">
        <v>0</v>
      </c>
      <c r="D26" s="752">
        <v>6089.0400000000009</v>
      </c>
      <c r="E26" s="766">
        <v>1</v>
      </c>
      <c r="F26" s="753">
        <v>6089.0400000000009</v>
      </c>
    </row>
    <row r="27" spans="1:6" ht="14.4" customHeight="1" x14ac:dyDescent="0.3">
      <c r="A27" s="776" t="s">
        <v>1018</v>
      </c>
      <c r="B27" s="752"/>
      <c r="C27" s="766">
        <v>0</v>
      </c>
      <c r="D27" s="752">
        <v>1429.1899999999996</v>
      </c>
      <c r="E27" s="766">
        <v>1</v>
      </c>
      <c r="F27" s="753">
        <v>1429.1899999999996</v>
      </c>
    </row>
    <row r="28" spans="1:6" ht="14.4" customHeight="1" x14ac:dyDescent="0.3">
      <c r="A28" s="776" t="s">
        <v>1019</v>
      </c>
      <c r="B28" s="752">
        <v>1064.4000000000001</v>
      </c>
      <c r="C28" s="766">
        <v>1</v>
      </c>
      <c r="D28" s="752"/>
      <c r="E28" s="766">
        <v>0</v>
      </c>
      <c r="F28" s="753">
        <v>1064.4000000000001</v>
      </c>
    </row>
    <row r="29" spans="1:6" ht="14.4" customHeight="1" x14ac:dyDescent="0.3">
      <c r="A29" s="776" t="s">
        <v>1020</v>
      </c>
      <c r="B29" s="752"/>
      <c r="C29" s="766">
        <v>0</v>
      </c>
      <c r="D29" s="752">
        <v>2755.5</v>
      </c>
      <c r="E29" s="766">
        <v>1</v>
      </c>
      <c r="F29" s="753">
        <v>2755.5</v>
      </c>
    </row>
    <row r="30" spans="1:6" ht="14.4" customHeight="1" x14ac:dyDescent="0.3">
      <c r="A30" s="776" t="s">
        <v>1021</v>
      </c>
      <c r="B30" s="752"/>
      <c r="C30" s="766">
        <v>0</v>
      </c>
      <c r="D30" s="752">
        <v>1377.12</v>
      </c>
      <c r="E30" s="766">
        <v>1</v>
      </c>
      <c r="F30" s="753">
        <v>1377.12</v>
      </c>
    </row>
    <row r="31" spans="1:6" ht="14.4" customHeight="1" x14ac:dyDescent="0.3">
      <c r="A31" s="776" t="s">
        <v>1022</v>
      </c>
      <c r="B31" s="752"/>
      <c r="C31" s="766">
        <v>0</v>
      </c>
      <c r="D31" s="752">
        <v>6887.9799999999987</v>
      </c>
      <c r="E31" s="766">
        <v>1</v>
      </c>
      <c r="F31" s="753">
        <v>6887.9799999999987</v>
      </c>
    </row>
    <row r="32" spans="1:6" ht="14.4" customHeight="1" x14ac:dyDescent="0.3">
      <c r="A32" s="776" t="s">
        <v>1023</v>
      </c>
      <c r="B32" s="752"/>
      <c r="C32" s="766">
        <v>0</v>
      </c>
      <c r="D32" s="752">
        <v>793.2</v>
      </c>
      <c r="E32" s="766">
        <v>1</v>
      </c>
      <c r="F32" s="753">
        <v>793.2</v>
      </c>
    </row>
    <row r="33" spans="1:6" ht="14.4" customHeight="1" x14ac:dyDescent="0.3">
      <c r="A33" s="776" t="s">
        <v>1024</v>
      </c>
      <c r="B33" s="752"/>
      <c r="C33" s="766">
        <v>0</v>
      </c>
      <c r="D33" s="752">
        <v>1423.501</v>
      </c>
      <c r="E33" s="766">
        <v>1</v>
      </c>
      <c r="F33" s="753">
        <v>1423.501</v>
      </c>
    </row>
    <row r="34" spans="1:6" ht="14.4" customHeight="1" x14ac:dyDescent="0.3">
      <c r="A34" s="776" t="s">
        <v>1025</v>
      </c>
      <c r="B34" s="752"/>
      <c r="C34" s="766">
        <v>0</v>
      </c>
      <c r="D34" s="752">
        <v>1805.9680000000001</v>
      </c>
      <c r="E34" s="766">
        <v>1</v>
      </c>
      <c r="F34" s="753">
        <v>1805.9680000000001</v>
      </c>
    </row>
    <row r="35" spans="1:6" ht="14.4" customHeight="1" x14ac:dyDescent="0.3">
      <c r="A35" s="776" t="s">
        <v>1026</v>
      </c>
      <c r="B35" s="752"/>
      <c r="C35" s="766">
        <v>0</v>
      </c>
      <c r="D35" s="752">
        <v>532.4</v>
      </c>
      <c r="E35" s="766">
        <v>1</v>
      </c>
      <c r="F35" s="753">
        <v>532.4</v>
      </c>
    </row>
    <row r="36" spans="1:6" ht="14.4" customHeight="1" x14ac:dyDescent="0.3">
      <c r="A36" s="776" t="s">
        <v>1027</v>
      </c>
      <c r="B36" s="752"/>
      <c r="C36" s="766">
        <v>0</v>
      </c>
      <c r="D36" s="752">
        <v>6038.010000000002</v>
      </c>
      <c r="E36" s="766">
        <v>1</v>
      </c>
      <c r="F36" s="753">
        <v>6038.010000000002</v>
      </c>
    </row>
    <row r="37" spans="1:6" ht="14.4" customHeight="1" x14ac:dyDescent="0.3">
      <c r="A37" s="776" t="s">
        <v>1028</v>
      </c>
      <c r="B37" s="752"/>
      <c r="C37" s="766">
        <v>0</v>
      </c>
      <c r="D37" s="752">
        <v>134.52999999999997</v>
      </c>
      <c r="E37" s="766">
        <v>1</v>
      </c>
      <c r="F37" s="753">
        <v>134.52999999999997</v>
      </c>
    </row>
    <row r="38" spans="1:6" ht="14.4" customHeight="1" x14ac:dyDescent="0.3">
      <c r="A38" s="776" t="s">
        <v>1029</v>
      </c>
      <c r="B38" s="752">
        <v>1702.8</v>
      </c>
      <c r="C38" s="766">
        <v>1</v>
      </c>
      <c r="D38" s="752"/>
      <c r="E38" s="766">
        <v>0</v>
      </c>
      <c r="F38" s="753">
        <v>1702.8</v>
      </c>
    </row>
    <row r="39" spans="1:6" ht="14.4" customHeight="1" x14ac:dyDescent="0.3">
      <c r="A39" s="776" t="s">
        <v>1030</v>
      </c>
      <c r="B39" s="752"/>
      <c r="C39" s="766">
        <v>0</v>
      </c>
      <c r="D39" s="752">
        <v>7132.13</v>
      </c>
      <c r="E39" s="766">
        <v>1</v>
      </c>
      <c r="F39" s="753">
        <v>7132.13</v>
      </c>
    </row>
    <row r="40" spans="1:6" ht="14.4" customHeight="1" x14ac:dyDescent="0.3">
      <c r="A40" s="776" t="s">
        <v>1031</v>
      </c>
      <c r="B40" s="752"/>
      <c r="C40" s="766">
        <v>0</v>
      </c>
      <c r="D40" s="752">
        <v>23226.5</v>
      </c>
      <c r="E40" s="766">
        <v>1</v>
      </c>
      <c r="F40" s="753">
        <v>23226.5</v>
      </c>
    </row>
    <row r="41" spans="1:6" ht="14.4" customHeight="1" x14ac:dyDescent="0.3">
      <c r="A41" s="776" t="s">
        <v>1032</v>
      </c>
      <c r="B41" s="752">
        <v>337.45000000000005</v>
      </c>
      <c r="C41" s="766">
        <v>1</v>
      </c>
      <c r="D41" s="752"/>
      <c r="E41" s="766">
        <v>0</v>
      </c>
      <c r="F41" s="753">
        <v>337.45000000000005</v>
      </c>
    </row>
    <row r="42" spans="1:6" ht="14.4" customHeight="1" x14ac:dyDescent="0.3">
      <c r="A42" s="776" t="s">
        <v>1033</v>
      </c>
      <c r="B42" s="752"/>
      <c r="C42" s="766">
        <v>0</v>
      </c>
      <c r="D42" s="752">
        <v>614.88000000000011</v>
      </c>
      <c r="E42" s="766">
        <v>1</v>
      </c>
      <c r="F42" s="753">
        <v>614.88000000000011</v>
      </c>
    </row>
    <row r="43" spans="1:6" ht="14.4" customHeight="1" x14ac:dyDescent="0.3">
      <c r="A43" s="776" t="s">
        <v>1034</v>
      </c>
      <c r="B43" s="752"/>
      <c r="C43" s="766">
        <v>0</v>
      </c>
      <c r="D43" s="752">
        <v>49.820000000000029</v>
      </c>
      <c r="E43" s="766">
        <v>1</v>
      </c>
      <c r="F43" s="753">
        <v>49.820000000000029</v>
      </c>
    </row>
    <row r="44" spans="1:6" ht="14.4" customHeight="1" x14ac:dyDescent="0.3">
      <c r="A44" s="776" t="s">
        <v>1035</v>
      </c>
      <c r="B44" s="752"/>
      <c r="C44" s="766">
        <v>0</v>
      </c>
      <c r="D44" s="752">
        <v>405.6</v>
      </c>
      <c r="E44" s="766">
        <v>1</v>
      </c>
      <c r="F44" s="753">
        <v>405.6</v>
      </c>
    </row>
    <row r="45" spans="1:6" ht="14.4" customHeight="1" x14ac:dyDescent="0.3">
      <c r="A45" s="776" t="s">
        <v>1036</v>
      </c>
      <c r="B45" s="752"/>
      <c r="C45" s="766">
        <v>0</v>
      </c>
      <c r="D45" s="752">
        <v>149.23000000000002</v>
      </c>
      <c r="E45" s="766">
        <v>1</v>
      </c>
      <c r="F45" s="753">
        <v>149.23000000000002</v>
      </c>
    </row>
    <row r="46" spans="1:6" ht="14.4" customHeight="1" x14ac:dyDescent="0.3">
      <c r="A46" s="776" t="s">
        <v>1037</v>
      </c>
      <c r="B46" s="752"/>
      <c r="C46" s="766">
        <v>0</v>
      </c>
      <c r="D46" s="752">
        <v>43.759999999999991</v>
      </c>
      <c r="E46" s="766">
        <v>1</v>
      </c>
      <c r="F46" s="753">
        <v>43.759999999999991</v>
      </c>
    </row>
    <row r="47" spans="1:6" ht="14.4" customHeight="1" x14ac:dyDescent="0.3">
      <c r="A47" s="776" t="s">
        <v>1038</v>
      </c>
      <c r="B47" s="752"/>
      <c r="C47" s="766">
        <v>0</v>
      </c>
      <c r="D47" s="752">
        <v>132.18</v>
      </c>
      <c r="E47" s="766">
        <v>1</v>
      </c>
      <c r="F47" s="753">
        <v>132.18</v>
      </c>
    </row>
    <row r="48" spans="1:6" ht="14.4" customHeight="1" x14ac:dyDescent="0.3">
      <c r="A48" s="776" t="s">
        <v>1039</v>
      </c>
      <c r="B48" s="752"/>
      <c r="C48" s="766">
        <v>0</v>
      </c>
      <c r="D48" s="752">
        <v>326.27999999999992</v>
      </c>
      <c r="E48" s="766">
        <v>1</v>
      </c>
      <c r="F48" s="753">
        <v>326.27999999999992</v>
      </c>
    </row>
    <row r="49" spans="1:6" ht="14.4" customHeight="1" x14ac:dyDescent="0.3">
      <c r="A49" s="776" t="s">
        <v>1040</v>
      </c>
      <c r="B49" s="752"/>
      <c r="C49" s="766">
        <v>0</v>
      </c>
      <c r="D49" s="752">
        <v>834.46</v>
      </c>
      <c r="E49" s="766">
        <v>1</v>
      </c>
      <c r="F49" s="753">
        <v>834.46</v>
      </c>
    </row>
    <row r="50" spans="1:6" ht="14.4" customHeight="1" x14ac:dyDescent="0.3">
      <c r="A50" s="776" t="s">
        <v>1041</v>
      </c>
      <c r="B50" s="752"/>
      <c r="C50" s="766">
        <v>0</v>
      </c>
      <c r="D50" s="752">
        <v>199.02000000000004</v>
      </c>
      <c r="E50" s="766">
        <v>1</v>
      </c>
      <c r="F50" s="753">
        <v>199.02000000000004</v>
      </c>
    </row>
    <row r="51" spans="1:6" ht="14.4" customHeight="1" x14ac:dyDescent="0.3">
      <c r="A51" s="776" t="s">
        <v>1042</v>
      </c>
      <c r="B51" s="752"/>
      <c r="C51" s="766">
        <v>0</v>
      </c>
      <c r="D51" s="752">
        <v>2091.62</v>
      </c>
      <c r="E51" s="766">
        <v>1</v>
      </c>
      <c r="F51" s="753">
        <v>2091.62</v>
      </c>
    </row>
    <row r="52" spans="1:6" ht="14.4" customHeight="1" x14ac:dyDescent="0.3">
      <c r="A52" s="776" t="s">
        <v>1043</v>
      </c>
      <c r="B52" s="752"/>
      <c r="C52" s="766">
        <v>0</v>
      </c>
      <c r="D52" s="752">
        <v>671.91</v>
      </c>
      <c r="E52" s="766">
        <v>1</v>
      </c>
      <c r="F52" s="753">
        <v>671.91</v>
      </c>
    </row>
    <row r="53" spans="1:6" ht="14.4" customHeight="1" x14ac:dyDescent="0.3">
      <c r="A53" s="776" t="s">
        <v>1044</v>
      </c>
      <c r="B53" s="752"/>
      <c r="C53" s="766">
        <v>0</v>
      </c>
      <c r="D53" s="752">
        <v>5183.3099999999995</v>
      </c>
      <c r="E53" s="766">
        <v>1</v>
      </c>
      <c r="F53" s="753">
        <v>5183.3099999999995</v>
      </c>
    </row>
    <row r="54" spans="1:6" ht="14.4" customHeight="1" x14ac:dyDescent="0.3">
      <c r="A54" s="776" t="s">
        <v>1045</v>
      </c>
      <c r="B54" s="752"/>
      <c r="C54" s="766">
        <v>0</v>
      </c>
      <c r="D54" s="752">
        <v>340.37000000000006</v>
      </c>
      <c r="E54" s="766">
        <v>1</v>
      </c>
      <c r="F54" s="753">
        <v>340.37000000000006</v>
      </c>
    </row>
    <row r="55" spans="1:6" ht="14.4" customHeight="1" thickBot="1" x14ac:dyDescent="0.35">
      <c r="A55" s="777" t="s">
        <v>1046</v>
      </c>
      <c r="B55" s="768"/>
      <c r="C55" s="769">
        <v>0</v>
      </c>
      <c r="D55" s="768">
        <v>1259.3200000000002</v>
      </c>
      <c r="E55" s="769">
        <v>1</v>
      </c>
      <c r="F55" s="770">
        <v>1259.3200000000002</v>
      </c>
    </row>
    <row r="56" spans="1:6" ht="14.4" customHeight="1" thickBot="1" x14ac:dyDescent="0.35">
      <c r="A56" s="771" t="s">
        <v>3</v>
      </c>
      <c r="B56" s="772">
        <v>3284.8500000000004</v>
      </c>
      <c r="C56" s="773">
        <v>2.4712663796300757E-2</v>
      </c>
      <c r="D56" s="772">
        <v>129636.87899999999</v>
      </c>
      <c r="E56" s="773">
        <v>0.97528733620369923</v>
      </c>
      <c r="F56" s="774">
        <v>132921.72899999999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1252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47</v>
      </c>
      <c r="G3" s="47">
        <f>SUBTOTAL(9,G6:G1048576)</f>
        <v>3284.8500000000004</v>
      </c>
      <c r="H3" s="48">
        <f>IF(M3=0,0,G3/M3)</f>
        <v>2.4712663796300768E-2</v>
      </c>
      <c r="I3" s="47">
        <f>SUBTOTAL(9,I6:I1048576)</f>
        <v>715.9</v>
      </c>
      <c r="J3" s="47">
        <f>SUBTOTAL(9,J6:J1048576)</f>
        <v>129636.87899999996</v>
      </c>
      <c r="K3" s="48">
        <f>IF(M3=0,0,J3/M3)</f>
        <v>0.97528733620369945</v>
      </c>
      <c r="L3" s="47">
        <f>SUBTOTAL(9,L6:L1048576)</f>
        <v>762.9</v>
      </c>
      <c r="M3" s="49">
        <f>SUBTOTAL(9,M6:M1048576)</f>
        <v>132921.72899999993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586</v>
      </c>
      <c r="B6" s="741" t="s">
        <v>1047</v>
      </c>
      <c r="C6" s="741" t="s">
        <v>1048</v>
      </c>
      <c r="D6" s="741" t="s">
        <v>654</v>
      </c>
      <c r="E6" s="741" t="s">
        <v>1049</v>
      </c>
      <c r="F6" s="745"/>
      <c r="G6" s="745"/>
      <c r="H6" s="765">
        <v>0</v>
      </c>
      <c r="I6" s="745">
        <v>9</v>
      </c>
      <c r="J6" s="745">
        <v>149.26000000000005</v>
      </c>
      <c r="K6" s="765">
        <v>1</v>
      </c>
      <c r="L6" s="745">
        <v>9</v>
      </c>
      <c r="M6" s="746">
        <v>149.26000000000005</v>
      </c>
    </row>
    <row r="7" spans="1:13" ht="14.4" customHeight="1" x14ac:dyDescent="0.3">
      <c r="A7" s="747" t="s">
        <v>586</v>
      </c>
      <c r="B7" s="748" t="s">
        <v>1050</v>
      </c>
      <c r="C7" s="748" t="s">
        <v>1051</v>
      </c>
      <c r="D7" s="748" t="s">
        <v>673</v>
      </c>
      <c r="E7" s="748" t="s">
        <v>1052</v>
      </c>
      <c r="F7" s="752"/>
      <c r="G7" s="752"/>
      <c r="H7" s="766">
        <v>0</v>
      </c>
      <c r="I7" s="752">
        <v>2</v>
      </c>
      <c r="J7" s="752">
        <v>132.68000000000004</v>
      </c>
      <c r="K7" s="766">
        <v>1</v>
      </c>
      <c r="L7" s="752">
        <v>2</v>
      </c>
      <c r="M7" s="753">
        <v>132.68000000000004</v>
      </c>
    </row>
    <row r="8" spans="1:13" ht="14.4" customHeight="1" x14ac:dyDescent="0.3">
      <c r="A8" s="747" t="s">
        <v>586</v>
      </c>
      <c r="B8" s="748" t="s">
        <v>1053</v>
      </c>
      <c r="C8" s="748" t="s">
        <v>1054</v>
      </c>
      <c r="D8" s="748" t="s">
        <v>1055</v>
      </c>
      <c r="E8" s="748" t="s">
        <v>1056</v>
      </c>
      <c r="F8" s="752"/>
      <c r="G8" s="752"/>
      <c r="H8" s="766">
        <v>0</v>
      </c>
      <c r="I8" s="752">
        <v>2</v>
      </c>
      <c r="J8" s="752">
        <v>1259.3200000000002</v>
      </c>
      <c r="K8" s="766">
        <v>1</v>
      </c>
      <c r="L8" s="752">
        <v>2</v>
      </c>
      <c r="M8" s="753">
        <v>1259.3200000000002</v>
      </c>
    </row>
    <row r="9" spans="1:13" ht="14.4" customHeight="1" x14ac:dyDescent="0.3">
      <c r="A9" s="747" t="s">
        <v>586</v>
      </c>
      <c r="B9" s="748" t="s">
        <v>1057</v>
      </c>
      <c r="C9" s="748" t="s">
        <v>1058</v>
      </c>
      <c r="D9" s="748" t="s">
        <v>1059</v>
      </c>
      <c r="E9" s="748" t="s">
        <v>1060</v>
      </c>
      <c r="F9" s="752"/>
      <c r="G9" s="752"/>
      <c r="H9" s="766">
        <v>0</v>
      </c>
      <c r="I9" s="752">
        <v>1</v>
      </c>
      <c r="J9" s="752">
        <v>671.91</v>
      </c>
      <c r="K9" s="766">
        <v>1</v>
      </c>
      <c r="L9" s="752">
        <v>1</v>
      </c>
      <c r="M9" s="753">
        <v>671.91</v>
      </c>
    </row>
    <row r="10" spans="1:13" ht="14.4" customHeight="1" x14ac:dyDescent="0.3">
      <c r="A10" s="747" t="s">
        <v>586</v>
      </c>
      <c r="B10" s="748" t="s">
        <v>1061</v>
      </c>
      <c r="C10" s="748" t="s">
        <v>1062</v>
      </c>
      <c r="D10" s="748" t="s">
        <v>1063</v>
      </c>
      <c r="E10" s="748" t="s">
        <v>1060</v>
      </c>
      <c r="F10" s="752"/>
      <c r="G10" s="752"/>
      <c r="H10" s="766">
        <v>0</v>
      </c>
      <c r="I10" s="752">
        <v>2</v>
      </c>
      <c r="J10" s="752">
        <v>2091.62</v>
      </c>
      <c r="K10" s="766">
        <v>1</v>
      </c>
      <c r="L10" s="752">
        <v>2</v>
      </c>
      <c r="M10" s="753">
        <v>2091.62</v>
      </c>
    </row>
    <row r="11" spans="1:13" ht="14.4" customHeight="1" x14ac:dyDescent="0.3">
      <c r="A11" s="747" t="s">
        <v>586</v>
      </c>
      <c r="B11" s="748" t="s">
        <v>1064</v>
      </c>
      <c r="C11" s="748" t="s">
        <v>1065</v>
      </c>
      <c r="D11" s="748" t="s">
        <v>694</v>
      </c>
      <c r="E11" s="748" t="s">
        <v>1066</v>
      </c>
      <c r="F11" s="752"/>
      <c r="G11" s="752"/>
      <c r="H11" s="766">
        <v>0</v>
      </c>
      <c r="I11" s="752">
        <v>11</v>
      </c>
      <c r="J11" s="752">
        <v>36300</v>
      </c>
      <c r="K11" s="766">
        <v>1</v>
      </c>
      <c r="L11" s="752">
        <v>11</v>
      </c>
      <c r="M11" s="753">
        <v>36300</v>
      </c>
    </row>
    <row r="12" spans="1:13" ht="14.4" customHeight="1" x14ac:dyDescent="0.3">
      <c r="A12" s="747" t="s">
        <v>586</v>
      </c>
      <c r="B12" s="748" t="s">
        <v>1064</v>
      </c>
      <c r="C12" s="748" t="s">
        <v>1067</v>
      </c>
      <c r="D12" s="748" t="s">
        <v>696</v>
      </c>
      <c r="E12" s="748" t="s">
        <v>1068</v>
      </c>
      <c r="F12" s="752"/>
      <c r="G12" s="752"/>
      <c r="H12" s="766">
        <v>0</v>
      </c>
      <c r="I12" s="752">
        <v>6</v>
      </c>
      <c r="J12" s="752">
        <v>3783.96</v>
      </c>
      <c r="K12" s="766">
        <v>1</v>
      </c>
      <c r="L12" s="752">
        <v>6</v>
      </c>
      <c r="M12" s="753">
        <v>3783.96</v>
      </c>
    </row>
    <row r="13" spans="1:13" ht="14.4" customHeight="1" x14ac:dyDescent="0.3">
      <c r="A13" s="747" t="s">
        <v>586</v>
      </c>
      <c r="B13" s="748" t="s">
        <v>1064</v>
      </c>
      <c r="C13" s="748" t="s">
        <v>1069</v>
      </c>
      <c r="D13" s="748" t="s">
        <v>696</v>
      </c>
      <c r="E13" s="748" t="s">
        <v>1070</v>
      </c>
      <c r="F13" s="752"/>
      <c r="G13" s="752"/>
      <c r="H13" s="766">
        <v>0</v>
      </c>
      <c r="I13" s="752">
        <v>2</v>
      </c>
      <c r="J13" s="752">
        <v>817.9</v>
      </c>
      <c r="K13" s="766">
        <v>1</v>
      </c>
      <c r="L13" s="752">
        <v>2</v>
      </c>
      <c r="M13" s="753">
        <v>817.9</v>
      </c>
    </row>
    <row r="14" spans="1:13" ht="14.4" customHeight="1" x14ac:dyDescent="0.3">
      <c r="A14" s="747" t="s">
        <v>586</v>
      </c>
      <c r="B14" s="748" t="s">
        <v>1071</v>
      </c>
      <c r="C14" s="748" t="s">
        <v>1072</v>
      </c>
      <c r="D14" s="748" t="s">
        <v>833</v>
      </c>
      <c r="E14" s="748" t="s">
        <v>1073</v>
      </c>
      <c r="F14" s="752"/>
      <c r="G14" s="752"/>
      <c r="H14" s="766">
        <v>0</v>
      </c>
      <c r="I14" s="752">
        <v>2</v>
      </c>
      <c r="J14" s="752">
        <v>124.58</v>
      </c>
      <c r="K14" s="766">
        <v>1</v>
      </c>
      <c r="L14" s="752">
        <v>2</v>
      </c>
      <c r="M14" s="753">
        <v>124.58</v>
      </c>
    </row>
    <row r="15" spans="1:13" ht="14.4" customHeight="1" x14ac:dyDescent="0.3">
      <c r="A15" s="747" t="s">
        <v>586</v>
      </c>
      <c r="B15" s="748" t="s">
        <v>1074</v>
      </c>
      <c r="C15" s="748" t="s">
        <v>1075</v>
      </c>
      <c r="D15" s="748" t="s">
        <v>701</v>
      </c>
      <c r="E15" s="748" t="s">
        <v>702</v>
      </c>
      <c r="F15" s="752"/>
      <c r="G15" s="752"/>
      <c r="H15" s="766">
        <v>0</v>
      </c>
      <c r="I15" s="752">
        <v>2</v>
      </c>
      <c r="J15" s="752">
        <v>80.78</v>
      </c>
      <c r="K15" s="766">
        <v>1</v>
      </c>
      <c r="L15" s="752">
        <v>2</v>
      </c>
      <c r="M15" s="753">
        <v>80.78</v>
      </c>
    </row>
    <row r="16" spans="1:13" ht="14.4" customHeight="1" x14ac:dyDescent="0.3">
      <c r="A16" s="747" t="s">
        <v>586</v>
      </c>
      <c r="B16" s="748" t="s">
        <v>1074</v>
      </c>
      <c r="C16" s="748" t="s">
        <v>1076</v>
      </c>
      <c r="D16" s="748" t="s">
        <v>699</v>
      </c>
      <c r="E16" s="748" t="s">
        <v>1077</v>
      </c>
      <c r="F16" s="752"/>
      <c r="G16" s="752"/>
      <c r="H16" s="766">
        <v>0</v>
      </c>
      <c r="I16" s="752">
        <v>2</v>
      </c>
      <c r="J16" s="752">
        <v>115.54000000000002</v>
      </c>
      <c r="K16" s="766">
        <v>1</v>
      </c>
      <c r="L16" s="752">
        <v>2</v>
      </c>
      <c r="M16" s="753">
        <v>115.54000000000002</v>
      </c>
    </row>
    <row r="17" spans="1:13" ht="14.4" customHeight="1" x14ac:dyDescent="0.3">
      <c r="A17" s="747" t="s">
        <v>586</v>
      </c>
      <c r="B17" s="748" t="s">
        <v>1078</v>
      </c>
      <c r="C17" s="748" t="s">
        <v>1079</v>
      </c>
      <c r="D17" s="748" t="s">
        <v>712</v>
      </c>
      <c r="E17" s="748" t="s">
        <v>1080</v>
      </c>
      <c r="F17" s="752"/>
      <c r="G17" s="752"/>
      <c r="H17" s="766">
        <v>0</v>
      </c>
      <c r="I17" s="752">
        <v>4</v>
      </c>
      <c r="J17" s="752">
        <v>226.40999999999997</v>
      </c>
      <c r="K17" s="766">
        <v>1</v>
      </c>
      <c r="L17" s="752">
        <v>4</v>
      </c>
      <c r="M17" s="753">
        <v>226.40999999999997</v>
      </c>
    </row>
    <row r="18" spans="1:13" ht="14.4" customHeight="1" x14ac:dyDescent="0.3">
      <c r="A18" s="747" t="s">
        <v>586</v>
      </c>
      <c r="B18" s="748" t="s">
        <v>1078</v>
      </c>
      <c r="C18" s="748" t="s">
        <v>1081</v>
      </c>
      <c r="D18" s="748" t="s">
        <v>712</v>
      </c>
      <c r="E18" s="748" t="s">
        <v>1082</v>
      </c>
      <c r="F18" s="752"/>
      <c r="G18" s="752"/>
      <c r="H18" s="766">
        <v>0</v>
      </c>
      <c r="I18" s="752">
        <v>2</v>
      </c>
      <c r="J18" s="752">
        <v>136.74</v>
      </c>
      <c r="K18" s="766">
        <v>1</v>
      </c>
      <c r="L18" s="752">
        <v>2</v>
      </c>
      <c r="M18" s="753">
        <v>136.74</v>
      </c>
    </row>
    <row r="19" spans="1:13" ht="14.4" customHeight="1" x14ac:dyDescent="0.3">
      <c r="A19" s="747" t="s">
        <v>586</v>
      </c>
      <c r="B19" s="748" t="s">
        <v>1083</v>
      </c>
      <c r="C19" s="748" t="s">
        <v>1084</v>
      </c>
      <c r="D19" s="748" t="s">
        <v>1085</v>
      </c>
      <c r="E19" s="748" t="s">
        <v>1086</v>
      </c>
      <c r="F19" s="752"/>
      <c r="G19" s="752"/>
      <c r="H19" s="766">
        <v>0</v>
      </c>
      <c r="I19" s="752">
        <v>1</v>
      </c>
      <c r="J19" s="752">
        <v>291.64999999999986</v>
      </c>
      <c r="K19" s="766">
        <v>1</v>
      </c>
      <c r="L19" s="752">
        <v>1</v>
      </c>
      <c r="M19" s="753">
        <v>291.64999999999986</v>
      </c>
    </row>
    <row r="20" spans="1:13" ht="14.4" customHeight="1" x14ac:dyDescent="0.3">
      <c r="A20" s="747" t="s">
        <v>586</v>
      </c>
      <c r="B20" s="748" t="s">
        <v>1087</v>
      </c>
      <c r="C20" s="748" t="s">
        <v>1088</v>
      </c>
      <c r="D20" s="748" t="s">
        <v>1089</v>
      </c>
      <c r="E20" s="748" t="s">
        <v>1090</v>
      </c>
      <c r="F20" s="752"/>
      <c r="G20" s="752"/>
      <c r="H20" s="766">
        <v>0</v>
      </c>
      <c r="I20" s="752">
        <v>1</v>
      </c>
      <c r="J20" s="752">
        <v>27.929999999999996</v>
      </c>
      <c r="K20" s="766">
        <v>1</v>
      </c>
      <c r="L20" s="752">
        <v>1</v>
      </c>
      <c r="M20" s="753">
        <v>27.929999999999996</v>
      </c>
    </row>
    <row r="21" spans="1:13" ht="14.4" customHeight="1" x14ac:dyDescent="0.3">
      <c r="A21" s="747" t="s">
        <v>586</v>
      </c>
      <c r="B21" s="748" t="s">
        <v>1091</v>
      </c>
      <c r="C21" s="748" t="s">
        <v>1092</v>
      </c>
      <c r="D21" s="748" t="s">
        <v>1093</v>
      </c>
      <c r="E21" s="748" t="s">
        <v>1094</v>
      </c>
      <c r="F21" s="752"/>
      <c r="G21" s="752"/>
      <c r="H21" s="766">
        <v>0</v>
      </c>
      <c r="I21" s="752">
        <v>1</v>
      </c>
      <c r="J21" s="752">
        <v>25.880000000000003</v>
      </c>
      <c r="K21" s="766">
        <v>1</v>
      </c>
      <c r="L21" s="752">
        <v>1</v>
      </c>
      <c r="M21" s="753">
        <v>25.880000000000003</v>
      </c>
    </row>
    <row r="22" spans="1:13" ht="14.4" customHeight="1" x14ac:dyDescent="0.3">
      <c r="A22" s="747" t="s">
        <v>586</v>
      </c>
      <c r="B22" s="748" t="s">
        <v>1091</v>
      </c>
      <c r="C22" s="748" t="s">
        <v>1095</v>
      </c>
      <c r="D22" s="748" t="s">
        <v>1096</v>
      </c>
      <c r="E22" s="748" t="s">
        <v>1097</v>
      </c>
      <c r="F22" s="752">
        <v>1</v>
      </c>
      <c r="G22" s="752">
        <v>35.399999999999991</v>
      </c>
      <c r="H22" s="766">
        <v>1</v>
      </c>
      <c r="I22" s="752"/>
      <c r="J22" s="752"/>
      <c r="K22" s="766">
        <v>0</v>
      </c>
      <c r="L22" s="752">
        <v>1</v>
      </c>
      <c r="M22" s="753">
        <v>35.399999999999991</v>
      </c>
    </row>
    <row r="23" spans="1:13" ht="14.4" customHeight="1" x14ac:dyDescent="0.3">
      <c r="A23" s="747" t="s">
        <v>586</v>
      </c>
      <c r="B23" s="748" t="s">
        <v>1098</v>
      </c>
      <c r="C23" s="748" t="s">
        <v>1099</v>
      </c>
      <c r="D23" s="748" t="s">
        <v>1100</v>
      </c>
      <c r="E23" s="748" t="s">
        <v>1101</v>
      </c>
      <c r="F23" s="752"/>
      <c r="G23" s="752"/>
      <c r="H23" s="766">
        <v>0</v>
      </c>
      <c r="I23" s="752">
        <v>1</v>
      </c>
      <c r="J23" s="752">
        <v>8.7000000000000028</v>
      </c>
      <c r="K23" s="766">
        <v>1</v>
      </c>
      <c r="L23" s="752">
        <v>1</v>
      </c>
      <c r="M23" s="753">
        <v>8.7000000000000028</v>
      </c>
    </row>
    <row r="24" spans="1:13" ht="14.4" customHeight="1" x14ac:dyDescent="0.3">
      <c r="A24" s="747" t="s">
        <v>586</v>
      </c>
      <c r="B24" s="748" t="s">
        <v>1102</v>
      </c>
      <c r="C24" s="748" t="s">
        <v>1103</v>
      </c>
      <c r="D24" s="748" t="s">
        <v>1104</v>
      </c>
      <c r="E24" s="748" t="s">
        <v>1105</v>
      </c>
      <c r="F24" s="752"/>
      <c r="G24" s="752"/>
      <c r="H24" s="766">
        <v>0</v>
      </c>
      <c r="I24" s="752">
        <v>1</v>
      </c>
      <c r="J24" s="752">
        <v>32.33</v>
      </c>
      <c r="K24" s="766">
        <v>1</v>
      </c>
      <c r="L24" s="752">
        <v>1</v>
      </c>
      <c r="M24" s="753">
        <v>32.33</v>
      </c>
    </row>
    <row r="25" spans="1:13" ht="14.4" customHeight="1" x14ac:dyDescent="0.3">
      <c r="A25" s="747" t="s">
        <v>586</v>
      </c>
      <c r="B25" s="748" t="s">
        <v>1106</v>
      </c>
      <c r="C25" s="748" t="s">
        <v>1107</v>
      </c>
      <c r="D25" s="748" t="s">
        <v>802</v>
      </c>
      <c r="E25" s="748" t="s">
        <v>1094</v>
      </c>
      <c r="F25" s="752"/>
      <c r="G25" s="752"/>
      <c r="H25" s="766">
        <v>0</v>
      </c>
      <c r="I25" s="752">
        <v>1</v>
      </c>
      <c r="J25" s="752">
        <v>86.090000000000046</v>
      </c>
      <c r="K25" s="766">
        <v>1</v>
      </c>
      <c r="L25" s="752">
        <v>1</v>
      </c>
      <c r="M25" s="753">
        <v>86.090000000000046</v>
      </c>
    </row>
    <row r="26" spans="1:13" ht="14.4" customHeight="1" x14ac:dyDescent="0.3">
      <c r="A26" s="747" t="s">
        <v>586</v>
      </c>
      <c r="B26" s="748" t="s">
        <v>1106</v>
      </c>
      <c r="C26" s="748" t="s">
        <v>1108</v>
      </c>
      <c r="D26" s="748" t="s">
        <v>802</v>
      </c>
      <c r="E26" s="748" t="s">
        <v>1109</v>
      </c>
      <c r="F26" s="752"/>
      <c r="G26" s="752"/>
      <c r="H26" s="766">
        <v>0</v>
      </c>
      <c r="I26" s="752">
        <v>1</v>
      </c>
      <c r="J26" s="752">
        <v>219.59</v>
      </c>
      <c r="K26" s="766">
        <v>1</v>
      </c>
      <c r="L26" s="752">
        <v>1</v>
      </c>
      <c r="M26" s="753">
        <v>219.59</v>
      </c>
    </row>
    <row r="27" spans="1:13" ht="14.4" customHeight="1" x14ac:dyDescent="0.3">
      <c r="A27" s="747" t="s">
        <v>586</v>
      </c>
      <c r="B27" s="748" t="s">
        <v>1106</v>
      </c>
      <c r="C27" s="748" t="s">
        <v>1110</v>
      </c>
      <c r="D27" s="748" t="s">
        <v>803</v>
      </c>
      <c r="E27" s="748" t="s">
        <v>1111</v>
      </c>
      <c r="F27" s="752"/>
      <c r="G27" s="752"/>
      <c r="H27" s="766">
        <v>0</v>
      </c>
      <c r="I27" s="752">
        <v>1</v>
      </c>
      <c r="J27" s="752">
        <v>162.79</v>
      </c>
      <c r="K27" s="766">
        <v>1</v>
      </c>
      <c r="L27" s="752">
        <v>1</v>
      </c>
      <c r="M27" s="753">
        <v>162.79</v>
      </c>
    </row>
    <row r="28" spans="1:13" ht="14.4" customHeight="1" x14ac:dyDescent="0.3">
      <c r="A28" s="747" t="s">
        <v>586</v>
      </c>
      <c r="B28" s="748" t="s">
        <v>1112</v>
      </c>
      <c r="C28" s="748" t="s">
        <v>1113</v>
      </c>
      <c r="D28" s="748" t="s">
        <v>1114</v>
      </c>
      <c r="E28" s="748" t="s">
        <v>1115</v>
      </c>
      <c r="F28" s="752"/>
      <c r="G28" s="752"/>
      <c r="H28" s="766">
        <v>0</v>
      </c>
      <c r="I28" s="752">
        <v>1</v>
      </c>
      <c r="J28" s="752">
        <v>185.26000000000002</v>
      </c>
      <c r="K28" s="766">
        <v>1</v>
      </c>
      <c r="L28" s="752">
        <v>1</v>
      </c>
      <c r="M28" s="753">
        <v>185.26000000000002</v>
      </c>
    </row>
    <row r="29" spans="1:13" ht="14.4" customHeight="1" x14ac:dyDescent="0.3">
      <c r="A29" s="747" t="s">
        <v>586</v>
      </c>
      <c r="B29" s="748" t="s">
        <v>1116</v>
      </c>
      <c r="C29" s="748" t="s">
        <v>1117</v>
      </c>
      <c r="D29" s="748" t="s">
        <v>1118</v>
      </c>
      <c r="E29" s="748" t="s">
        <v>1119</v>
      </c>
      <c r="F29" s="752"/>
      <c r="G29" s="752"/>
      <c r="H29" s="766">
        <v>0</v>
      </c>
      <c r="I29" s="752">
        <v>1</v>
      </c>
      <c r="J29" s="752">
        <v>69.36999999999999</v>
      </c>
      <c r="K29" s="766">
        <v>1</v>
      </c>
      <c r="L29" s="752">
        <v>1</v>
      </c>
      <c r="M29" s="753">
        <v>69.36999999999999</v>
      </c>
    </row>
    <row r="30" spans="1:13" ht="14.4" customHeight="1" x14ac:dyDescent="0.3">
      <c r="A30" s="747" t="s">
        <v>586</v>
      </c>
      <c r="B30" s="748" t="s">
        <v>1116</v>
      </c>
      <c r="C30" s="748" t="s">
        <v>1120</v>
      </c>
      <c r="D30" s="748" t="s">
        <v>1118</v>
      </c>
      <c r="E30" s="748" t="s">
        <v>1121</v>
      </c>
      <c r="F30" s="752"/>
      <c r="G30" s="752"/>
      <c r="H30" s="766">
        <v>0</v>
      </c>
      <c r="I30" s="752">
        <v>1</v>
      </c>
      <c r="J30" s="752">
        <v>209.32000000000005</v>
      </c>
      <c r="K30" s="766">
        <v>1</v>
      </c>
      <c r="L30" s="752">
        <v>1</v>
      </c>
      <c r="M30" s="753">
        <v>209.32000000000005</v>
      </c>
    </row>
    <row r="31" spans="1:13" ht="14.4" customHeight="1" x14ac:dyDescent="0.3">
      <c r="A31" s="747" t="s">
        <v>586</v>
      </c>
      <c r="B31" s="748" t="s">
        <v>1122</v>
      </c>
      <c r="C31" s="748" t="s">
        <v>1123</v>
      </c>
      <c r="D31" s="748" t="s">
        <v>813</v>
      </c>
      <c r="E31" s="748" t="s">
        <v>1124</v>
      </c>
      <c r="F31" s="752"/>
      <c r="G31" s="752"/>
      <c r="H31" s="766">
        <v>0</v>
      </c>
      <c r="I31" s="752">
        <v>5</v>
      </c>
      <c r="J31" s="752">
        <v>429.45</v>
      </c>
      <c r="K31" s="766">
        <v>1</v>
      </c>
      <c r="L31" s="752">
        <v>5</v>
      </c>
      <c r="M31" s="753">
        <v>429.45</v>
      </c>
    </row>
    <row r="32" spans="1:13" ht="14.4" customHeight="1" x14ac:dyDescent="0.3">
      <c r="A32" s="747" t="s">
        <v>586</v>
      </c>
      <c r="B32" s="748" t="s">
        <v>1125</v>
      </c>
      <c r="C32" s="748" t="s">
        <v>1126</v>
      </c>
      <c r="D32" s="748" t="s">
        <v>1127</v>
      </c>
      <c r="E32" s="748" t="s">
        <v>1128</v>
      </c>
      <c r="F32" s="752"/>
      <c r="G32" s="752"/>
      <c r="H32" s="766">
        <v>0</v>
      </c>
      <c r="I32" s="752">
        <v>1</v>
      </c>
      <c r="J32" s="752">
        <v>92.2</v>
      </c>
      <c r="K32" s="766">
        <v>1</v>
      </c>
      <c r="L32" s="752">
        <v>1</v>
      </c>
      <c r="M32" s="753">
        <v>92.2</v>
      </c>
    </row>
    <row r="33" spans="1:13" ht="14.4" customHeight="1" x14ac:dyDescent="0.3">
      <c r="A33" s="747" t="s">
        <v>586</v>
      </c>
      <c r="B33" s="748" t="s">
        <v>1125</v>
      </c>
      <c r="C33" s="748" t="s">
        <v>1129</v>
      </c>
      <c r="D33" s="748" t="s">
        <v>1127</v>
      </c>
      <c r="E33" s="748" t="s">
        <v>1130</v>
      </c>
      <c r="F33" s="752"/>
      <c r="G33" s="752"/>
      <c r="H33" s="766">
        <v>0</v>
      </c>
      <c r="I33" s="752">
        <v>1</v>
      </c>
      <c r="J33" s="752">
        <v>94.28000000000003</v>
      </c>
      <c r="K33" s="766">
        <v>1</v>
      </c>
      <c r="L33" s="752">
        <v>1</v>
      </c>
      <c r="M33" s="753">
        <v>94.28000000000003</v>
      </c>
    </row>
    <row r="34" spans="1:13" ht="14.4" customHeight="1" x14ac:dyDescent="0.3">
      <c r="A34" s="747" t="s">
        <v>586</v>
      </c>
      <c r="B34" s="748" t="s">
        <v>1131</v>
      </c>
      <c r="C34" s="748" t="s">
        <v>1132</v>
      </c>
      <c r="D34" s="748" t="s">
        <v>835</v>
      </c>
      <c r="E34" s="748" t="s">
        <v>1133</v>
      </c>
      <c r="F34" s="752"/>
      <c r="G34" s="752"/>
      <c r="H34" s="766">
        <v>0</v>
      </c>
      <c r="I34" s="752">
        <v>2</v>
      </c>
      <c r="J34" s="752">
        <v>331.82</v>
      </c>
      <c r="K34" s="766">
        <v>1</v>
      </c>
      <c r="L34" s="752">
        <v>2</v>
      </c>
      <c r="M34" s="753">
        <v>331.82</v>
      </c>
    </row>
    <row r="35" spans="1:13" ht="14.4" customHeight="1" x14ac:dyDescent="0.3">
      <c r="A35" s="747" t="s">
        <v>586</v>
      </c>
      <c r="B35" s="748" t="s">
        <v>1134</v>
      </c>
      <c r="C35" s="748" t="s">
        <v>1135</v>
      </c>
      <c r="D35" s="748" t="s">
        <v>1136</v>
      </c>
      <c r="E35" s="748" t="s">
        <v>1137</v>
      </c>
      <c r="F35" s="752"/>
      <c r="G35" s="752"/>
      <c r="H35" s="766">
        <v>0</v>
      </c>
      <c r="I35" s="752">
        <v>7.8</v>
      </c>
      <c r="J35" s="752">
        <v>3577.8599999999997</v>
      </c>
      <c r="K35" s="766">
        <v>1</v>
      </c>
      <c r="L35" s="752">
        <v>7.8</v>
      </c>
      <c r="M35" s="753">
        <v>3577.8599999999997</v>
      </c>
    </row>
    <row r="36" spans="1:13" ht="14.4" customHeight="1" x14ac:dyDescent="0.3">
      <c r="A36" s="747" t="s">
        <v>586</v>
      </c>
      <c r="B36" s="748" t="s">
        <v>1138</v>
      </c>
      <c r="C36" s="748" t="s">
        <v>1139</v>
      </c>
      <c r="D36" s="748" t="s">
        <v>1140</v>
      </c>
      <c r="E36" s="748" t="s">
        <v>1141</v>
      </c>
      <c r="F36" s="752"/>
      <c r="G36" s="752"/>
      <c r="H36" s="766">
        <v>0</v>
      </c>
      <c r="I36" s="752">
        <v>7</v>
      </c>
      <c r="J36" s="752">
        <v>1429.1899999999996</v>
      </c>
      <c r="K36" s="766">
        <v>1</v>
      </c>
      <c r="L36" s="752">
        <v>7</v>
      </c>
      <c r="M36" s="753">
        <v>1429.1899999999996</v>
      </c>
    </row>
    <row r="37" spans="1:13" ht="14.4" customHeight="1" x14ac:dyDescent="0.3">
      <c r="A37" s="747" t="s">
        <v>586</v>
      </c>
      <c r="B37" s="748" t="s">
        <v>1142</v>
      </c>
      <c r="C37" s="748" t="s">
        <v>1143</v>
      </c>
      <c r="D37" s="748" t="s">
        <v>1144</v>
      </c>
      <c r="E37" s="748" t="s">
        <v>1145</v>
      </c>
      <c r="F37" s="752">
        <v>40</v>
      </c>
      <c r="G37" s="752">
        <v>1064.4000000000001</v>
      </c>
      <c r="H37" s="766">
        <v>1</v>
      </c>
      <c r="I37" s="752"/>
      <c r="J37" s="752"/>
      <c r="K37" s="766">
        <v>0</v>
      </c>
      <c r="L37" s="752">
        <v>40</v>
      </c>
      <c r="M37" s="753">
        <v>1064.4000000000001</v>
      </c>
    </row>
    <row r="38" spans="1:13" ht="14.4" customHeight="1" x14ac:dyDescent="0.3">
      <c r="A38" s="747" t="s">
        <v>586</v>
      </c>
      <c r="B38" s="748" t="s">
        <v>1146</v>
      </c>
      <c r="C38" s="748" t="s">
        <v>1147</v>
      </c>
      <c r="D38" s="748" t="s">
        <v>843</v>
      </c>
      <c r="E38" s="748" t="s">
        <v>1148</v>
      </c>
      <c r="F38" s="752"/>
      <c r="G38" s="752"/>
      <c r="H38" s="766">
        <v>0</v>
      </c>
      <c r="I38" s="752">
        <v>4</v>
      </c>
      <c r="J38" s="752">
        <v>918.07999999999993</v>
      </c>
      <c r="K38" s="766">
        <v>1</v>
      </c>
      <c r="L38" s="752">
        <v>4</v>
      </c>
      <c r="M38" s="753">
        <v>918.07999999999993</v>
      </c>
    </row>
    <row r="39" spans="1:13" ht="14.4" customHeight="1" x14ac:dyDescent="0.3">
      <c r="A39" s="747" t="s">
        <v>586</v>
      </c>
      <c r="B39" s="748" t="s">
        <v>1149</v>
      </c>
      <c r="C39" s="748" t="s">
        <v>1150</v>
      </c>
      <c r="D39" s="748" t="s">
        <v>1151</v>
      </c>
      <c r="E39" s="748" t="s">
        <v>1152</v>
      </c>
      <c r="F39" s="752"/>
      <c r="G39" s="752"/>
      <c r="H39" s="766">
        <v>0</v>
      </c>
      <c r="I39" s="752">
        <v>22.9</v>
      </c>
      <c r="J39" s="752">
        <v>6020.409999999998</v>
      </c>
      <c r="K39" s="766">
        <v>1</v>
      </c>
      <c r="L39" s="752">
        <v>22.9</v>
      </c>
      <c r="M39" s="753">
        <v>6020.409999999998</v>
      </c>
    </row>
    <row r="40" spans="1:13" ht="14.4" customHeight="1" x14ac:dyDescent="0.3">
      <c r="A40" s="747" t="s">
        <v>586</v>
      </c>
      <c r="B40" s="748" t="s">
        <v>1153</v>
      </c>
      <c r="C40" s="748" t="s">
        <v>1154</v>
      </c>
      <c r="D40" s="748" t="s">
        <v>1155</v>
      </c>
      <c r="E40" s="748" t="s">
        <v>1156</v>
      </c>
      <c r="F40" s="752"/>
      <c r="G40" s="752"/>
      <c r="H40" s="766">
        <v>0</v>
      </c>
      <c r="I40" s="752">
        <v>15</v>
      </c>
      <c r="J40" s="752">
        <v>793.2</v>
      </c>
      <c r="K40" s="766">
        <v>1</v>
      </c>
      <c r="L40" s="752">
        <v>15</v>
      </c>
      <c r="M40" s="753">
        <v>793.2</v>
      </c>
    </row>
    <row r="41" spans="1:13" ht="14.4" customHeight="1" x14ac:dyDescent="0.3">
      <c r="A41" s="747" t="s">
        <v>586</v>
      </c>
      <c r="B41" s="748" t="s">
        <v>1157</v>
      </c>
      <c r="C41" s="748" t="s">
        <v>1158</v>
      </c>
      <c r="D41" s="748" t="s">
        <v>873</v>
      </c>
      <c r="E41" s="748" t="s">
        <v>1159</v>
      </c>
      <c r="F41" s="752"/>
      <c r="G41" s="752"/>
      <c r="H41" s="766">
        <v>0</v>
      </c>
      <c r="I41" s="752">
        <v>1.6</v>
      </c>
      <c r="J41" s="752">
        <v>1805.9680000000001</v>
      </c>
      <c r="K41" s="766">
        <v>1</v>
      </c>
      <c r="L41" s="752">
        <v>1.6</v>
      </c>
      <c r="M41" s="753">
        <v>1805.9680000000001</v>
      </c>
    </row>
    <row r="42" spans="1:13" ht="14.4" customHeight="1" x14ac:dyDescent="0.3">
      <c r="A42" s="747" t="s">
        <v>586</v>
      </c>
      <c r="B42" s="748" t="s">
        <v>1160</v>
      </c>
      <c r="C42" s="748" t="s">
        <v>1161</v>
      </c>
      <c r="D42" s="748" t="s">
        <v>632</v>
      </c>
      <c r="E42" s="748" t="s">
        <v>1162</v>
      </c>
      <c r="F42" s="752"/>
      <c r="G42" s="752"/>
      <c r="H42" s="766">
        <v>0</v>
      </c>
      <c r="I42" s="752">
        <v>16</v>
      </c>
      <c r="J42" s="752">
        <v>933.31000000000051</v>
      </c>
      <c r="K42" s="766">
        <v>1</v>
      </c>
      <c r="L42" s="752">
        <v>16</v>
      </c>
      <c r="M42" s="753">
        <v>933.31000000000051</v>
      </c>
    </row>
    <row r="43" spans="1:13" ht="14.4" customHeight="1" x14ac:dyDescent="0.3">
      <c r="A43" s="747" t="s">
        <v>586</v>
      </c>
      <c r="B43" s="748" t="s">
        <v>1160</v>
      </c>
      <c r="C43" s="748" t="s">
        <v>1163</v>
      </c>
      <c r="D43" s="748" t="s">
        <v>632</v>
      </c>
      <c r="E43" s="748" t="s">
        <v>619</v>
      </c>
      <c r="F43" s="752"/>
      <c r="G43" s="752"/>
      <c r="H43" s="766">
        <v>0</v>
      </c>
      <c r="I43" s="752">
        <v>48</v>
      </c>
      <c r="J43" s="752">
        <v>4988.0400000000009</v>
      </c>
      <c r="K43" s="766">
        <v>1</v>
      </c>
      <c r="L43" s="752">
        <v>48</v>
      </c>
      <c r="M43" s="753">
        <v>4988.0400000000009</v>
      </c>
    </row>
    <row r="44" spans="1:13" ht="14.4" customHeight="1" x14ac:dyDescent="0.3">
      <c r="A44" s="747" t="s">
        <v>586</v>
      </c>
      <c r="B44" s="748" t="s">
        <v>1164</v>
      </c>
      <c r="C44" s="748" t="s">
        <v>1165</v>
      </c>
      <c r="D44" s="748" t="s">
        <v>618</v>
      </c>
      <c r="E44" s="748" t="s">
        <v>619</v>
      </c>
      <c r="F44" s="752"/>
      <c r="G44" s="752"/>
      <c r="H44" s="766">
        <v>0</v>
      </c>
      <c r="I44" s="752">
        <v>3</v>
      </c>
      <c r="J44" s="752">
        <v>48.439999999999991</v>
      </c>
      <c r="K44" s="766">
        <v>1</v>
      </c>
      <c r="L44" s="752">
        <v>3</v>
      </c>
      <c r="M44" s="753">
        <v>48.439999999999991</v>
      </c>
    </row>
    <row r="45" spans="1:13" ht="14.4" customHeight="1" x14ac:dyDescent="0.3">
      <c r="A45" s="747" t="s">
        <v>586</v>
      </c>
      <c r="B45" s="748" t="s">
        <v>1164</v>
      </c>
      <c r="C45" s="748" t="s">
        <v>1166</v>
      </c>
      <c r="D45" s="748" t="s">
        <v>618</v>
      </c>
      <c r="E45" s="748" t="s">
        <v>620</v>
      </c>
      <c r="F45" s="752"/>
      <c r="G45" s="752"/>
      <c r="H45" s="766">
        <v>0</v>
      </c>
      <c r="I45" s="752">
        <v>1</v>
      </c>
      <c r="J45" s="752">
        <v>54.009999999999984</v>
      </c>
      <c r="K45" s="766">
        <v>1</v>
      </c>
      <c r="L45" s="752">
        <v>1</v>
      </c>
      <c r="M45" s="753">
        <v>54.009999999999984</v>
      </c>
    </row>
    <row r="46" spans="1:13" ht="14.4" customHeight="1" x14ac:dyDescent="0.3">
      <c r="A46" s="747" t="s">
        <v>586</v>
      </c>
      <c r="B46" s="748" t="s">
        <v>1167</v>
      </c>
      <c r="C46" s="748" t="s">
        <v>1168</v>
      </c>
      <c r="D46" s="748" t="s">
        <v>1169</v>
      </c>
      <c r="E46" s="748" t="s">
        <v>1170</v>
      </c>
      <c r="F46" s="752"/>
      <c r="G46" s="752"/>
      <c r="H46" s="766">
        <v>0</v>
      </c>
      <c r="I46" s="752">
        <v>110</v>
      </c>
      <c r="J46" s="752">
        <v>3681.6999999999994</v>
      </c>
      <c r="K46" s="766">
        <v>1</v>
      </c>
      <c r="L46" s="752">
        <v>110</v>
      </c>
      <c r="M46" s="753">
        <v>3681.6999999999994</v>
      </c>
    </row>
    <row r="47" spans="1:13" ht="14.4" customHeight="1" x14ac:dyDescent="0.3">
      <c r="A47" s="747" t="s">
        <v>586</v>
      </c>
      <c r="B47" s="748" t="s">
        <v>1167</v>
      </c>
      <c r="C47" s="748" t="s">
        <v>1171</v>
      </c>
      <c r="D47" s="748" t="s">
        <v>1172</v>
      </c>
      <c r="E47" s="748" t="s">
        <v>1173</v>
      </c>
      <c r="F47" s="752"/>
      <c r="G47" s="752"/>
      <c r="H47" s="766">
        <v>0</v>
      </c>
      <c r="I47" s="752">
        <v>40</v>
      </c>
      <c r="J47" s="752">
        <v>2029.7400000000005</v>
      </c>
      <c r="K47" s="766">
        <v>1</v>
      </c>
      <c r="L47" s="752">
        <v>40</v>
      </c>
      <c r="M47" s="753">
        <v>2029.7400000000005</v>
      </c>
    </row>
    <row r="48" spans="1:13" ht="14.4" customHeight="1" x14ac:dyDescent="0.3">
      <c r="A48" s="747" t="s">
        <v>586</v>
      </c>
      <c r="B48" s="748" t="s">
        <v>1174</v>
      </c>
      <c r="C48" s="748" t="s">
        <v>1175</v>
      </c>
      <c r="D48" s="748" t="s">
        <v>1176</v>
      </c>
      <c r="E48" s="748" t="s">
        <v>1177</v>
      </c>
      <c r="F48" s="752"/>
      <c r="G48" s="752"/>
      <c r="H48" s="766">
        <v>0</v>
      </c>
      <c r="I48" s="752">
        <v>39</v>
      </c>
      <c r="J48" s="752">
        <v>8794.5</v>
      </c>
      <c r="K48" s="766">
        <v>1</v>
      </c>
      <c r="L48" s="752">
        <v>39</v>
      </c>
      <c r="M48" s="753">
        <v>8794.5</v>
      </c>
    </row>
    <row r="49" spans="1:13" ht="14.4" customHeight="1" x14ac:dyDescent="0.3">
      <c r="A49" s="747" t="s">
        <v>586</v>
      </c>
      <c r="B49" s="748" t="s">
        <v>1178</v>
      </c>
      <c r="C49" s="748" t="s">
        <v>1179</v>
      </c>
      <c r="D49" s="748" t="s">
        <v>1180</v>
      </c>
      <c r="E49" s="748" t="s">
        <v>1181</v>
      </c>
      <c r="F49" s="752">
        <v>1</v>
      </c>
      <c r="G49" s="752">
        <v>111.28000000000003</v>
      </c>
      <c r="H49" s="766">
        <v>1</v>
      </c>
      <c r="I49" s="752"/>
      <c r="J49" s="752"/>
      <c r="K49" s="766">
        <v>0</v>
      </c>
      <c r="L49" s="752">
        <v>1</v>
      </c>
      <c r="M49" s="753">
        <v>111.28000000000003</v>
      </c>
    </row>
    <row r="50" spans="1:13" ht="14.4" customHeight="1" x14ac:dyDescent="0.3">
      <c r="A50" s="747" t="s">
        <v>586</v>
      </c>
      <c r="B50" s="748" t="s">
        <v>1178</v>
      </c>
      <c r="C50" s="748" t="s">
        <v>1182</v>
      </c>
      <c r="D50" s="748" t="s">
        <v>1180</v>
      </c>
      <c r="E50" s="748" t="s">
        <v>1183</v>
      </c>
      <c r="F50" s="752">
        <v>1</v>
      </c>
      <c r="G50" s="752">
        <v>226.17</v>
      </c>
      <c r="H50" s="766">
        <v>1</v>
      </c>
      <c r="I50" s="752"/>
      <c r="J50" s="752"/>
      <c r="K50" s="766">
        <v>0</v>
      </c>
      <c r="L50" s="752">
        <v>1</v>
      </c>
      <c r="M50" s="753">
        <v>226.17</v>
      </c>
    </row>
    <row r="51" spans="1:13" ht="14.4" customHeight="1" x14ac:dyDescent="0.3">
      <c r="A51" s="747" t="s">
        <v>586</v>
      </c>
      <c r="B51" s="748" t="s">
        <v>1184</v>
      </c>
      <c r="C51" s="748" t="s">
        <v>1185</v>
      </c>
      <c r="D51" s="748" t="s">
        <v>831</v>
      </c>
      <c r="E51" s="748" t="s">
        <v>1186</v>
      </c>
      <c r="F51" s="752"/>
      <c r="G51" s="752"/>
      <c r="H51" s="766">
        <v>0</v>
      </c>
      <c r="I51" s="752">
        <v>27</v>
      </c>
      <c r="J51" s="752">
        <v>592.92000000000007</v>
      </c>
      <c r="K51" s="766">
        <v>1</v>
      </c>
      <c r="L51" s="752">
        <v>27</v>
      </c>
      <c r="M51" s="753">
        <v>592.92000000000007</v>
      </c>
    </row>
    <row r="52" spans="1:13" ht="14.4" customHeight="1" x14ac:dyDescent="0.3">
      <c r="A52" s="747" t="s">
        <v>586</v>
      </c>
      <c r="B52" s="748" t="s">
        <v>1187</v>
      </c>
      <c r="C52" s="748" t="s">
        <v>1188</v>
      </c>
      <c r="D52" s="748" t="s">
        <v>623</v>
      </c>
      <c r="E52" s="748" t="s">
        <v>1189</v>
      </c>
      <c r="F52" s="752"/>
      <c r="G52" s="752"/>
      <c r="H52" s="766">
        <v>0</v>
      </c>
      <c r="I52" s="752">
        <v>12</v>
      </c>
      <c r="J52" s="752">
        <v>405.6</v>
      </c>
      <c r="K52" s="766">
        <v>1</v>
      </c>
      <c r="L52" s="752">
        <v>12</v>
      </c>
      <c r="M52" s="753">
        <v>405.6</v>
      </c>
    </row>
    <row r="53" spans="1:13" ht="14.4" customHeight="1" x14ac:dyDescent="0.3">
      <c r="A53" s="747" t="s">
        <v>586</v>
      </c>
      <c r="B53" s="748" t="s">
        <v>1190</v>
      </c>
      <c r="C53" s="748" t="s">
        <v>1191</v>
      </c>
      <c r="D53" s="748" t="s">
        <v>829</v>
      </c>
      <c r="E53" s="748" t="s">
        <v>1111</v>
      </c>
      <c r="F53" s="752"/>
      <c r="G53" s="752"/>
      <c r="H53" s="766">
        <v>0</v>
      </c>
      <c r="I53" s="752">
        <v>5</v>
      </c>
      <c r="J53" s="752">
        <v>149.23000000000002</v>
      </c>
      <c r="K53" s="766">
        <v>1</v>
      </c>
      <c r="L53" s="752">
        <v>5</v>
      </c>
      <c r="M53" s="753">
        <v>149.23000000000002</v>
      </c>
    </row>
    <row r="54" spans="1:13" ht="14.4" customHeight="1" x14ac:dyDescent="0.3">
      <c r="A54" s="747" t="s">
        <v>586</v>
      </c>
      <c r="B54" s="748" t="s">
        <v>1192</v>
      </c>
      <c r="C54" s="748" t="s">
        <v>1193</v>
      </c>
      <c r="D54" s="748" t="s">
        <v>1194</v>
      </c>
      <c r="E54" s="748" t="s">
        <v>1195</v>
      </c>
      <c r="F54" s="752"/>
      <c r="G54" s="752"/>
      <c r="H54" s="766">
        <v>0</v>
      </c>
      <c r="I54" s="752">
        <v>1</v>
      </c>
      <c r="J54" s="752">
        <v>43.759999999999991</v>
      </c>
      <c r="K54" s="766">
        <v>1</v>
      </c>
      <c r="L54" s="752">
        <v>1</v>
      </c>
      <c r="M54" s="753">
        <v>43.759999999999991</v>
      </c>
    </row>
    <row r="55" spans="1:13" ht="14.4" customHeight="1" x14ac:dyDescent="0.3">
      <c r="A55" s="747" t="s">
        <v>586</v>
      </c>
      <c r="B55" s="748" t="s">
        <v>1196</v>
      </c>
      <c r="C55" s="748" t="s">
        <v>1197</v>
      </c>
      <c r="D55" s="748" t="s">
        <v>1198</v>
      </c>
      <c r="E55" s="748" t="s">
        <v>1199</v>
      </c>
      <c r="F55" s="752"/>
      <c r="G55" s="752"/>
      <c r="H55" s="766">
        <v>0</v>
      </c>
      <c r="I55" s="752">
        <v>1</v>
      </c>
      <c r="J55" s="752">
        <v>132.18</v>
      </c>
      <c r="K55" s="766">
        <v>1</v>
      </c>
      <c r="L55" s="752">
        <v>1</v>
      </c>
      <c r="M55" s="753">
        <v>132.18</v>
      </c>
    </row>
    <row r="56" spans="1:13" ht="14.4" customHeight="1" x14ac:dyDescent="0.3">
      <c r="A56" s="747" t="s">
        <v>591</v>
      </c>
      <c r="B56" s="748" t="s">
        <v>1122</v>
      </c>
      <c r="C56" s="748" t="s">
        <v>1200</v>
      </c>
      <c r="D56" s="748" t="s">
        <v>881</v>
      </c>
      <c r="E56" s="748" t="s">
        <v>1201</v>
      </c>
      <c r="F56" s="752"/>
      <c r="G56" s="752"/>
      <c r="H56" s="766">
        <v>0</v>
      </c>
      <c r="I56" s="752">
        <v>20</v>
      </c>
      <c r="J56" s="752">
        <v>744.40000000000009</v>
      </c>
      <c r="K56" s="766">
        <v>1</v>
      </c>
      <c r="L56" s="752">
        <v>20</v>
      </c>
      <c r="M56" s="753">
        <v>744.40000000000009</v>
      </c>
    </row>
    <row r="57" spans="1:13" ht="14.4" customHeight="1" x14ac:dyDescent="0.3">
      <c r="A57" s="747" t="s">
        <v>591</v>
      </c>
      <c r="B57" s="748" t="s">
        <v>1202</v>
      </c>
      <c r="C57" s="748" t="s">
        <v>1203</v>
      </c>
      <c r="D57" s="748" t="s">
        <v>891</v>
      </c>
      <c r="E57" s="748" t="s">
        <v>1204</v>
      </c>
      <c r="F57" s="752"/>
      <c r="G57" s="752"/>
      <c r="H57" s="766">
        <v>0</v>
      </c>
      <c r="I57" s="752">
        <v>1</v>
      </c>
      <c r="J57" s="752">
        <v>49.820000000000029</v>
      </c>
      <c r="K57" s="766">
        <v>1</v>
      </c>
      <c r="L57" s="752">
        <v>1</v>
      </c>
      <c r="M57" s="753">
        <v>49.820000000000029</v>
      </c>
    </row>
    <row r="58" spans="1:13" ht="14.4" customHeight="1" x14ac:dyDescent="0.3">
      <c r="A58" s="747" t="s">
        <v>591</v>
      </c>
      <c r="B58" s="748" t="s">
        <v>1202</v>
      </c>
      <c r="C58" s="748" t="s">
        <v>1205</v>
      </c>
      <c r="D58" s="748" t="s">
        <v>1206</v>
      </c>
      <c r="E58" s="748" t="s">
        <v>1207</v>
      </c>
      <c r="F58" s="752"/>
      <c r="G58" s="752"/>
      <c r="H58" s="766"/>
      <c r="I58" s="752">
        <v>0</v>
      </c>
      <c r="J58" s="752">
        <v>0</v>
      </c>
      <c r="K58" s="766"/>
      <c r="L58" s="752">
        <v>0</v>
      </c>
      <c r="M58" s="753">
        <v>0</v>
      </c>
    </row>
    <row r="59" spans="1:13" ht="14.4" customHeight="1" x14ac:dyDescent="0.3">
      <c r="A59" s="747" t="s">
        <v>594</v>
      </c>
      <c r="B59" s="748" t="s">
        <v>1047</v>
      </c>
      <c r="C59" s="748" t="s">
        <v>1048</v>
      </c>
      <c r="D59" s="748" t="s">
        <v>654</v>
      </c>
      <c r="E59" s="748" t="s">
        <v>1049</v>
      </c>
      <c r="F59" s="752"/>
      <c r="G59" s="752"/>
      <c r="H59" s="766">
        <v>0</v>
      </c>
      <c r="I59" s="752">
        <v>105</v>
      </c>
      <c r="J59" s="752">
        <v>1739.6499999999999</v>
      </c>
      <c r="K59" s="766">
        <v>1</v>
      </c>
      <c r="L59" s="752">
        <v>105</v>
      </c>
      <c r="M59" s="753">
        <v>1739.6499999999999</v>
      </c>
    </row>
    <row r="60" spans="1:13" ht="14.4" customHeight="1" x14ac:dyDescent="0.3">
      <c r="A60" s="747" t="s">
        <v>594</v>
      </c>
      <c r="B60" s="748" t="s">
        <v>1050</v>
      </c>
      <c r="C60" s="748" t="s">
        <v>1051</v>
      </c>
      <c r="D60" s="748" t="s">
        <v>673</v>
      </c>
      <c r="E60" s="748" t="s">
        <v>1052</v>
      </c>
      <c r="F60" s="752"/>
      <c r="G60" s="752"/>
      <c r="H60" s="766">
        <v>0</v>
      </c>
      <c r="I60" s="752">
        <v>1</v>
      </c>
      <c r="J60" s="752">
        <v>66.340000000000018</v>
      </c>
      <c r="K60" s="766">
        <v>1</v>
      </c>
      <c r="L60" s="752">
        <v>1</v>
      </c>
      <c r="M60" s="753">
        <v>66.340000000000018</v>
      </c>
    </row>
    <row r="61" spans="1:13" ht="14.4" customHeight="1" x14ac:dyDescent="0.3">
      <c r="A61" s="747" t="s">
        <v>594</v>
      </c>
      <c r="B61" s="748" t="s">
        <v>1064</v>
      </c>
      <c r="C61" s="748" t="s">
        <v>1065</v>
      </c>
      <c r="D61" s="748" t="s">
        <v>694</v>
      </c>
      <c r="E61" s="748" t="s">
        <v>1066</v>
      </c>
      <c r="F61" s="752"/>
      <c r="G61" s="752"/>
      <c r="H61" s="766">
        <v>0</v>
      </c>
      <c r="I61" s="752">
        <v>3</v>
      </c>
      <c r="J61" s="752">
        <v>9900</v>
      </c>
      <c r="K61" s="766">
        <v>1</v>
      </c>
      <c r="L61" s="752">
        <v>3</v>
      </c>
      <c r="M61" s="753">
        <v>9900</v>
      </c>
    </row>
    <row r="62" spans="1:13" ht="14.4" customHeight="1" x14ac:dyDescent="0.3">
      <c r="A62" s="747" t="s">
        <v>594</v>
      </c>
      <c r="B62" s="748" t="s">
        <v>1208</v>
      </c>
      <c r="C62" s="748" t="s">
        <v>1209</v>
      </c>
      <c r="D62" s="748" t="s">
        <v>910</v>
      </c>
      <c r="E62" s="748" t="s">
        <v>1210</v>
      </c>
      <c r="F62" s="752"/>
      <c r="G62" s="752"/>
      <c r="H62" s="766">
        <v>0</v>
      </c>
      <c r="I62" s="752">
        <v>2</v>
      </c>
      <c r="J62" s="752">
        <v>256.89</v>
      </c>
      <c r="K62" s="766">
        <v>1</v>
      </c>
      <c r="L62" s="752">
        <v>2</v>
      </c>
      <c r="M62" s="753">
        <v>256.89</v>
      </c>
    </row>
    <row r="63" spans="1:13" ht="14.4" customHeight="1" x14ac:dyDescent="0.3">
      <c r="A63" s="747" t="s">
        <v>594</v>
      </c>
      <c r="B63" s="748" t="s">
        <v>1074</v>
      </c>
      <c r="C63" s="748" t="s">
        <v>1075</v>
      </c>
      <c r="D63" s="748" t="s">
        <v>701</v>
      </c>
      <c r="E63" s="748" t="s">
        <v>702</v>
      </c>
      <c r="F63" s="752"/>
      <c r="G63" s="752"/>
      <c r="H63" s="766">
        <v>0</v>
      </c>
      <c r="I63" s="752">
        <v>10</v>
      </c>
      <c r="J63" s="752">
        <v>403.9</v>
      </c>
      <c r="K63" s="766">
        <v>1</v>
      </c>
      <c r="L63" s="752">
        <v>10</v>
      </c>
      <c r="M63" s="753">
        <v>403.9</v>
      </c>
    </row>
    <row r="64" spans="1:13" ht="14.4" customHeight="1" x14ac:dyDescent="0.3">
      <c r="A64" s="747" t="s">
        <v>594</v>
      </c>
      <c r="B64" s="748" t="s">
        <v>1074</v>
      </c>
      <c r="C64" s="748" t="s">
        <v>1211</v>
      </c>
      <c r="D64" s="748" t="s">
        <v>932</v>
      </c>
      <c r="E64" s="748" t="s">
        <v>1212</v>
      </c>
      <c r="F64" s="752">
        <v>1</v>
      </c>
      <c r="G64" s="752">
        <v>59.9</v>
      </c>
      <c r="H64" s="766">
        <v>1</v>
      </c>
      <c r="I64" s="752"/>
      <c r="J64" s="752"/>
      <c r="K64" s="766">
        <v>0</v>
      </c>
      <c r="L64" s="752">
        <v>1</v>
      </c>
      <c r="M64" s="753">
        <v>59.9</v>
      </c>
    </row>
    <row r="65" spans="1:13" ht="14.4" customHeight="1" x14ac:dyDescent="0.3">
      <c r="A65" s="747" t="s">
        <v>594</v>
      </c>
      <c r="B65" s="748" t="s">
        <v>1083</v>
      </c>
      <c r="C65" s="748" t="s">
        <v>1213</v>
      </c>
      <c r="D65" s="748" t="s">
        <v>970</v>
      </c>
      <c r="E65" s="748" t="s">
        <v>1214</v>
      </c>
      <c r="F65" s="752">
        <v>1</v>
      </c>
      <c r="G65" s="752">
        <v>84.9</v>
      </c>
      <c r="H65" s="766">
        <v>1</v>
      </c>
      <c r="I65" s="752"/>
      <c r="J65" s="752"/>
      <c r="K65" s="766">
        <v>0</v>
      </c>
      <c r="L65" s="752">
        <v>1</v>
      </c>
      <c r="M65" s="753">
        <v>84.9</v>
      </c>
    </row>
    <row r="66" spans="1:13" ht="14.4" customHeight="1" x14ac:dyDescent="0.3">
      <c r="A66" s="747" t="s">
        <v>594</v>
      </c>
      <c r="B66" s="748" t="s">
        <v>1091</v>
      </c>
      <c r="C66" s="748" t="s">
        <v>1092</v>
      </c>
      <c r="D66" s="748" t="s">
        <v>1093</v>
      </c>
      <c r="E66" s="748" t="s">
        <v>1094</v>
      </c>
      <c r="F66" s="752"/>
      <c r="G66" s="752"/>
      <c r="H66" s="766">
        <v>0</v>
      </c>
      <c r="I66" s="752">
        <v>1</v>
      </c>
      <c r="J66" s="752">
        <v>26.14</v>
      </c>
      <c r="K66" s="766">
        <v>1</v>
      </c>
      <c r="L66" s="752">
        <v>1</v>
      </c>
      <c r="M66" s="753">
        <v>26.14</v>
      </c>
    </row>
    <row r="67" spans="1:13" ht="14.4" customHeight="1" x14ac:dyDescent="0.3">
      <c r="A67" s="747" t="s">
        <v>594</v>
      </c>
      <c r="B67" s="748" t="s">
        <v>1098</v>
      </c>
      <c r="C67" s="748" t="s">
        <v>1215</v>
      </c>
      <c r="D67" s="748" t="s">
        <v>1100</v>
      </c>
      <c r="E67" s="748" t="s">
        <v>1216</v>
      </c>
      <c r="F67" s="752"/>
      <c r="G67" s="752"/>
      <c r="H67" s="766">
        <v>0</v>
      </c>
      <c r="I67" s="752">
        <v>2</v>
      </c>
      <c r="J67" s="752">
        <v>29.999999999999993</v>
      </c>
      <c r="K67" s="766">
        <v>1</v>
      </c>
      <c r="L67" s="752">
        <v>2</v>
      </c>
      <c r="M67" s="753">
        <v>29.999999999999993</v>
      </c>
    </row>
    <row r="68" spans="1:13" ht="14.4" customHeight="1" x14ac:dyDescent="0.3">
      <c r="A68" s="747" t="s">
        <v>594</v>
      </c>
      <c r="B68" s="748" t="s">
        <v>1106</v>
      </c>
      <c r="C68" s="748" t="s">
        <v>1107</v>
      </c>
      <c r="D68" s="748" t="s">
        <v>802</v>
      </c>
      <c r="E68" s="748" t="s">
        <v>1094</v>
      </c>
      <c r="F68" s="752"/>
      <c r="G68" s="752"/>
      <c r="H68" s="766">
        <v>0</v>
      </c>
      <c r="I68" s="752">
        <v>3</v>
      </c>
      <c r="J68" s="752">
        <v>258.25000000000011</v>
      </c>
      <c r="K68" s="766">
        <v>1</v>
      </c>
      <c r="L68" s="752">
        <v>3</v>
      </c>
      <c r="M68" s="753">
        <v>258.25000000000011</v>
      </c>
    </row>
    <row r="69" spans="1:13" ht="14.4" customHeight="1" x14ac:dyDescent="0.3">
      <c r="A69" s="747" t="s">
        <v>594</v>
      </c>
      <c r="B69" s="748" t="s">
        <v>1106</v>
      </c>
      <c r="C69" s="748" t="s">
        <v>1110</v>
      </c>
      <c r="D69" s="748" t="s">
        <v>803</v>
      </c>
      <c r="E69" s="748" t="s">
        <v>1111</v>
      </c>
      <c r="F69" s="752"/>
      <c r="G69" s="752"/>
      <c r="H69" s="766">
        <v>0</v>
      </c>
      <c r="I69" s="752">
        <v>1</v>
      </c>
      <c r="J69" s="752">
        <v>162.79</v>
      </c>
      <c r="K69" s="766">
        <v>1</v>
      </c>
      <c r="L69" s="752">
        <v>1</v>
      </c>
      <c r="M69" s="753">
        <v>162.79</v>
      </c>
    </row>
    <row r="70" spans="1:13" ht="14.4" customHeight="1" x14ac:dyDescent="0.3">
      <c r="A70" s="747" t="s">
        <v>594</v>
      </c>
      <c r="B70" s="748" t="s">
        <v>1217</v>
      </c>
      <c r="C70" s="748" t="s">
        <v>1218</v>
      </c>
      <c r="D70" s="748" t="s">
        <v>1219</v>
      </c>
      <c r="E70" s="748" t="s">
        <v>1101</v>
      </c>
      <c r="F70" s="752"/>
      <c r="G70" s="752"/>
      <c r="H70" s="766">
        <v>0</v>
      </c>
      <c r="I70" s="752">
        <v>1</v>
      </c>
      <c r="J70" s="752">
        <v>30.180000000000007</v>
      </c>
      <c r="K70" s="766">
        <v>1</v>
      </c>
      <c r="L70" s="752">
        <v>1</v>
      </c>
      <c r="M70" s="753">
        <v>30.180000000000007</v>
      </c>
    </row>
    <row r="71" spans="1:13" ht="14.4" customHeight="1" x14ac:dyDescent="0.3">
      <c r="A71" s="747" t="s">
        <v>594</v>
      </c>
      <c r="B71" s="748" t="s">
        <v>1112</v>
      </c>
      <c r="C71" s="748" t="s">
        <v>1220</v>
      </c>
      <c r="D71" s="748" t="s">
        <v>1114</v>
      </c>
      <c r="E71" s="748" t="s">
        <v>1221</v>
      </c>
      <c r="F71" s="752"/>
      <c r="G71" s="752"/>
      <c r="H71" s="766">
        <v>0</v>
      </c>
      <c r="I71" s="752">
        <v>1</v>
      </c>
      <c r="J71" s="752">
        <v>158.97999999999999</v>
      </c>
      <c r="K71" s="766">
        <v>1</v>
      </c>
      <c r="L71" s="752">
        <v>1</v>
      </c>
      <c r="M71" s="753">
        <v>158.97999999999999</v>
      </c>
    </row>
    <row r="72" spans="1:13" ht="14.4" customHeight="1" x14ac:dyDescent="0.3">
      <c r="A72" s="747" t="s">
        <v>594</v>
      </c>
      <c r="B72" s="748" t="s">
        <v>1122</v>
      </c>
      <c r="C72" s="748" t="s">
        <v>1123</v>
      </c>
      <c r="D72" s="748" t="s">
        <v>813</v>
      </c>
      <c r="E72" s="748" t="s">
        <v>1124</v>
      </c>
      <c r="F72" s="752"/>
      <c r="G72" s="752"/>
      <c r="H72" s="766">
        <v>0</v>
      </c>
      <c r="I72" s="752">
        <v>6</v>
      </c>
      <c r="J72" s="752">
        <v>515.34</v>
      </c>
      <c r="K72" s="766">
        <v>1</v>
      </c>
      <c r="L72" s="752">
        <v>6</v>
      </c>
      <c r="M72" s="753">
        <v>515.34</v>
      </c>
    </row>
    <row r="73" spans="1:13" ht="14.4" customHeight="1" x14ac:dyDescent="0.3">
      <c r="A73" s="747" t="s">
        <v>594</v>
      </c>
      <c r="B73" s="748" t="s">
        <v>1125</v>
      </c>
      <c r="C73" s="748" t="s">
        <v>1222</v>
      </c>
      <c r="D73" s="748" t="s">
        <v>1223</v>
      </c>
      <c r="E73" s="748" t="s">
        <v>1224</v>
      </c>
      <c r="F73" s="752"/>
      <c r="G73" s="752"/>
      <c r="H73" s="766">
        <v>0</v>
      </c>
      <c r="I73" s="752">
        <v>1</v>
      </c>
      <c r="J73" s="752">
        <v>92.77000000000001</v>
      </c>
      <c r="K73" s="766">
        <v>1</v>
      </c>
      <c r="L73" s="752">
        <v>1</v>
      </c>
      <c r="M73" s="753">
        <v>92.77000000000001</v>
      </c>
    </row>
    <row r="74" spans="1:13" ht="14.4" customHeight="1" x14ac:dyDescent="0.3">
      <c r="A74" s="747" t="s">
        <v>594</v>
      </c>
      <c r="B74" s="748" t="s">
        <v>1125</v>
      </c>
      <c r="C74" s="748" t="s">
        <v>1225</v>
      </c>
      <c r="D74" s="748" t="s">
        <v>1127</v>
      </c>
      <c r="E74" s="748" t="s">
        <v>1226</v>
      </c>
      <c r="F74" s="752"/>
      <c r="G74" s="752"/>
      <c r="H74" s="766">
        <v>0</v>
      </c>
      <c r="I74" s="752">
        <v>1</v>
      </c>
      <c r="J74" s="752">
        <v>61.12</v>
      </c>
      <c r="K74" s="766">
        <v>1</v>
      </c>
      <c r="L74" s="752">
        <v>1</v>
      </c>
      <c r="M74" s="753">
        <v>61.12</v>
      </c>
    </row>
    <row r="75" spans="1:13" ht="14.4" customHeight="1" x14ac:dyDescent="0.3">
      <c r="A75" s="747" t="s">
        <v>594</v>
      </c>
      <c r="B75" s="748" t="s">
        <v>1227</v>
      </c>
      <c r="C75" s="748" t="s">
        <v>1228</v>
      </c>
      <c r="D75" s="748" t="s">
        <v>1229</v>
      </c>
      <c r="E75" s="748" t="s">
        <v>1230</v>
      </c>
      <c r="F75" s="752"/>
      <c r="G75" s="752"/>
      <c r="H75" s="766">
        <v>0</v>
      </c>
      <c r="I75" s="752">
        <v>0.5</v>
      </c>
      <c r="J75" s="752">
        <v>6089.0400000000009</v>
      </c>
      <c r="K75" s="766">
        <v>1</v>
      </c>
      <c r="L75" s="752">
        <v>0.5</v>
      </c>
      <c r="M75" s="753">
        <v>6089.0400000000009</v>
      </c>
    </row>
    <row r="76" spans="1:13" ht="14.4" customHeight="1" x14ac:dyDescent="0.3">
      <c r="A76" s="747" t="s">
        <v>594</v>
      </c>
      <c r="B76" s="748" t="s">
        <v>1131</v>
      </c>
      <c r="C76" s="748" t="s">
        <v>1132</v>
      </c>
      <c r="D76" s="748" t="s">
        <v>835</v>
      </c>
      <c r="E76" s="748" t="s">
        <v>1133</v>
      </c>
      <c r="F76" s="752"/>
      <c r="G76" s="752"/>
      <c r="H76" s="766">
        <v>0</v>
      </c>
      <c r="I76" s="752">
        <v>3</v>
      </c>
      <c r="J76" s="752">
        <v>502.6400000000001</v>
      </c>
      <c r="K76" s="766">
        <v>1</v>
      </c>
      <c r="L76" s="752">
        <v>3</v>
      </c>
      <c r="M76" s="753">
        <v>502.6400000000001</v>
      </c>
    </row>
    <row r="77" spans="1:13" ht="14.4" customHeight="1" x14ac:dyDescent="0.3">
      <c r="A77" s="747" t="s">
        <v>594</v>
      </c>
      <c r="B77" s="748" t="s">
        <v>1134</v>
      </c>
      <c r="C77" s="748" t="s">
        <v>1135</v>
      </c>
      <c r="D77" s="748" t="s">
        <v>1136</v>
      </c>
      <c r="E77" s="748" t="s">
        <v>1137</v>
      </c>
      <c r="F77" s="752"/>
      <c r="G77" s="752"/>
      <c r="H77" s="766">
        <v>0</v>
      </c>
      <c r="I77" s="752">
        <v>3.5</v>
      </c>
      <c r="J77" s="752">
        <v>1605.4499999999998</v>
      </c>
      <c r="K77" s="766">
        <v>1</v>
      </c>
      <c r="L77" s="752">
        <v>3.5</v>
      </c>
      <c r="M77" s="753">
        <v>1605.4499999999998</v>
      </c>
    </row>
    <row r="78" spans="1:13" ht="14.4" customHeight="1" x14ac:dyDescent="0.3">
      <c r="A78" s="747" t="s">
        <v>594</v>
      </c>
      <c r="B78" s="748" t="s">
        <v>1231</v>
      </c>
      <c r="C78" s="748" t="s">
        <v>1232</v>
      </c>
      <c r="D78" s="748" t="s">
        <v>1233</v>
      </c>
      <c r="E78" s="748" t="s">
        <v>1234</v>
      </c>
      <c r="F78" s="752"/>
      <c r="G78" s="752"/>
      <c r="H78" s="766">
        <v>0</v>
      </c>
      <c r="I78" s="752">
        <v>3</v>
      </c>
      <c r="J78" s="752">
        <v>2755.5</v>
      </c>
      <c r="K78" s="766">
        <v>1</v>
      </c>
      <c r="L78" s="752">
        <v>3</v>
      </c>
      <c r="M78" s="753">
        <v>2755.5</v>
      </c>
    </row>
    <row r="79" spans="1:13" ht="14.4" customHeight="1" x14ac:dyDescent="0.3">
      <c r="A79" s="747" t="s">
        <v>594</v>
      </c>
      <c r="B79" s="748" t="s">
        <v>1146</v>
      </c>
      <c r="C79" s="748" t="s">
        <v>1147</v>
      </c>
      <c r="D79" s="748" t="s">
        <v>843</v>
      </c>
      <c r="E79" s="748" t="s">
        <v>1148</v>
      </c>
      <c r="F79" s="752"/>
      <c r="G79" s="752"/>
      <c r="H79" s="766">
        <v>0</v>
      </c>
      <c r="I79" s="752">
        <v>2</v>
      </c>
      <c r="J79" s="752">
        <v>459.04</v>
      </c>
      <c r="K79" s="766">
        <v>1</v>
      </c>
      <c r="L79" s="752">
        <v>2</v>
      </c>
      <c r="M79" s="753">
        <v>459.04</v>
      </c>
    </row>
    <row r="80" spans="1:13" ht="14.4" customHeight="1" x14ac:dyDescent="0.3">
      <c r="A80" s="747" t="s">
        <v>594</v>
      </c>
      <c r="B80" s="748" t="s">
        <v>1149</v>
      </c>
      <c r="C80" s="748" t="s">
        <v>1150</v>
      </c>
      <c r="D80" s="748" t="s">
        <v>1151</v>
      </c>
      <c r="E80" s="748" t="s">
        <v>1152</v>
      </c>
      <c r="F80" s="752"/>
      <c r="G80" s="752"/>
      <c r="H80" s="766">
        <v>0</v>
      </c>
      <c r="I80" s="752">
        <v>3.3</v>
      </c>
      <c r="J80" s="752">
        <v>867.56999999999994</v>
      </c>
      <c r="K80" s="766">
        <v>1</v>
      </c>
      <c r="L80" s="752">
        <v>3.3</v>
      </c>
      <c r="M80" s="753">
        <v>867.56999999999994</v>
      </c>
    </row>
    <row r="81" spans="1:13" ht="14.4" customHeight="1" x14ac:dyDescent="0.3">
      <c r="A81" s="747" t="s">
        <v>594</v>
      </c>
      <c r="B81" s="748" t="s">
        <v>1235</v>
      </c>
      <c r="C81" s="748" t="s">
        <v>1236</v>
      </c>
      <c r="D81" s="748" t="s">
        <v>1237</v>
      </c>
      <c r="E81" s="748" t="s">
        <v>1238</v>
      </c>
      <c r="F81" s="752"/>
      <c r="G81" s="752"/>
      <c r="H81" s="766">
        <v>0</v>
      </c>
      <c r="I81" s="752">
        <v>3.7</v>
      </c>
      <c r="J81" s="752">
        <v>1423.501</v>
      </c>
      <c r="K81" s="766">
        <v>1</v>
      </c>
      <c r="L81" s="752">
        <v>3.7</v>
      </c>
      <c r="M81" s="753">
        <v>1423.501</v>
      </c>
    </row>
    <row r="82" spans="1:13" ht="14.4" customHeight="1" x14ac:dyDescent="0.3">
      <c r="A82" s="747" t="s">
        <v>594</v>
      </c>
      <c r="B82" s="748" t="s">
        <v>1239</v>
      </c>
      <c r="C82" s="748" t="s">
        <v>1240</v>
      </c>
      <c r="D82" s="748" t="s">
        <v>1241</v>
      </c>
      <c r="E82" s="748" t="s">
        <v>1242</v>
      </c>
      <c r="F82" s="752"/>
      <c r="G82" s="752"/>
      <c r="H82" s="766">
        <v>0</v>
      </c>
      <c r="I82" s="752">
        <v>1.6</v>
      </c>
      <c r="J82" s="752">
        <v>237.6</v>
      </c>
      <c r="K82" s="766">
        <v>1</v>
      </c>
      <c r="L82" s="752">
        <v>1.6</v>
      </c>
      <c r="M82" s="753">
        <v>237.6</v>
      </c>
    </row>
    <row r="83" spans="1:13" ht="14.4" customHeight="1" x14ac:dyDescent="0.3">
      <c r="A83" s="747" t="s">
        <v>594</v>
      </c>
      <c r="B83" s="748" t="s">
        <v>1239</v>
      </c>
      <c r="C83" s="748" t="s">
        <v>1243</v>
      </c>
      <c r="D83" s="748" t="s">
        <v>1241</v>
      </c>
      <c r="E83" s="748" t="s">
        <v>1244</v>
      </c>
      <c r="F83" s="752"/>
      <c r="G83" s="752"/>
      <c r="H83" s="766">
        <v>0</v>
      </c>
      <c r="I83" s="752">
        <v>1</v>
      </c>
      <c r="J83" s="752">
        <v>294.8</v>
      </c>
      <c r="K83" s="766">
        <v>1</v>
      </c>
      <c r="L83" s="752">
        <v>1</v>
      </c>
      <c r="M83" s="753">
        <v>294.8</v>
      </c>
    </row>
    <row r="84" spans="1:13" ht="14.4" customHeight="1" x14ac:dyDescent="0.3">
      <c r="A84" s="747" t="s">
        <v>594</v>
      </c>
      <c r="B84" s="748" t="s">
        <v>1160</v>
      </c>
      <c r="C84" s="748" t="s">
        <v>1161</v>
      </c>
      <c r="D84" s="748" t="s">
        <v>632</v>
      </c>
      <c r="E84" s="748" t="s">
        <v>1162</v>
      </c>
      <c r="F84" s="752"/>
      <c r="G84" s="752"/>
      <c r="H84" s="766">
        <v>0</v>
      </c>
      <c r="I84" s="752">
        <v>2</v>
      </c>
      <c r="J84" s="752">
        <v>116.66000000000003</v>
      </c>
      <c r="K84" s="766">
        <v>1</v>
      </c>
      <c r="L84" s="752">
        <v>2</v>
      </c>
      <c r="M84" s="753">
        <v>116.66000000000003</v>
      </c>
    </row>
    <row r="85" spans="1:13" ht="14.4" customHeight="1" x14ac:dyDescent="0.3">
      <c r="A85" s="747" t="s">
        <v>594</v>
      </c>
      <c r="B85" s="748" t="s">
        <v>1164</v>
      </c>
      <c r="C85" s="748" t="s">
        <v>1165</v>
      </c>
      <c r="D85" s="748" t="s">
        <v>618</v>
      </c>
      <c r="E85" s="748" t="s">
        <v>619</v>
      </c>
      <c r="F85" s="752"/>
      <c r="G85" s="752"/>
      <c r="H85" s="766">
        <v>0</v>
      </c>
      <c r="I85" s="752">
        <v>2</v>
      </c>
      <c r="J85" s="752">
        <v>32.079999999999991</v>
      </c>
      <c r="K85" s="766">
        <v>1</v>
      </c>
      <c r="L85" s="752">
        <v>2</v>
      </c>
      <c r="M85" s="753">
        <v>32.079999999999991</v>
      </c>
    </row>
    <row r="86" spans="1:13" ht="14.4" customHeight="1" x14ac:dyDescent="0.3">
      <c r="A86" s="747" t="s">
        <v>594</v>
      </c>
      <c r="B86" s="748" t="s">
        <v>1245</v>
      </c>
      <c r="C86" s="748" t="s">
        <v>1246</v>
      </c>
      <c r="D86" s="748" t="s">
        <v>953</v>
      </c>
      <c r="E86" s="748" t="s">
        <v>1247</v>
      </c>
      <c r="F86" s="752">
        <v>2</v>
      </c>
      <c r="G86" s="752">
        <v>1702.8</v>
      </c>
      <c r="H86" s="766">
        <v>1</v>
      </c>
      <c r="I86" s="752"/>
      <c r="J86" s="752"/>
      <c r="K86" s="766">
        <v>0</v>
      </c>
      <c r="L86" s="752">
        <v>2</v>
      </c>
      <c r="M86" s="753">
        <v>1702.8</v>
      </c>
    </row>
    <row r="87" spans="1:13" ht="14.4" customHeight="1" x14ac:dyDescent="0.3">
      <c r="A87" s="747" t="s">
        <v>594</v>
      </c>
      <c r="B87" s="748" t="s">
        <v>1167</v>
      </c>
      <c r="C87" s="748" t="s">
        <v>1168</v>
      </c>
      <c r="D87" s="748" t="s">
        <v>1169</v>
      </c>
      <c r="E87" s="748" t="s">
        <v>1170</v>
      </c>
      <c r="F87" s="752"/>
      <c r="G87" s="752"/>
      <c r="H87" s="766">
        <v>0</v>
      </c>
      <c r="I87" s="752">
        <v>12</v>
      </c>
      <c r="J87" s="752">
        <v>401.64</v>
      </c>
      <c r="K87" s="766">
        <v>1</v>
      </c>
      <c r="L87" s="752">
        <v>12</v>
      </c>
      <c r="M87" s="753">
        <v>401.64</v>
      </c>
    </row>
    <row r="88" spans="1:13" ht="14.4" customHeight="1" x14ac:dyDescent="0.3">
      <c r="A88" s="747" t="s">
        <v>594</v>
      </c>
      <c r="B88" s="748" t="s">
        <v>1167</v>
      </c>
      <c r="C88" s="748" t="s">
        <v>1171</v>
      </c>
      <c r="D88" s="748" t="s">
        <v>1172</v>
      </c>
      <c r="E88" s="748" t="s">
        <v>1173</v>
      </c>
      <c r="F88" s="752"/>
      <c r="G88" s="752"/>
      <c r="H88" s="766">
        <v>0</v>
      </c>
      <c r="I88" s="752">
        <v>10</v>
      </c>
      <c r="J88" s="752">
        <v>511.15</v>
      </c>
      <c r="K88" s="766">
        <v>1</v>
      </c>
      <c r="L88" s="752">
        <v>10</v>
      </c>
      <c r="M88" s="753">
        <v>511.15</v>
      </c>
    </row>
    <row r="89" spans="1:13" ht="14.4" customHeight="1" x14ac:dyDescent="0.3">
      <c r="A89" s="747" t="s">
        <v>594</v>
      </c>
      <c r="B89" s="748" t="s">
        <v>1167</v>
      </c>
      <c r="C89" s="748" t="s">
        <v>1248</v>
      </c>
      <c r="D89" s="748" t="s">
        <v>1172</v>
      </c>
      <c r="E89" s="748" t="s">
        <v>1249</v>
      </c>
      <c r="F89" s="752"/>
      <c r="G89" s="752"/>
      <c r="H89" s="766">
        <v>0</v>
      </c>
      <c r="I89" s="752">
        <v>10</v>
      </c>
      <c r="J89" s="752">
        <v>507.9</v>
      </c>
      <c r="K89" s="766">
        <v>1</v>
      </c>
      <c r="L89" s="752">
        <v>10</v>
      </c>
      <c r="M89" s="753">
        <v>507.9</v>
      </c>
    </row>
    <row r="90" spans="1:13" ht="14.4" customHeight="1" x14ac:dyDescent="0.3">
      <c r="A90" s="747" t="s">
        <v>594</v>
      </c>
      <c r="B90" s="748" t="s">
        <v>1174</v>
      </c>
      <c r="C90" s="748" t="s">
        <v>1175</v>
      </c>
      <c r="D90" s="748" t="s">
        <v>1176</v>
      </c>
      <c r="E90" s="748" t="s">
        <v>1177</v>
      </c>
      <c r="F90" s="752"/>
      <c r="G90" s="752"/>
      <c r="H90" s="766">
        <v>0</v>
      </c>
      <c r="I90" s="752">
        <v>64</v>
      </c>
      <c r="J90" s="752">
        <v>14432</v>
      </c>
      <c r="K90" s="766">
        <v>1</v>
      </c>
      <c r="L90" s="752">
        <v>64</v>
      </c>
      <c r="M90" s="753">
        <v>14432</v>
      </c>
    </row>
    <row r="91" spans="1:13" ht="14.4" customHeight="1" x14ac:dyDescent="0.3">
      <c r="A91" s="747" t="s">
        <v>594</v>
      </c>
      <c r="B91" s="748" t="s">
        <v>1184</v>
      </c>
      <c r="C91" s="748" t="s">
        <v>1185</v>
      </c>
      <c r="D91" s="748" t="s">
        <v>831</v>
      </c>
      <c r="E91" s="748" t="s">
        <v>1186</v>
      </c>
      <c r="F91" s="752"/>
      <c r="G91" s="752"/>
      <c r="H91" s="766">
        <v>0</v>
      </c>
      <c r="I91" s="752">
        <v>1</v>
      </c>
      <c r="J91" s="752">
        <v>21.96</v>
      </c>
      <c r="K91" s="766">
        <v>1</v>
      </c>
      <c r="L91" s="752">
        <v>1</v>
      </c>
      <c r="M91" s="753">
        <v>21.96</v>
      </c>
    </row>
    <row r="92" spans="1:13" ht="14.4" customHeight="1" thickBot="1" x14ac:dyDescent="0.35">
      <c r="A92" s="754" t="s">
        <v>594</v>
      </c>
      <c r="B92" s="755" t="s">
        <v>1250</v>
      </c>
      <c r="C92" s="755" t="s">
        <v>1251</v>
      </c>
      <c r="D92" s="755" t="s">
        <v>978</v>
      </c>
      <c r="E92" s="755" t="s">
        <v>979</v>
      </c>
      <c r="F92" s="759"/>
      <c r="G92" s="759"/>
      <c r="H92" s="767">
        <v>0</v>
      </c>
      <c r="I92" s="759">
        <v>6</v>
      </c>
      <c r="J92" s="759">
        <v>326.27999999999992</v>
      </c>
      <c r="K92" s="767">
        <v>1</v>
      </c>
      <c r="L92" s="759">
        <v>6</v>
      </c>
      <c r="M92" s="760">
        <v>326.27999999999992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465</v>
      </c>
      <c r="C3" s="396">
        <f>SUM(C6:C1048576)</f>
        <v>270</v>
      </c>
      <c r="D3" s="396">
        <f>SUM(D6:D1048576)</f>
        <v>362</v>
      </c>
      <c r="E3" s="397">
        <f>SUM(E6:E1048576)</f>
        <v>0</v>
      </c>
      <c r="F3" s="394">
        <f>IF(SUM($B3:$E3)=0,"",B3/SUM($B3:$E3))</f>
        <v>0.42388331814038288</v>
      </c>
      <c r="G3" s="392">
        <f t="shared" ref="G3:I3" si="0">IF(SUM($B3:$E3)=0,"",C3/SUM($B3:$E3))</f>
        <v>0.24612579762989972</v>
      </c>
      <c r="H3" s="392">
        <f t="shared" si="0"/>
        <v>0.3299908842297174</v>
      </c>
      <c r="I3" s="393">
        <f t="shared" si="0"/>
        <v>0</v>
      </c>
      <c r="J3" s="396">
        <f>SUM(J6:J1048576)</f>
        <v>98</v>
      </c>
      <c r="K3" s="396">
        <f>SUM(K6:K1048576)</f>
        <v>142</v>
      </c>
      <c r="L3" s="396">
        <f>SUM(L6:L1048576)</f>
        <v>362</v>
      </c>
      <c r="M3" s="397">
        <f>SUM(M6:M1048576)</f>
        <v>0</v>
      </c>
      <c r="N3" s="394">
        <f>IF(SUM($J3:$M3)=0,"",J3/SUM($J3:$M3))</f>
        <v>0.16279069767441862</v>
      </c>
      <c r="O3" s="392">
        <f t="shared" ref="O3:Q3" si="1">IF(SUM($J3:$M3)=0,"",K3/SUM($J3:$M3))</f>
        <v>0.23588039867109634</v>
      </c>
      <c r="P3" s="392">
        <f t="shared" si="1"/>
        <v>0.6013289036544851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1253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1254</v>
      </c>
      <c r="B7" s="798">
        <v>263</v>
      </c>
      <c r="C7" s="752">
        <v>173</v>
      </c>
      <c r="D7" s="752">
        <v>295</v>
      </c>
      <c r="E7" s="753"/>
      <c r="F7" s="795">
        <v>0.359781121751026</v>
      </c>
      <c r="G7" s="766">
        <v>0.23666210670314639</v>
      </c>
      <c r="H7" s="766">
        <v>0.40355677154582764</v>
      </c>
      <c r="I7" s="801">
        <v>0</v>
      </c>
      <c r="J7" s="798">
        <v>48</v>
      </c>
      <c r="K7" s="752">
        <v>84</v>
      </c>
      <c r="L7" s="752">
        <v>295</v>
      </c>
      <c r="M7" s="753"/>
      <c r="N7" s="795">
        <v>0.11241217798594848</v>
      </c>
      <c r="O7" s="766">
        <v>0.19672131147540983</v>
      </c>
      <c r="P7" s="766">
        <v>0.69086651053864168</v>
      </c>
      <c r="Q7" s="789">
        <v>0</v>
      </c>
    </row>
    <row r="8" spans="1:17" ht="14.4" customHeight="1" x14ac:dyDescent="0.3">
      <c r="A8" s="792" t="s">
        <v>1255</v>
      </c>
      <c r="B8" s="798">
        <v>37</v>
      </c>
      <c r="C8" s="752">
        <v>5</v>
      </c>
      <c r="D8" s="752"/>
      <c r="E8" s="753"/>
      <c r="F8" s="795">
        <v>0.88095238095238093</v>
      </c>
      <c r="G8" s="766">
        <v>0.11904761904761904</v>
      </c>
      <c r="H8" s="766">
        <v>0</v>
      </c>
      <c r="I8" s="801">
        <v>0</v>
      </c>
      <c r="J8" s="798">
        <v>12</v>
      </c>
      <c r="K8" s="752">
        <v>3</v>
      </c>
      <c r="L8" s="752"/>
      <c r="M8" s="753"/>
      <c r="N8" s="795">
        <v>0.8</v>
      </c>
      <c r="O8" s="766">
        <v>0.2</v>
      </c>
      <c r="P8" s="766">
        <v>0</v>
      </c>
      <c r="Q8" s="789">
        <v>0</v>
      </c>
    </row>
    <row r="9" spans="1:17" ht="14.4" customHeight="1" thickBot="1" x14ac:dyDescent="0.35">
      <c r="A9" s="793" t="s">
        <v>1256</v>
      </c>
      <c r="B9" s="799">
        <v>165</v>
      </c>
      <c r="C9" s="759">
        <v>92</v>
      </c>
      <c r="D9" s="759">
        <v>67</v>
      </c>
      <c r="E9" s="760"/>
      <c r="F9" s="796">
        <v>0.5092592592592593</v>
      </c>
      <c r="G9" s="767">
        <v>0.2839506172839506</v>
      </c>
      <c r="H9" s="767">
        <v>0.20679012345679013</v>
      </c>
      <c r="I9" s="802">
        <v>0</v>
      </c>
      <c r="J9" s="799">
        <v>38</v>
      </c>
      <c r="K9" s="759">
        <v>55</v>
      </c>
      <c r="L9" s="759">
        <v>67</v>
      </c>
      <c r="M9" s="760"/>
      <c r="N9" s="796">
        <v>0.23749999999999999</v>
      </c>
      <c r="O9" s="767">
        <v>0.34375</v>
      </c>
      <c r="P9" s="767">
        <v>0.41875000000000001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31</v>
      </c>
      <c r="B5" s="730" t="s">
        <v>1257</v>
      </c>
      <c r="C5" s="733">
        <v>847049.59</v>
      </c>
      <c r="D5" s="733">
        <v>1737</v>
      </c>
      <c r="E5" s="733">
        <v>682691.73</v>
      </c>
      <c r="F5" s="803">
        <v>0.80596430015390241</v>
      </c>
      <c r="G5" s="733">
        <v>1387</v>
      </c>
      <c r="H5" s="803">
        <v>0.79850316637881402</v>
      </c>
      <c r="I5" s="733">
        <v>164357.85999999999</v>
      </c>
      <c r="J5" s="803">
        <v>0.19403569984609756</v>
      </c>
      <c r="K5" s="733">
        <v>350</v>
      </c>
      <c r="L5" s="803">
        <v>0.20149683362118595</v>
      </c>
      <c r="M5" s="733" t="s">
        <v>73</v>
      </c>
      <c r="N5" s="270"/>
    </row>
    <row r="6" spans="1:14" ht="14.4" customHeight="1" x14ac:dyDescent="0.3">
      <c r="A6" s="729">
        <v>31</v>
      </c>
      <c r="B6" s="730" t="s">
        <v>1258</v>
      </c>
      <c r="C6" s="733">
        <v>479935.73</v>
      </c>
      <c r="D6" s="733">
        <v>805</v>
      </c>
      <c r="E6" s="733">
        <v>369589.45999999996</v>
      </c>
      <c r="F6" s="803">
        <v>0.77008115232429142</v>
      </c>
      <c r="G6" s="733">
        <v>539</v>
      </c>
      <c r="H6" s="803">
        <v>0.66956521739130437</v>
      </c>
      <c r="I6" s="733">
        <v>110346.27</v>
      </c>
      <c r="J6" s="803">
        <v>0.22991884767570861</v>
      </c>
      <c r="K6" s="733">
        <v>266</v>
      </c>
      <c r="L6" s="803">
        <v>0.33043478260869563</v>
      </c>
      <c r="M6" s="733" t="s">
        <v>1</v>
      </c>
      <c r="N6" s="270"/>
    </row>
    <row r="7" spans="1:14" ht="14.4" customHeight="1" x14ac:dyDescent="0.3">
      <c r="A7" s="729">
        <v>31</v>
      </c>
      <c r="B7" s="730" t="s">
        <v>1259</v>
      </c>
      <c r="C7" s="733">
        <v>0</v>
      </c>
      <c r="D7" s="733">
        <v>1</v>
      </c>
      <c r="E7" s="733">
        <v>0</v>
      </c>
      <c r="F7" s="803" t="s">
        <v>575</v>
      </c>
      <c r="G7" s="733">
        <v>1</v>
      </c>
      <c r="H7" s="803">
        <v>1</v>
      </c>
      <c r="I7" s="733" t="s">
        <v>575</v>
      </c>
      <c r="J7" s="803" t="s">
        <v>575</v>
      </c>
      <c r="K7" s="733" t="s">
        <v>575</v>
      </c>
      <c r="L7" s="803">
        <v>0</v>
      </c>
      <c r="M7" s="733" t="s">
        <v>1</v>
      </c>
      <c r="N7" s="270"/>
    </row>
    <row r="8" spans="1:14" ht="14.4" customHeight="1" x14ac:dyDescent="0.3">
      <c r="A8" s="729">
        <v>31</v>
      </c>
      <c r="B8" s="730" t="s">
        <v>1260</v>
      </c>
      <c r="C8" s="733">
        <v>367113.86</v>
      </c>
      <c r="D8" s="733">
        <v>931</v>
      </c>
      <c r="E8" s="733">
        <v>313102.27</v>
      </c>
      <c r="F8" s="803">
        <v>0.85287509983959753</v>
      </c>
      <c r="G8" s="733">
        <v>847</v>
      </c>
      <c r="H8" s="803">
        <v>0.90977443609022557</v>
      </c>
      <c r="I8" s="733">
        <v>54011.59</v>
      </c>
      <c r="J8" s="803">
        <v>0.14712490016040256</v>
      </c>
      <c r="K8" s="733">
        <v>84</v>
      </c>
      <c r="L8" s="803">
        <v>9.0225563909774431E-2</v>
      </c>
      <c r="M8" s="733" t="s">
        <v>1</v>
      </c>
      <c r="N8" s="270"/>
    </row>
    <row r="9" spans="1:14" ht="14.4" customHeight="1" x14ac:dyDescent="0.3">
      <c r="A9" s="729" t="s">
        <v>573</v>
      </c>
      <c r="B9" s="730" t="s">
        <v>3</v>
      </c>
      <c r="C9" s="733">
        <v>847049.59</v>
      </c>
      <c r="D9" s="733">
        <v>1737</v>
      </c>
      <c r="E9" s="733">
        <v>682691.73</v>
      </c>
      <c r="F9" s="803">
        <v>0.80596430015390241</v>
      </c>
      <c r="G9" s="733">
        <v>1387</v>
      </c>
      <c r="H9" s="803">
        <v>0.79850316637881402</v>
      </c>
      <c r="I9" s="733">
        <v>164357.85999999999</v>
      </c>
      <c r="J9" s="803">
        <v>0.19403569984609756</v>
      </c>
      <c r="K9" s="733">
        <v>350</v>
      </c>
      <c r="L9" s="803">
        <v>0.20149683362118595</v>
      </c>
      <c r="M9" s="733" t="s">
        <v>585</v>
      </c>
      <c r="N9" s="270"/>
    </row>
    <row r="11" spans="1:14" ht="14.4" customHeight="1" x14ac:dyDescent="0.3">
      <c r="A11" s="729">
        <v>31</v>
      </c>
      <c r="B11" s="730" t="s">
        <v>1257</v>
      </c>
      <c r="C11" s="733" t="s">
        <v>575</v>
      </c>
      <c r="D11" s="733" t="s">
        <v>575</v>
      </c>
      <c r="E11" s="733" t="s">
        <v>575</v>
      </c>
      <c r="F11" s="803" t="s">
        <v>575</v>
      </c>
      <c r="G11" s="733" t="s">
        <v>575</v>
      </c>
      <c r="H11" s="803" t="s">
        <v>575</v>
      </c>
      <c r="I11" s="733" t="s">
        <v>575</v>
      </c>
      <c r="J11" s="803" t="s">
        <v>575</v>
      </c>
      <c r="K11" s="733" t="s">
        <v>575</v>
      </c>
      <c r="L11" s="803" t="s">
        <v>575</v>
      </c>
      <c r="M11" s="733" t="s">
        <v>73</v>
      </c>
      <c r="N11" s="270"/>
    </row>
    <row r="12" spans="1:14" ht="14.4" customHeight="1" x14ac:dyDescent="0.3">
      <c r="A12" s="729" t="s">
        <v>1261</v>
      </c>
      <c r="B12" s="730" t="s">
        <v>1258</v>
      </c>
      <c r="C12" s="733">
        <v>61929.670000000006</v>
      </c>
      <c r="D12" s="733">
        <v>83</v>
      </c>
      <c r="E12" s="733">
        <v>35766.850000000006</v>
      </c>
      <c r="F12" s="803">
        <v>0.57753981250021202</v>
      </c>
      <c r="G12" s="733">
        <v>38</v>
      </c>
      <c r="H12" s="803">
        <v>0.45783132530120479</v>
      </c>
      <c r="I12" s="733">
        <v>26162.82</v>
      </c>
      <c r="J12" s="803">
        <v>0.42246018749978803</v>
      </c>
      <c r="K12" s="733">
        <v>45</v>
      </c>
      <c r="L12" s="803">
        <v>0.54216867469879515</v>
      </c>
      <c r="M12" s="733" t="s">
        <v>1</v>
      </c>
      <c r="N12" s="270"/>
    </row>
    <row r="13" spans="1:14" ht="14.4" customHeight="1" x14ac:dyDescent="0.3">
      <c r="A13" s="729" t="s">
        <v>1261</v>
      </c>
      <c r="B13" s="730" t="s">
        <v>1260</v>
      </c>
      <c r="C13" s="733">
        <v>28543.820000000007</v>
      </c>
      <c r="D13" s="733">
        <v>92</v>
      </c>
      <c r="E13" s="733">
        <v>24029.850000000006</v>
      </c>
      <c r="F13" s="803">
        <v>0.84185823761500733</v>
      </c>
      <c r="G13" s="733">
        <v>85</v>
      </c>
      <c r="H13" s="803">
        <v>0.92391304347826086</v>
      </c>
      <c r="I13" s="733">
        <v>4513.9699999999993</v>
      </c>
      <c r="J13" s="803">
        <v>0.15814176238499256</v>
      </c>
      <c r="K13" s="733">
        <v>7</v>
      </c>
      <c r="L13" s="803">
        <v>7.6086956521739135E-2</v>
      </c>
      <c r="M13" s="733" t="s">
        <v>1</v>
      </c>
      <c r="N13" s="270"/>
    </row>
    <row r="14" spans="1:14" ht="14.4" customHeight="1" x14ac:dyDescent="0.3">
      <c r="A14" s="729" t="s">
        <v>1261</v>
      </c>
      <c r="B14" s="730" t="s">
        <v>1262</v>
      </c>
      <c r="C14" s="733">
        <v>90473.49000000002</v>
      </c>
      <c r="D14" s="733">
        <v>175</v>
      </c>
      <c r="E14" s="733">
        <v>59796.700000000012</v>
      </c>
      <c r="F14" s="803">
        <v>0.66093062177661099</v>
      </c>
      <c r="G14" s="733">
        <v>123</v>
      </c>
      <c r="H14" s="803">
        <v>0.70285714285714285</v>
      </c>
      <c r="I14" s="733">
        <v>30676.79</v>
      </c>
      <c r="J14" s="803">
        <v>0.3390693782233889</v>
      </c>
      <c r="K14" s="733">
        <v>52</v>
      </c>
      <c r="L14" s="803">
        <v>0.29714285714285715</v>
      </c>
      <c r="M14" s="733" t="s">
        <v>589</v>
      </c>
      <c r="N14" s="270"/>
    </row>
    <row r="15" spans="1:14" ht="14.4" customHeight="1" x14ac:dyDescent="0.3">
      <c r="A15" s="729" t="s">
        <v>575</v>
      </c>
      <c r="B15" s="730" t="s">
        <v>575</v>
      </c>
      <c r="C15" s="733" t="s">
        <v>575</v>
      </c>
      <c r="D15" s="733" t="s">
        <v>575</v>
      </c>
      <c r="E15" s="733" t="s">
        <v>575</v>
      </c>
      <c r="F15" s="803" t="s">
        <v>575</v>
      </c>
      <c r="G15" s="733" t="s">
        <v>575</v>
      </c>
      <c r="H15" s="803" t="s">
        <v>575</v>
      </c>
      <c r="I15" s="733" t="s">
        <v>575</v>
      </c>
      <c r="J15" s="803" t="s">
        <v>575</v>
      </c>
      <c r="K15" s="733" t="s">
        <v>575</v>
      </c>
      <c r="L15" s="803" t="s">
        <v>575</v>
      </c>
      <c r="M15" s="733" t="s">
        <v>590</v>
      </c>
      <c r="N15" s="270"/>
    </row>
    <row r="16" spans="1:14" ht="14.4" customHeight="1" x14ac:dyDescent="0.3">
      <c r="A16" s="729" t="s">
        <v>1263</v>
      </c>
      <c r="B16" s="730" t="s">
        <v>1258</v>
      </c>
      <c r="C16" s="733">
        <v>418006.05999999988</v>
      </c>
      <c r="D16" s="733">
        <v>722</v>
      </c>
      <c r="E16" s="733">
        <v>333822.60999999987</v>
      </c>
      <c r="F16" s="803">
        <v>0.79860710631802789</v>
      </c>
      <c r="G16" s="733">
        <v>501</v>
      </c>
      <c r="H16" s="803">
        <v>0.69390581717451527</v>
      </c>
      <c r="I16" s="733">
        <v>84183.450000000026</v>
      </c>
      <c r="J16" s="803">
        <v>0.20139289368197211</v>
      </c>
      <c r="K16" s="733">
        <v>221</v>
      </c>
      <c r="L16" s="803">
        <v>0.30609418282548478</v>
      </c>
      <c r="M16" s="733" t="s">
        <v>1</v>
      </c>
      <c r="N16" s="270"/>
    </row>
    <row r="17" spans="1:14" ht="14.4" customHeight="1" x14ac:dyDescent="0.3">
      <c r="A17" s="729" t="s">
        <v>1263</v>
      </c>
      <c r="B17" s="730" t="s">
        <v>1259</v>
      </c>
      <c r="C17" s="733">
        <v>0</v>
      </c>
      <c r="D17" s="733">
        <v>1</v>
      </c>
      <c r="E17" s="733">
        <v>0</v>
      </c>
      <c r="F17" s="803" t="s">
        <v>575</v>
      </c>
      <c r="G17" s="733">
        <v>1</v>
      </c>
      <c r="H17" s="803">
        <v>1</v>
      </c>
      <c r="I17" s="733" t="s">
        <v>575</v>
      </c>
      <c r="J17" s="803" t="s">
        <v>575</v>
      </c>
      <c r="K17" s="733" t="s">
        <v>575</v>
      </c>
      <c r="L17" s="803">
        <v>0</v>
      </c>
      <c r="M17" s="733" t="s">
        <v>1</v>
      </c>
      <c r="N17" s="270"/>
    </row>
    <row r="18" spans="1:14" ht="14.4" customHeight="1" x14ac:dyDescent="0.3">
      <c r="A18" s="729" t="s">
        <v>1263</v>
      </c>
      <c r="B18" s="730" t="s">
        <v>1260</v>
      </c>
      <c r="C18" s="733">
        <v>338429.52</v>
      </c>
      <c r="D18" s="733">
        <v>837</v>
      </c>
      <c r="E18" s="733">
        <v>288931.90000000002</v>
      </c>
      <c r="F18" s="803">
        <v>0.85374319592451631</v>
      </c>
      <c r="G18" s="733">
        <v>760</v>
      </c>
      <c r="H18" s="803">
        <v>0.90800477897252085</v>
      </c>
      <c r="I18" s="733">
        <v>49497.62</v>
      </c>
      <c r="J18" s="803">
        <v>0.14625680407548372</v>
      </c>
      <c r="K18" s="733">
        <v>77</v>
      </c>
      <c r="L18" s="803">
        <v>9.199522102747909E-2</v>
      </c>
      <c r="M18" s="733" t="s">
        <v>1</v>
      </c>
      <c r="N18" s="270"/>
    </row>
    <row r="19" spans="1:14" ht="14.4" customHeight="1" x14ac:dyDescent="0.3">
      <c r="A19" s="729" t="s">
        <v>1263</v>
      </c>
      <c r="B19" s="730" t="s">
        <v>1264</v>
      </c>
      <c r="C19" s="733">
        <v>756435.57999999984</v>
      </c>
      <c r="D19" s="733">
        <v>1560</v>
      </c>
      <c r="E19" s="733">
        <v>622754.50999999989</v>
      </c>
      <c r="F19" s="803">
        <v>0.82327501041132944</v>
      </c>
      <c r="G19" s="733">
        <v>1262</v>
      </c>
      <c r="H19" s="803">
        <v>0.80897435897435899</v>
      </c>
      <c r="I19" s="733">
        <v>133681.07000000004</v>
      </c>
      <c r="J19" s="803">
        <v>0.17672498958867067</v>
      </c>
      <c r="K19" s="733">
        <v>298</v>
      </c>
      <c r="L19" s="803">
        <v>0.19102564102564101</v>
      </c>
      <c r="M19" s="733" t="s">
        <v>589</v>
      </c>
      <c r="N19" s="270"/>
    </row>
    <row r="20" spans="1:14" ht="14.4" customHeight="1" x14ac:dyDescent="0.3">
      <c r="A20" s="729" t="s">
        <v>575</v>
      </c>
      <c r="B20" s="730" t="s">
        <v>575</v>
      </c>
      <c r="C20" s="733" t="s">
        <v>575</v>
      </c>
      <c r="D20" s="733" t="s">
        <v>575</v>
      </c>
      <c r="E20" s="733" t="s">
        <v>575</v>
      </c>
      <c r="F20" s="803" t="s">
        <v>575</v>
      </c>
      <c r="G20" s="733" t="s">
        <v>575</v>
      </c>
      <c r="H20" s="803" t="s">
        <v>575</v>
      </c>
      <c r="I20" s="733" t="s">
        <v>575</v>
      </c>
      <c r="J20" s="803" t="s">
        <v>575</v>
      </c>
      <c r="K20" s="733" t="s">
        <v>575</v>
      </c>
      <c r="L20" s="803" t="s">
        <v>575</v>
      </c>
      <c r="M20" s="733" t="s">
        <v>590</v>
      </c>
      <c r="N20" s="270"/>
    </row>
    <row r="21" spans="1:14" ht="14.4" customHeight="1" x14ac:dyDescent="0.3">
      <c r="A21" s="729" t="s">
        <v>1265</v>
      </c>
      <c r="B21" s="730" t="s">
        <v>1260</v>
      </c>
      <c r="C21" s="733">
        <v>140.52000000000001</v>
      </c>
      <c r="D21" s="733">
        <v>2</v>
      </c>
      <c r="E21" s="733">
        <v>140.52000000000001</v>
      </c>
      <c r="F21" s="803">
        <v>1</v>
      </c>
      <c r="G21" s="733">
        <v>2</v>
      </c>
      <c r="H21" s="803">
        <v>1</v>
      </c>
      <c r="I21" s="733" t="s">
        <v>575</v>
      </c>
      <c r="J21" s="803">
        <v>0</v>
      </c>
      <c r="K21" s="733" t="s">
        <v>575</v>
      </c>
      <c r="L21" s="803">
        <v>0</v>
      </c>
      <c r="M21" s="733" t="s">
        <v>1</v>
      </c>
      <c r="N21" s="270"/>
    </row>
    <row r="22" spans="1:14" ht="14.4" customHeight="1" x14ac:dyDescent="0.3">
      <c r="A22" s="729" t="s">
        <v>1265</v>
      </c>
      <c r="B22" s="730" t="s">
        <v>1266</v>
      </c>
      <c r="C22" s="733">
        <v>140.52000000000001</v>
      </c>
      <c r="D22" s="733">
        <v>2</v>
      </c>
      <c r="E22" s="733">
        <v>140.52000000000001</v>
      </c>
      <c r="F22" s="803">
        <v>1</v>
      </c>
      <c r="G22" s="733">
        <v>2</v>
      </c>
      <c r="H22" s="803">
        <v>1</v>
      </c>
      <c r="I22" s="733" t="s">
        <v>575</v>
      </c>
      <c r="J22" s="803">
        <v>0</v>
      </c>
      <c r="K22" s="733" t="s">
        <v>575</v>
      </c>
      <c r="L22" s="803">
        <v>0</v>
      </c>
      <c r="M22" s="733" t="s">
        <v>589</v>
      </c>
      <c r="N22" s="270"/>
    </row>
    <row r="23" spans="1:14" ht="14.4" customHeight="1" x14ac:dyDescent="0.3">
      <c r="A23" s="729" t="s">
        <v>575</v>
      </c>
      <c r="B23" s="730" t="s">
        <v>575</v>
      </c>
      <c r="C23" s="733" t="s">
        <v>575</v>
      </c>
      <c r="D23" s="733" t="s">
        <v>575</v>
      </c>
      <c r="E23" s="733" t="s">
        <v>575</v>
      </c>
      <c r="F23" s="803" t="s">
        <v>575</v>
      </c>
      <c r="G23" s="733" t="s">
        <v>575</v>
      </c>
      <c r="H23" s="803" t="s">
        <v>575</v>
      </c>
      <c r="I23" s="733" t="s">
        <v>575</v>
      </c>
      <c r="J23" s="803" t="s">
        <v>575</v>
      </c>
      <c r="K23" s="733" t="s">
        <v>575</v>
      </c>
      <c r="L23" s="803" t="s">
        <v>575</v>
      </c>
      <c r="M23" s="733" t="s">
        <v>590</v>
      </c>
      <c r="N23" s="270"/>
    </row>
    <row r="24" spans="1:14" ht="14.4" customHeight="1" x14ac:dyDescent="0.3">
      <c r="A24" s="729" t="s">
        <v>573</v>
      </c>
      <c r="B24" s="730" t="s">
        <v>1267</v>
      </c>
      <c r="C24" s="733">
        <v>847049.59</v>
      </c>
      <c r="D24" s="733">
        <v>1737</v>
      </c>
      <c r="E24" s="733">
        <v>682691.73</v>
      </c>
      <c r="F24" s="803">
        <v>0.80596430015390241</v>
      </c>
      <c r="G24" s="733">
        <v>1387</v>
      </c>
      <c r="H24" s="803">
        <v>0.79850316637881402</v>
      </c>
      <c r="I24" s="733">
        <v>164357.86000000002</v>
      </c>
      <c r="J24" s="803">
        <v>0.19403569984609759</v>
      </c>
      <c r="K24" s="733">
        <v>350</v>
      </c>
      <c r="L24" s="803">
        <v>0.20149683362118595</v>
      </c>
      <c r="M24" s="733" t="s">
        <v>585</v>
      </c>
      <c r="N24" s="270"/>
    </row>
    <row r="25" spans="1:14" ht="14.4" customHeight="1" x14ac:dyDescent="0.3">
      <c r="A25" s="804" t="s">
        <v>301</v>
      </c>
    </row>
    <row r="26" spans="1:14" ht="14.4" customHeight="1" x14ac:dyDescent="0.3">
      <c r="A26" s="805" t="s">
        <v>1268</v>
      </c>
    </row>
    <row r="27" spans="1:14" ht="14.4" customHeight="1" x14ac:dyDescent="0.3">
      <c r="A27" s="804" t="s">
        <v>1269</v>
      </c>
    </row>
  </sheetData>
  <autoFilter ref="A4:M4"/>
  <mergeCells count="4">
    <mergeCell ref="E3:H3"/>
    <mergeCell ref="C3:D3"/>
    <mergeCell ref="I3:L3"/>
    <mergeCell ref="A1:L1"/>
  </mergeCells>
  <conditionalFormatting sqref="F4 F10 F2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4">
    <cfRule type="expression" dxfId="49" priority="4">
      <formula>AND(LEFT(M11,6)&lt;&gt;"mezera",M11&lt;&gt;"")</formula>
    </cfRule>
  </conditionalFormatting>
  <conditionalFormatting sqref="A11:A24">
    <cfRule type="expression" dxfId="48" priority="2">
      <formula>AND(M11&lt;&gt;"",M11&lt;&gt;"mezeraKL")</formula>
    </cfRule>
  </conditionalFormatting>
  <conditionalFormatting sqref="F11:F24">
    <cfRule type="cellIs" dxfId="47" priority="1" operator="lessThan">
      <formula>0.6</formula>
    </cfRule>
  </conditionalFormatting>
  <conditionalFormatting sqref="B11:L2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4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1270</v>
      </c>
      <c r="B5" s="797">
        <v>9314.85</v>
      </c>
      <c r="C5" s="741">
        <v>1</v>
      </c>
      <c r="D5" s="810">
        <v>16</v>
      </c>
      <c r="E5" s="813" t="s">
        <v>1270</v>
      </c>
      <c r="F5" s="797">
        <v>6724.87</v>
      </c>
      <c r="G5" s="765">
        <v>0.72195150753903714</v>
      </c>
      <c r="H5" s="745">
        <v>12</v>
      </c>
      <c r="I5" s="788">
        <v>0.75</v>
      </c>
      <c r="J5" s="816">
        <v>2589.98</v>
      </c>
      <c r="K5" s="765">
        <v>0.27804849246096286</v>
      </c>
      <c r="L5" s="745">
        <v>4</v>
      </c>
      <c r="M5" s="788">
        <v>0.25</v>
      </c>
    </row>
    <row r="6" spans="1:13" ht="14.4" customHeight="1" x14ac:dyDescent="0.3">
      <c r="A6" s="807" t="s">
        <v>1271</v>
      </c>
      <c r="B6" s="798">
        <v>43405.460000000006</v>
      </c>
      <c r="C6" s="748">
        <v>1</v>
      </c>
      <c r="D6" s="811">
        <v>107</v>
      </c>
      <c r="E6" s="814" t="s">
        <v>1271</v>
      </c>
      <c r="F6" s="798">
        <v>32117.070000000003</v>
      </c>
      <c r="G6" s="766">
        <v>0.73993156621309852</v>
      </c>
      <c r="H6" s="752">
        <v>82</v>
      </c>
      <c r="I6" s="789">
        <v>0.76635514018691586</v>
      </c>
      <c r="J6" s="817">
        <v>11288.390000000003</v>
      </c>
      <c r="K6" s="766">
        <v>0.26006843378690148</v>
      </c>
      <c r="L6" s="752">
        <v>25</v>
      </c>
      <c r="M6" s="789">
        <v>0.23364485981308411</v>
      </c>
    </row>
    <row r="7" spans="1:13" ht="14.4" customHeight="1" x14ac:dyDescent="0.3">
      <c r="A7" s="807" t="s">
        <v>1272</v>
      </c>
      <c r="B7" s="798">
        <v>267.43</v>
      </c>
      <c r="C7" s="748">
        <v>1</v>
      </c>
      <c r="D7" s="811">
        <v>2</v>
      </c>
      <c r="E7" s="814" t="s">
        <v>1272</v>
      </c>
      <c r="F7" s="798"/>
      <c r="G7" s="766">
        <v>0</v>
      </c>
      <c r="H7" s="752"/>
      <c r="I7" s="789">
        <v>0</v>
      </c>
      <c r="J7" s="817">
        <v>267.43</v>
      </c>
      <c r="K7" s="766">
        <v>1</v>
      </c>
      <c r="L7" s="752">
        <v>2</v>
      </c>
      <c r="M7" s="789">
        <v>1</v>
      </c>
    </row>
    <row r="8" spans="1:13" ht="14.4" customHeight="1" x14ac:dyDescent="0.3">
      <c r="A8" s="807" t="s">
        <v>1273</v>
      </c>
      <c r="B8" s="798">
        <v>54225.880000000005</v>
      </c>
      <c r="C8" s="748">
        <v>1</v>
      </c>
      <c r="D8" s="811">
        <v>99</v>
      </c>
      <c r="E8" s="814" t="s">
        <v>1273</v>
      </c>
      <c r="F8" s="798">
        <v>43708.700000000004</v>
      </c>
      <c r="G8" s="766">
        <v>0.80604869851812455</v>
      </c>
      <c r="H8" s="752">
        <v>74</v>
      </c>
      <c r="I8" s="789">
        <v>0.74747474747474751</v>
      </c>
      <c r="J8" s="817">
        <v>10517.18</v>
      </c>
      <c r="K8" s="766">
        <v>0.19395130148187542</v>
      </c>
      <c r="L8" s="752">
        <v>25</v>
      </c>
      <c r="M8" s="789">
        <v>0.25252525252525254</v>
      </c>
    </row>
    <row r="9" spans="1:13" ht="14.4" customHeight="1" x14ac:dyDescent="0.3">
      <c r="A9" s="807" t="s">
        <v>1274</v>
      </c>
      <c r="B9" s="798">
        <v>157740.72999999998</v>
      </c>
      <c r="C9" s="748">
        <v>1</v>
      </c>
      <c r="D9" s="811">
        <v>330</v>
      </c>
      <c r="E9" s="814" t="s">
        <v>1274</v>
      </c>
      <c r="F9" s="798">
        <v>112642.51</v>
      </c>
      <c r="G9" s="766">
        <v>0.71409907891259283</v>
      </c>
      <c r="H9" s="752">
        <v>258</v>
      </c>
      <c r="I9" s="789">
        <v>0.78181818181818186</v>
      </c>
      <c r="J9" s="817">
        <v>45098.22</v>
      </c>
      <c r="K9" s="766">
        <v>0.28590092108740722</v>
      </c>
      <c r="L9" s="752">
        <v>72</v>
      </c>
      <c r="M9" s="789">
        <v>0.21818181818181817</v>
      </c>
    </row>
    <row r="10" spans="1:13" ht="14.4" customHeight="1" x14ac:dyDescent="0.3">
      <c r="A10" s="807" t="s">
        <v>1275</v>
      </c>
      <c r="B10" s="798">
        <v>82.72</v>
      </c>
      <c r="C10" s="748">
        <v>1</v>
      </c>
      <c r="D10" s="811">
        <v>3</v>
      </c>
      <c r="E10" s="814" t="s">
        <v>1275</v>
      </c>
      <c r="F10" s="798">
        <v>82.72</v>
      </c>
      <c r="G10" s="766">
        <v>1</v>
      </c>
      <c r="H10" s="752">
        <v>3</v>
      </c>
      <c r="I10" s="789">
        <v>1</v>
      </c>
      <c r="J10" s="817"/>
      <c r="K10" s="766">
        <v>0</v>
      </c>
      <c r="L10" s="752"/>
      <c r="M10" s="789">
        <v>0</v>
      </c>
    </row>
    <row r="11" spans="1:13" ht="14.4" customHeight="1" x14ac:dyDescent="0.3">
      <c r="A11" s="807" t="s">
        <v>1276</v>
      </c>
      <c r="B11" s="798">
        <v>22392.16</v>
      </c>
      <c r="C11" s="748">
        <v>1</v>
      </c>
      <c r="D11" s="811">
        <v>37</v>
      </c>
      <c r="E11" s="814" t="s">
        <v>1276</v>
      </c>
      <c r="F11" s="798">
        <v>19832.66</v>
      </c>
      <c r="G11" s="766">
        <v>0.8856966009531908</v>
      </c>
      <c r="H11" s="752">
        <v>32</v>
      </c>
      <c r="I11" s="789">
        <v>0.86486486486486491</v>
      </c>
      <c r="J11" s="817">
        <v>2559.5</v>
      </c>
      <c r="K11" s="766">
        <v>0.11430339904680924</v>
      </c>
      <c r="L11" s="752">
        <v>5</v>
      </c>
      <c r="M11" s="789">
        <v>0.13513513513513514</v>
      </c>
    </row>
    <row r="12" spans="1:13" ht="14.4" customHeight="1" x14ac:dyDescent="0.3">
      <c r="A12" s="807" t="s">
        <v>1277</v>
      </c>
      <c r="B12" s="798">
        <v>2350.35</v>
      </c>
      <c r="C12" s="748">
        <v>1</v>
      </c>
      <c r="D12" s="811">
        <v>7</v>
      </c>
      <c r="E12" s="814" t="s">
        <v>1277</v>
      </c>
      <c r="F12" s="798">
        <v>1970.35</v>
      </c>
      <c r="G12" s="766">
        <v>0.83832195204969473</v>
      </c>
      <c r="H12" s="752">
        <v>6</v>
      </c>
      <c r="I12" s="789">
        <v>0.8571428571428571</v>
      </c>
      <c r="J12" s="817">
        <v>380</v>
      </c>
      <c r="K12" s="766">
        <v>0.16167804795030527</v>
      </c>
      <c r="L12" s="752">
        <v>1</v>
      </c>
      <c r="M12" s="789">
        <v>0.14285714285714285</v>
      </c>
    </row>
    <row r="13" spans="1:13" ht="14.4" customHeight="1" x14ac:dyDescent="0.3">
      <c r="A13" s="807" t="s">
        <v>1278</v>
      </c>
      <c r="B13" s="798">
        <v>47651.29</v>
      </c>
      <c r="C13" s="748">
        <v>1</v>
      </c>
      <c r="D13" s="811">
        <v>65</v>
      </c>
      <c r="E13" s="814" t="s">
        <v>1278</v>
      </c>
      <c r="F13" s="798">
        <v>43096.18</v>
      </c>
      <c r="G13" s="766">
        <v>0.90440741478352427</v>
      </c>
      <c r="H13" s="752">
        <v>56</v>
      </c>
      <c r="I13" s="789">
        <v>0.86153846153846159</v>
      </c>
      <c r="J13" s="817">
        <v>4555.1099999999997</v>
      </c>
      <c r="K13" s="766">
        <v>9.5592585216475762E-2</v>
      </c>
      <c r="L13" s="752">
        <v>9</v>
      </c>
      <c r="M13" s="789">
        <v>0.13846153846153847</v>
      </c>
    </row>
    <row r="14" spans="1:13" ht="14.4" customHeight="1" x14ac:dyDescent="0.3">
      <c r="A14" s="807" t="s">
        <v>1279</v>
      </c>
      <c r="B14" s="798">
        <v>27058.540000000005</v>
      </c>
      <c r="C14" s="748">
        <v>1</v>
      </c>
      <c r="D14" s="811">
        <v>55</v>
      </c>
      <c r="E14" s="814" t="s">
        <v>1279</v>
      </c>
      <c r="F14" s="798">
        <v>20571.110000000004</v>
      </c>
      <c r="G14" s="766">
        <v>0.76024463995470559</v>
      </c>
      <c r="H14" s="752">
        <v>43</v>
      </c>
      <c r="I14" s="789">
        <v>0.78181818181818186</v>
      </c>
      <c r="J14" s="817">
        <v>6487.4299999999994</v>
      </c>
      <c r="K14" s="766">
        <v>0.23975536004529432</v>
      </c>
      <c r="L14" s="752">
        <v>12</v>
      </c>
      <c r="M14" s="789">
        <v>0.21818181818181817</v>
      </c>
    </row>
    <row r="15" spans="1:13" ht="14.4" customHeight="1" x14ac:dyDescent="0.3">
      <c r="A15" s="807" t="s">
        <v>1280</v>
      </c>
      <c r="B15" s="798">
        <v>16552.36</v>
      </c>
      <c r="C15" s="748">
        <v>1</v>
      </c>
      <c r="D15" s="811">
        <v>46</v>
      </c>
      <c r="E15" s="814" t="s">
        <v>1280</v>
      </c>
      <c r="F15" s="798">
        <v>15556.080000000002</v>
      </c>
      <c r="G15" s="766">
        <v>0.93981039561730173</v>
      </c>
      <c r="H15" s="752">
        <v>39</v>
      </c>
      <c r="I15" s="789">
        <v>0.84782608695652173</v>
      </c>
      <c r="J15" s="817">
        <v>996.28</v>
      </c>
      <c r="K15" s="766">
        <v>6.0189604382698297E-2</v>
      </c>
      <c r="L15" s="752">
        <v>7</v>
      </c>
      <c r="M15" s="789">
        <v>0.15217391304347827</v>
      </c>
    </row>
    <row r="16" spans="1:13" ht="14.4" customHeight="1" x14ac:dyDescent="0.3">
      <c r="A16" s="807" t="s">
        <v>1281</v>
      </c>
      <c r="B16" s="798">
        <v>42437.42</v>
      </c>
      <c r="C16" s="748">
        <v>1</v>
      </c>
      <c r="D16" s="811">
        <v>84</v>
      </c>
      <c r="E16" s="814" t="s">
        <v>1281</v>
      </c>
      <c r="F16" s="798">
        <v>29515.83</v>
      </c>
      <c r="G16" s="766">
        <v>0.69551424191197309</v>
      </c>
      <c r="H16" s="752">
        <v>65</v>
      </c>
      <c r="I16" s="789">
        <v>0.77380952380952384</v>
      </c>
      <c r="J16" s="817">
        <v>12921.59</v>
      </c>
      <c r="K16" s="766">
        <v>0.30448575808802703</v>
      </c>
      <c r="L16" s="752">
        <v>19</v>
      </c>
      <c r="M16" s="789">
        <v>0.22619047619047619</v>
      </c>
    </row>
    <row r="17" spans="1:13" ht="14.4" customHeight="1" x14ac:dyDescent="0.3">
      <c r="A17" s="807" t="s">
        <v>1282</v>
      </c>
      <c r="B17" s="798">
        <v>119390.74000000003</v>
      </c>
      <c r="C17" s="748">
        <v>1</v>
      </c>
      <c r="D17" s="811">
        <v>319</v>
      </c>
      <c r="E17" s="814" t="s">
        <v>1282</v>
      </c>
      <c r="F17" s="798">
        <v>100448.38000000003</v>
      </c>
      <c r="G17" s="766">
        <v>0.84134146417050437</v>
      </c>
      <c r="H17" s="752">
        <v>254</v>
      </c>
      <c r="I17" s="789">
        <v>0.79623824451410663</v>
      </c>
      <c r="J17" s="817">
        <v>18942.36</v>
      </c>
      <c r="K17" s="766">
        <v>0.1586585358294956</v>
      </c>
      <c r="L17" s="752">
        <v>65</v>
      </c>
      <c r="M17" s="789">
        <v>0.20376175548589343</v>
      </c>
    </row>
    <row r="18" spans="1:13" ht="14.4" customHeight="1" x14ac:dyDescent="0.3">
      <c r="A18" s="807" t="s">
        <v>1283</v>
      </c>
      <c r="B18" s="798">
        <v>16694.18</v>
      </c>
      <c r="C18" s="748">
        <v>1</v>
      </c>
      <c r="D18" s="811">
        <v>39</v>
      </c>
      <c r="E18" s="814" t="s">
        <v>1283</v>
      </c>
      <c r="F18" s="798">
        <v>13809.2</v>
      </c>
      <c r="G18" s="766">
        <v>0.82718648055789501</v>
      </c>
      <c r="H18" s="752">
        <v>32</v>
      </c>
      <c r="I18" s="789">
        <v>0.82051282051282048</v>
      </c>
      <c r="J18" s="817">
        <v>2884.98</v>
      </c>
      <c r="K18" s="766">
        <v>0.17281351944210496</v>
      </c>
      <c r="L18" s="752">
        <v>7</v>
      </c>
      <c r="M18" s="789">
        <v>0.17948717948717949</v>
      </c>
    </row>
    <row r="19" spans="1:13" ht="14.4" customHeight="1" x14ac:dyDescent="0.3">
      <c r="A19" s="807" t="s">
        <v>1284</v>
      </c>
      <c r="B19" s="798">
        <v>16540.61</v>
      </c>
      <c r="C19" s="748">
        <v>1</v>
      </c>
      <c r="D19" s="811">
        <v>29</v>
      </c>
      <c r="E19" s="814" t="s">
        <v>1284</v>
      </c>
      <c r="F19" s="798">
        <v>14098.44</v>
      </c>
      <c r="G19" s="766">
        <v>0.8523530873407934</v>
      </c>
      <c r="H19" s="752">
        <v>25</v>
      </c>
      <c r="I19" s="789">
        <v>0.86206896551724133</v>
      </c>
      <c r="J19" s="817">
        <v>2442.17</v>
      </c>
      <c r="K19" s="766">
        <v>0.14764691265920665</v>
      </c>
      <c r="L19" s="752">
        <v>4</v>
      </c>
      <c r="M19" s="789">
        <v>0.13793103448275862</v>
      </c>
    </row>
    <row r="20" spans="1:13" ht="14.4" customHeight="1" x14ac:dyDescent="0.3">
      <c r="A20" s="807" t="s">
        <v>1285</v>
      </c>
      <c r="B20" s="798">
        <v>81367.25</v>
      </c>
      <c r="C20" s="748">
        <v>1</v>
      </c>
      <c r="D20" s="811">
        <v>62</v>
      </c>
      <c r="E20" s="814" t="s">
        <v>1285</v>
      </c>
      <c r="F20" s="798">
        <v>64967.83</v>
      </c>
      <c r="G20" s="766">
        <v>0.79845183412245102</v>
      </c>
      <c r="H20" s="752">
        <v>52</v>
      </c>
      <c r="I20" s="789">
        <v>0.83870967741935487</v>
      </c>
      <c r="J20" s="817">
        <v>16399.419999999998</v>
      </c>
      <c r="K20" s="766">
        <v>0.20154816587754898</v>
      </c>
      <c r="L20" s="752">
        <v>10</v>
      </c>
      <c r="M20" s="789">
        <v>0.16129032258064516</v>
      </c>
    </row>
    <row r="21" spans="1:13" ht="14.4" customHeight="1" x14ac:dyDescent="0.3">
      <c r="A21" s="807" t="s">
        <v>1286</v>
      </c>
      <c r="B21" s="798">
        <v>38384.380000000005</v>
      </c>
      <c r="C21" s="748">
        <v>1</v>
      </c>
      <c r="D21" s="811">
        <v>72</v>
      </c>
      <c r="E21" s="814" t="s">
        <v>1286</v>
      </c>
      <c r="F21" s="798">
        <v>32589.08</v>
      </c>
      <c r="G21" s="766">
        <v>0.84901931462746039</v>
      </c>
      <c r="H21" s="752">
        <v>58</v>
      </c>
      <c r="I21" s="789">
        <v>0.80555555555555558</v>
      </c>
      <c r="J21" s="817">
        <v>5795.3</v>
      </c>
      <c r="K21" s="766">
        <v>0.15098068537253956</v>
      </c>
      <c r="L21" s="752">
        <v>14</v>
      </c>
      <c r="M21" s="789">
        <v>0.19444444444444445</v>
      </c>
    </row>
    <row r="22" spans="1:13" ht="14.4" customHeight="1" x14ac:dyDescent="0.3">
      <c r="A22" s="807" t="s">
        <v>1287</v>
      </c>
      <c r="B22" s="798">
        <v>8432.36</v>
      </c>
      <c r="C22" s="748">
        <v>1</v>
      </c>
      <c r="D22" s="811">
        <v>22</v>
      </c>
      <c r="E22" s="814" t="s">
        <v>1287</v>
      </c>
      <c r="F22" s="798">
        <v>5352.68</v>
      </c>
      <c r="G22" s="766">
        <v>0.6347784013016522</v>
      </c>
      <c r="H22" s="752">
        <v>13</v>
      </c>
      <c r="I22" s="789">
        <v>0.59090909090909094</v>
      </c>
      <c r="J22" s="817">
        <v>3079.68</v>
      </c>
      <c r="K22" s="766">
        <v>0.36522159869834775</v>
      </c>
      <c r="L22" s="752">
        <v>9</v>
      </c>
      <c r="M22" s="789">
        <v>0.40909090909090912</v>
      </c>
    </row>
    <row r="23" spans="1:13" ht="14.4" customHeight="1" x14ac:dyDescent="0.3">
      <c r="A23" s="807" t="s">
        <v>1288</v>
      </c>
      <c r="B23" s="798">
        <v>19949.490000000002</v>
      </c>
      <c r="C23" s="748">
        <v>1</v>
      </c>
      <c r="D23" s="811">
        <v>63</v>
      </c>
      <c r="E23" s="814" t="s">
        <v>1288</v>
      </c>
      <c r="F23" s="798">
        <v>17501.88</v>
      </c>
      <c r="G23" s="766">
        <v>0.87730964550973478</v>
      </c>
      <c r="H23" s="752">
        <v>46</v>
      </c>
      <c r="I23" s="789">
        <v>0.73015873015873012</v>
      </c>
      <c r="J23" s="817">
        <v>2447.61</v>
      </c>
      <c r="K23" s="766">
        <v>0.12269035449026516</v>
      </c>
      <c r="L23" s="752">
        <v>17</v>
      </c>
      <c r="M23" s="789">
        <v>0.26984126984126983</v>
      </c>
    </row>
    <row r="24" spans="1:13" ht="14.4" customHeight="1" thickBot="1" x14ac:dyDescent="0.35">
      <c r="A24" s="808" t="s">
        <v>1289</v>
      </c>
      <c r="B24" s="799">
        <v>122811.39</v>
      </c>
      <c r="C24" s="755">
        <v>1</v>
      </c>
      <c r="D24" s="812">
        <v>280</v>
      </c>
      <c r="E24" s="815" t="s">
        <v>1289</v>
      </c>
      <c r="F24" s="799">
        <v>108106.16</v>
      </c>
      <c r="G24" s="767">
        <v>0.88026167605463956</v>
      </c>
      <c r="H24" s="759">
        <v>237</v>
      </c>
      <c r="I24" s="790">
        <v>0.84642857142857142</v>
      </c>
      <c r="J24" s="818">
        <v>14705.230000000001</v>
      </c>
      <c r="K24" s="767">
        <v>0.11973832394536045</v>
      </c>
      <c r="L24" s="759">
        <v>43</v>
      </c>
      <c r="M24" s="790">
        <v>0.15357142857142858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8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1937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847049.58999999985</v>
      </c>
      <c r="N3" s="70">
        <f>SUBTOTAL(9,N7:N1048576)</f>
        <v>3357</v>
      </c>
      <c r="O3" s="70">
        <f>SUBTOTAL(9,O7:O1048576)</f>
        <v>1737</v>
      </c>
      <c r="P3" s="70">
        <f>SUBTOTAL(9,P7:P1048576)</f>
        <v>682691.72999999986</v>
      </c>
      <c r="Q3" s="71">
        <f>IF(M3=0,0,P3/M3)</f>
        <v>0.80596430015390241</v>
      </c>
      <c r="R3" s="70">
        <f>SUBTOTAL(9,R7:R1048576)</f>
        <v>2572</v>
      </c>
      <c r="S3" s="71">
        <f>IF(N3=0,0,R3/N3)</f>
        <v>0.76616026213881439</v>
      </c>
      <c r="T3" s="70">
        <f>SUBTOTAL(9,T7:T1048576)</f>
        <v>1387</v>
      </c>
      <c r="U3" s="72">
        <f>IF(O3=0,0,T3/O3)</f>
        <v>0.79850316637881402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31</v>
      </c>
      <c r="B7" s="825" t="s">
        <v>1257</v>
      </c>
      <c r="C7" s="825" t="s">
        <v>1261</v>
      </c>
      <c r="D7" s="826" t="s">
        <v>1934</v>
      </c>
      <c r="E7" s="827" t="s">
        <v>1271</v>
      </c>
      <c r="F7" s="825" t="s">
        <v>1258</v>
      </c>
      <c r="G7" s="825" t="s">
        <v>1290</v>
      </c>
      <c r="H7" s="825" t="s">
        <v>605</v>
      </c>
      <c r="I7" s="825" t="s">
        <v>1291</v>
      </c>
      <c r="J7" s="825" t="s">
        <v>696</v>
      </c>
      <c r="K7" s="825" t="s">
        <v>1068</v>
      </c>
      <c r="L7" s="828">
        <v>736.33</v>
      </c>
      <c r="M7" s="828">
        <v>1472.66</v>
      </c>
      <c r="N7" s="825">
        <v>2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31</v>
      </c>
      <c r="B8" s="832" t="s">
        <v>1257</v>
      </c>
      <c r="C8" s="832" t="s">
        <v>1261</v>
      </c>
      <c r="D8" s="833" t="s">
        <v>1934</v>
      </c>
      <c r="E8" s="834" t="s">
        <v>1271</v>
      </c>
      <c r="F8" s="832" t="s">
        <v>1258</v>
      </c>
      <c r="G8" s="832" t="s">
        <v>1292</v>
      </c>
      <c r="H8" s="832" t="s">
        <v>605</v>
      </c>
      <c r="I8" s="832" t="s">
        <v>1168</v>
      </c>
      <c r="J8" s="832" t="s">
        <v>1169</v>
      </c>
      <c r="K8" s="832" t="s">
        <v>1170</v>
      </c>
      <c r="L8" s="835">
        <v>0</v>
      </c>
      <c r="M8" s="835">
        <v>0</v>
      </c>
      <c r="N8" s="832">
        <v>5</v>
      </c>
      <c r="O8" s="836">
        <v>4</v>
      </c>
      <c r="P8" s="835">
        <v>0</v>
      </c>
      <c r="Q8" s="837"/>
      <c r="R8" s="832">
        <v>1</v>
      </c>
      <c r="S8" s="837">
        <v>0.2</v>
      </c>
      <c r="T8" s="836">
        <v>1</v>
      </c>
      <c r="U8" s="838">
        <v>0.25</v>
      </c>
    </row>
    <row r="9" spans="1:21" ht="14.4" customHeight="1" x14ac:dyDescent="0.3">
      <c r="A9" s="831">
        <v>31</v>
      </c>
      <c r="B9" s="832" t="s">
        <v>1257</v>
      </c>
      <c r="C9" s="832" t="s">
        <v>1261</v>
      </c>
      <c r="D9" s="833" t="s">
        <v>1934</v>
      </c>
      <c r="E9" s="834" t="s">
        <v>1271</v>
      </c>
      <c r="F9" s="832" t="s">
        <v>1258</v>
      </c>
      <c r="G9" s="832" t="s">
        <v>1293</v>
      </c>
      <c r="H9" s="832" t="s">
        <v>575</v>
      </c>
      <c r="I9" s="832" t="s">
        <v>1294</v>
      </c>
      <c r="J9" s="832" t="s">
        <v>862</v>
      </c>
      <c r="K9" s="832" t="s">
        <v>1295</v>
      </c>
      <c r="L9" s="835">
        <v>219.37</v>
      </c>
      <c r="M9" s="835">
        <v>219.37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31</v>
      </c>
      <c r="B10" s="832" t="s">
        <v>1257</v>
      </c>
      <c r="C10" s="832" t="s">
        <v>1261</v>
      </c>
      <c r="D10" s="833" t="s">
        <v>1934</v>
      </c>
      <c r="E10" s="834" t="s">
        <v>1271</v>
      </c>
      <c r="F10" s="832" t="s">
        <v>1260</v>
      </c>
      <c r="G10" s="832" t="s">
        <v>1296</v>
      </c>
      <c r="H10" s="832" t="s">
        <v>575</v>
      </c>
      <c r="I10" s="832" t="s">
        <v>1297</v>
      </c>
      <c r="J10" s="832" t="s">
        <v>1298</v>
      </c>
      <c r="K10" s="832" t="s">
        <v>1299</v>
      </c>
      <c r="L10" s="835">
        <v>35.130000000000003</v>
      </c>
      <c r="M10" s="835">
        <v>281.04000000000002</v>
      </c>
      <c r="N10" s="832">
        <v>8</v>
      </c>
      <c r="O10" s="836">
        <v>4</v>
      </c>
      <c r="P10" s="835">
        <v>281.04000000000002</v>
      </c>
      <c r="Q10" s="837">
        <v>1</v>
      </c>
      <c r="R10" s="832">
        <v>8</v>
      </c>
      <c r="S10" s="837">
        <v>1</v>
      </c>
      <c r="T10" s="836">
        <v>4</v>
      </c>
      <c r="U10" s="838">
        <v>1</v>
      </c>
    </row>
    <row r="11" spans="1:21" ht="14.4" customHeight="1" x14ac:dyDescent="0.3">
      <c r="A11" s="831">
        <v>31</v>
      </c>
      <c r="B11" s="832" t="s">
        <v>1257</v>
      </c>
      <c r="C11" s="832" t="s">
        <v>1261</v>
      </c>
      <c r="D11" s="833" t="s">
        <v>1934</v>
      </c>
      <c r="E11" s="834" t="s">
        <v>1271</v>
      </c>
      <c r="F11" s="832" t="s">
        <v>1260</v>
      </c>
      <c r="G11" s="832" t="s">
        <v>1300</v>
      </c>
      <c r="H11" s="832" t="s">
        <v>575</v>
      </c>
      <c r="I11" s="832" t="s">
        <v>1301</v>
      </c>
      <c r="J11" s="832" t="s">
        <v>1302</v>
      </c>
      <c r="K11" s="832" t="s">
        <v>1303</v>
      </c>
      <c r="L11" s="835">
        <v>492.18</v>
      </c>
      <c r="M11" s="835">
        <v>492.18</v>
      </c>
      <c r="N11" s="832">
        <v>1</v>
      </c>
      <c r="O11" s="836">
        <v>1</v>
      </c>
      <c r="P11" s="835">
        <v>492.18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31</v>
      </c>
      <c r="B12" s="832" t="s">
        <v>1257</v>
      </c>
      <c r="C12" s="832" t="s">
        <v>1261</v>
      </c>
      <c r="D12" s="833" t="s">
        <v>1934</v>
      </c>
      <c r="E12" s="834" t="s">
        <v>1271</v>
      </c>
      <c r="F12" s="832" t="s">
        <v>1260</v>
      </c>
      <c r="G12" s="832" t="s">
        <v>1300</v>
      </c>
      <c r="H12" s="832" t="s">
        <v>575</v>
      </c>
      <c r="I12" s="832" t="s">
        <v>1304</v>
      </c>
      <c r="J12" s="832" t="s">
        <v>1305</v>
      </c>
      <c r="K12" s="832" t="s">
        <v>1306</v>
      </c>
      <c r="L12" s="835">
        <v>1000</v>
      </c>
      <c r="M12" s="835">
        <v>1000</v>
      </c>
      <c r="N12" s="832">
        <v>1</v>
      </c>
      <c r="O12" s="836">
        <v>1</v>
      </c>
      <c r="P12" s="835">
        <v>1000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31</v>
      </c>
      <c r="B13" s="832" t="s">
        <v>1257</v>
      </c>
      <c r="C13" s="832" t="s">
        <v>1261</v>
      </c>
      <c r="D13" s="833" t="s">
        <v>1934</v>
      </c>
      <c r="E13" s="834" t="s">
        <v>1271</v>
      </c>
      <c r="F13" s="832" t="s">
        <v>1260</v>
      </c>
      <c r="G13" s="832" t="s">
        <v>1307</v>
      </c>
      <c r="H13" s="832" t="s">
        <v>575</v>
      </c>
      <c r="I13" s="832" t="s">
        <v>1308</v>
      </c>
      <c r="J13" s="832" t="s">
        <v>1309</v>
      </c>
      <c r="K13" s="832" t="s">
        <v>1310</v>
      </c>
      <c r="L13" s="835">
        <v>200</v>
      </c>
      <c r="M13" s="835">
        <v>400</v>
      </c>
      <c r="N13" s="832">
        <v>2</v>
      </c>
      <c r="O13" s="836">
        <v>1</v>
      </c>
      <c r="P13" s="835">
        <v>400</v>
      </c>
      <c r="Q13" s="837">
        <v>1</v>
      </c>
      <c r="R13" s="832">
        <v>2</v>
      </c>
      <c r="S13" s="837">
        <v>1</v>
      </c>
      <c r="T13" s="836">
        <v>1</v>
      </c>
      <c r="U13" s="838">
        <v>1</v>
      </c>
    </row>
    <row r="14" spans="1:21" ht="14.4" customHeight="1" x14ac:dyDescent="0.3">
      <c r="A14" s="831">
        <v>31</v>
      </c>
      <c r="B14" s="832" t="s">
        <v>1257</v>
      </c>
      <c r="C14" s="832" t="s">
        <v>1261</v>
      </c>
      <c r="D14" s="833" t="s">
        <v>1934</v>
      </c>
      <c r="E14" s="834" t="s">
        <v>1273</v>
      </c>
      <c r="F14" s="832" t="s">
        <v>1258</v>
      </c>
      <c r="G14" s="832" t="s">
        <v>1290</v>
      </c>
      <c r="H14" s="832" t="s">
        <v>605</v>
      </c>
      <c r="I14" s="832" t="s">
        <v>1311</v>
      </c>
      <c r="J14" s="832" t="s">
        <v>696</v>
      </c>
      <c r="K14" s="832" t="s">
        <v>1070</v>
      </c>
      <c r="L14" s="835">
        <v>490.89</v>
      </c>
      <c r="M14" s="835">
        <v>981.78</v>
      </c>
      <c r="N14" s="832">
        <v>2</v>
      </c>
      <c r="O14" s="836">
        <v>0.5</v>
      </c>
      <c r="P14" s="835">
        <v>981.78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31</v>
      </c>
      <c r="B15" s="832" t="s">
        <v>1257</v>
      </c>
      <c r="C15" s="832" t="s">
        <v>1261</v>
      </c>
      <c r="D15" s="833" t="s">
        <v>1934</v>
      </c>
      <c r="E15" s="834" t="s">
        <v>1273</v>
      </c>
      <c r="F15" s="832" t="s">
        <v>1258</v>
      </c>
      <c r="G15" s="832" t="s">
        <v>1290</v>
      </c>
      <c r="H15" s="832" t="s">
        <v>605</v>
      </c>
      <c r="I15" s="832" t="s">
        <v>1291</v>
      </c>
      <c r="J15" s="832" t="s">
        <v>696</v>
      </c>
      <c r="K15" s="832" t="s">
        <v>1068</v>
      </c>
      <c r="L15" s="835">
        <v>736.33</v>
      </c>
      <c r="M15" s="835">
        <v>5154.3100000000004</v>
      </c>
      <c r="N15" s="832">
        <v>7</v>
      </c>
      <c r="O15" s="836">
        <v>1.5</v>
      </c>
      <c r="P15" s="835">
        <v>2945.32</v>
      </c>
      <c r="Q15" s="837">
        <v>0.5714285714285714</v>
      </c>
      <c r="R15" s="832">
        <v>4</v>
      </c>
      <c r="S15" s="837">
        <v>0.5714285714285714</v>
      </c>
      <c r="T15" s="836">
        <v>1</v>
      </c>
      <c r="U15" s="838">
        <v>0.66666666666666663</v>
      </c>
    </row>
    <row r="16" spans="1:21" ht="14.4" customHeight="1" x14ac:dyDescent="0.3">
      <c r="A16" s="831">
        <v>31</v>
      </c>
      <c r="B16" s="832" t="s">
        <v>1257</v>
      </c>
      <c r="C16" s="832" t="s">
        <v>1261</v>
      </c>
      <c r="D16" s="833" t="s">
        <v>1934</v>
      </c>
      <c r="E16" s="834" t="s">
        <v>1273</v>
      </c>
      <c r="F16" s="832" t="s">
        <v>1258</v>
      </c>
      <c r="G16" s="832" t="s">
        <v>1292</v>
      </c>
      <c r="H16" s="832" t="s">
        <v>605</v>
      </c>
      <c r="I16" s="832" t="s">
        <v>1168</v>
      </c>
      <c r="J16" s="832" t="s">
        <v>1169</v>
      </c>
      <c r="K16" s="832" t="s">
        <v>1170</v>
      </c>
      <c r="L16" s="835">
        <v>0</v>
      </c>
      <c r="M16" s="835">
        <v>0</v>
      </c>
      <c r="N16" s="832">
        <v>6</v>
      </c>
      <c r="O16" s="836">
        <v>4</v>
      </c>
      <c r="P16" s="835">
        <v>0</v>
      </c>
      <c r="Q16" s="837"/>
      <c r="R16" s="832">
        <v>5</v>
      </c>
      <c r="S16" s="837">
        <v>0.83333333333333337</v>
      </c>
      <c r="T16" s="836">
        <v>3.5</v>
      </c>
      <c r="U16" s="838">
        <v>0.875</v>
      </c>
    </row>
    <row r="17" spans="1:21" ht="14.4" customHeight="1" x14ac:dyDescent="0.3">
      <c r="A17" s="831">
        <v>31</v>
      </c>
      <c r="B17" s="832" t="s">
        <v>1257</v>
      </c>
      <c r="C17" s="832" t="s">
        <v>1261</v>
      </c>
      <c r="D17" s="833" t="s">
        <v>1934</v>
      </c>
      <c r="E17" s="834" t="s">
        <v>1274</v>
      </c>
      <c r="F17" s="832" t="s">
        <v>1258</v>
      </c>
      <c r="G17" s="832" t="s">
        <v>1312</v>
      </c>
      <c r="H17" s="832" t="s">
        <v>575</v>
      </c>
      <c r="I17" s="832" t="s">
        <v>1313</v>
      </c>
      <c r="J17" s="832" t="s">
        <v>1314</v>
      </c>
      <c r="K17" s="832" t="s">
        <v>1315</v>
      </c>
      <c r="L17" s="835">
        <v>78.33</v>
      </c>
      <c r="M17" s="835">
        <v>156.66</v>
      </c>
      <c r="N17" s="832">
        <v>2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31</v>
      </c>
      <c r="B18" s="832" t="s">
        <v>1257</v>
      </c>
      <c r="C18" s="832" t="s">
        <v>1261</v>
      </c>
      <c r="D18" s="833" t="s">
        <v>1934</v>
      </c>
      <c r="E18" s="834" t="s">
        <v>1274</v>
      </c>
      <c r="F18" s="832" t="s">
        <v>1258</v>
      </c>
      <c r="G18" s="832" t="s">
        <v>1316</v>
      </c>
      <c r="H18" s="832" t="s">
        <v>575</v>
      </c>
      <c r="I18" s="832" t="s">
        <v>1317</v>
      </c>
      <c r="J18" s="832" t="s">
        <v>1318</v>
      </c>
      <c r="K18" s="832" t="s">
        <v>1319</v>
      </c>
      <c r="L18" s="835">
        <v>132.97999999999999</v>
      </c>
      <c r="M18" s="835">
        <v>265.95999999999998</v>
      </c>
      <c r="N18" s="832">
        <v>2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31</v>
      </c>
      <c r="B19" s="832" t="s">
        <v>1257</v>
      </c>
      <c r="C19" s="832" t="s">
        <v>1261</v>
      </c>
      <c r="D19" s="833" t="s">
        <v>1934</v>
      </c>
      <c r="E19" s="834" t="s">
        <v>1274</v>
      </c>
      <c r="F19" s="832" t="s">
        <v>1258</v>
      </c>
      <c r="G19" s="832" t="s">
        <v>1320</v>
      </c>
      <c r="H19" s="832" t="s">
        <v>575</v>
      </c>
      <c r="I19" s="832" t="s">
        <v>1321</v>
      </c>
      <c r="J19" s="832" t="s">
        <v>928</v>
      </c>
      <c r="K19" s="832" t="s">
        <v>1322</v>
      </c>
      <c r="L19" s="835">
        <v>0</v>
      </c>
      <c r="M19" s="835">
        <v>0</v>
      </c>
      <c r="N19" s="832">
        <v>1</v>
      </c>
      <c r="O19" s="836">
        <v>0.5</v>
      </c>
      <c r="P19" s="835"/>
      <c r="Q19" s="837"/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31</v>
      </c>
      <c r="B20" s="832" t="s">
        <v>1257</v>
      </c>
      <c r="C20" s="832" t="s">
        <v>1261</v>
      </c>
      <c r="D20" s="833" t="s">
        <v>1934</v>
      </c>
      <c r="E20" s="834" t="s">
        <v>1274</v>
      </c>
      <c r="F20" s="832" t="s">
        <v>1258</v>
      </c>
      <c r="G20" s="832" t="s">
        <v>1290</v>
      </c>
      <c r="H20" s="832" t="s">
        <v>605</v>
      </c>
      <c r="I20" s="832" t="s">
        <v>1311</v>
      </c>
      <c r="J20" s="832" t="s">
        <v>696</v>
      </c>
      <c r="K20" s="832" t="s">
        <v>1070</v>
      </c>
      <c r="L20" s="835">
        <v>490.89</v>
      </c>
      <c r="M20" s="835">
        <v>981.78</v>
      </c>
      <c r="N20" s="832">
        <v>2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31</v>
      </c>
      <c r="B21" s="832" t="s">
        <v>1257</v>
      </c>
      <c r="C21" s="832" t="s">
        <v>1261</v>
      </c>
      <c r="D21" s="833" t="s">
        <v>1934</v>
      </c>
      <c r="E21" s="834" t="s">
        <v>1274</v>
      </c>
      <c r="F21" s="832" t="s">
        <v>1258</v>
      </c>
      <c r="G21" s="832" t="s">
        <v>1290</v>
      </c>
      <c r="H21" s="832" t="s">
        <v>605</v>
      </c>
      <c r="I21" s="832" t="s">
        <v>1291</v>
      </c>
      <c r="J21" s="832" t="s">
        <v>696</v>
      </c>
      <c r="K21" s="832" t="s">
        <v>1068</v>
      </c>
      <c r="L21" s="835">
        <v>736.33</v>
      </c>
      <c r="M21" s="835">
        <v>41234.480000000003</v>
      </c>
      <c r="N21" s="832">
        <v>56</v>
      </c>
      <c r="O21" s="836">
        <v>10.5</v>
      </c>
      <c r="P21" s="835">
        <v>28716.870000000003</v>
      </c>
      <c r="Q21" s="837">
        <v>0.6964285714285714</v>
      </c>
      <c r="R21" s="832">
        <v>39</v>
      </c>
      <c r="S21" s="837">
        <v>0.6964285714285714</v>
      </c>
      <c r="T21" s="836">
        <v>7</v>
      </c>
      <c r="U21" s="838">
        <v>0.66666666666666663</v>
      </c>
    </row>
    <row r="22" spans="1:21" ht="14.4" customHeight="1" x14ac:dyDescent="0.3">
      <c r="A22" s="831">
        <v>31</v>
      </c>
      <c r="B22" s="832" t="s">
        <v>1257</v>
      </c>
      <c r="C22" s="832" t="s">
        <v>1261</v>
      </c>
      <c r="D22" s="833" t="s">
        <v>1934</v>
      </c>
      <c r="E22" s="834" t="s">
        <v>1274</v>
      </c>
      <c r="F22" s="832" t="s">
        <v>1258</v>
      </c>
      <c r="G22" s="832" t="s">
        <v>1323</v>
      </c>
      <c r="H22" s="832" t="s">
        <v>605</v>
      </c>
      <c r="I22" s="832" t="s">
        <v>1163</v>
      </c>
      <c r="J22" s="832" t="s">
        <v>632</v>
      </c>
      <c r="K22" s="832" t="s">
        <v>619</v>
      </c>
      <c r="L22" s="835">
        <v>48.42</v>
      </c>
      <c r="M22" s="835">
        <v>193.68</v>
      </c>
      <c r="N22" s="832">
        <v>4</v>
      </c>
      <c r="O22" s="836">
        <v>2</v>
      </c>
      <c r="P22" s="835">
        <v>193.68</v>
      </c>
      <c r="Q22" s="837">
        <v>1</v>
      </c>
      <c r="R22" s="832">
        <v>4</v>
      </c>
      <c r="S22" s="837">
        <v>1</v>
      </c>
      <c r="T22" s="836">
        <v>2</v>
      </c>
      <c r="U22" s="838">
        <v>1</v>
      </c>
    </row>
    <row r="23" spans="1:21" ht="14.4" customHeight="1" x14ac:dyDescent="0.3">
      <c r="A23" s="831">
        <v>31</v>
      </c>
      <c r="B23" s="832" t="s">
        <v>1257</v>
      </c>
      <c r="C23" s="832" t="s">
        <v>1261</v>
      </c>
      <c r="D23" s="833" t="s">
        <v>1934</v>
      </c>
      <c r="E23" s="834" t="s">
        <v>1274</v>
      </c>
      <c r="F23" s="832" t="s">
        <v>1258</v>
      </c>
      <c r="G23" s="832" t="s">
        <v>1324</v>
      </c>
      <c r="H23" s="832" t="s">
        <v>575</v>
      </c>
      <c r="I23" s="832" t="s">
        <v>1325</v>
      </c>
      <c r="J23" s="832" t="s">
        <v>708</v>
      </c>
      <c r="K23" s="832" t="s">
        <v>1326</v>
      </c>
      <c r="L23" s="835">
        <v>32.25</v>
      </c>
      <c r="M23" s="835">
        <v>32.25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31</v>
      </c>
      <c r="B24" s="832" t="s">
        <v>1257</v>
      </c>
      <c r="C24" s="832" t="s">
        <v>1261</v>
      </c>
      <c r="D24" s="833" t="s">
        <v>1934</v>
      </c>
      <c r="E24" s="834" t="s">
        <v>1274</v>
      </c>
      <c r="F24" s="832" t="s">
        <v>1258</v>
      </c>
      <c r="G24" s="832" t="s">
        <v>1327</v>
      </c>
      <c r="H24" s="832" t="s">
        <v>575</v>
      </c>
      <c r="I24" s="832" t="s">
        <v>1328</v>
      </c>
      <c r="J24" s="832" t="s">
        <v>815</v>
      </c>
      <c r="K24" s="832" t="s">
        <v>1329</v>
      </c>
      <c r="L24" s="835">
        <v>0</v>
      </c>
      <c r="M24" s="835">
        <v>0</v>
      </c>
      <c r="N24" s="832">
        <v>2</v>
      </c>
      <c r="O24" s="836">
        <v>0.5</v>
      </c>
      <c r="P24" s="835"/>
      <c r="Q24" s="837"/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31</v>
      </c>
      <c r="B25" s="832" t="s">
        <v>1257</v>
      </c>
      <c r="C25" s="832" t="s">
        <v>1261</v>
      </c>
      <c r="D25" s="833" t="s">
        <v>1934</v>
      </c>
      <c r="E25" s="834" t="s">
        <v>1274</v>
      </c>
      <c r="F25" s="832" t="s">
        <v>1258</v>
      </c>
      <c r="G25" s="832" t="s">
        <v>1292</v>
      </c>
      <c r="H25" s="832" t="s">
        <v>605</v>
      </c>
      <c r="I25" s="832" t="s">
        <v>1168</v>
      </c>
      <c r="J25" s="832" t="s">
        <v>1169</v>
      </c>
      <c r="K25" s="832" t="s">
        <v>1170</v>
      </c>
      <c r="L25" s="835">
        <v>0</v>
      </c>
      <c r="M25" s="835">
        <v>0</v>
      </c>
      <c r="N25" s="832">
        <v>83</v>
      </c>
      <c r="O25" s="836">
        <v>37</v>
      </c>
      <c r="P25" s="835">
        <v>0</v>
      </c>
      <c r="Q25" s="837"/>
      <c r="R25" s="832">
        <v>43</v>
      </c>
      <c r="S25" s="837">
        <v>0.51807228915662651</v>
      </c>
      <c r="T25" s="836">
        <v>17</v>
      </c>
      <c r="U25" s="838">
        <v>0.45945945945945948</v>
      </c>
    </row>
    <row r="26" spans="1:21" ht="14.4" customHeight="1" x14ac:dyDescent="0.3">
      <c r="A26" s="831">
        <v>31</v>
      </c>
      <c r="B26" s="832" t="s">
        <v>1257</v>
      </c>
      <c r="C26" s="832" t="s">
        <v>1261</v>
      </c>
      <c r="D26" s="833" t="s">
        <v>1934</v>
      </c>
      <c r="E26" s="834" t="s">
        <v>1274</v>
      </c>
      <c r="F26" s="832" t="s">
        <v>1258</v>
      </c>
      <c r="G26" s="832" t="s">
        <v>1293</v>
      </c>
      <c r="H26" s="832" t="s">
        <v>575</v>
      </c>
      <c r="I26" s="832" t="s">
        <v>1294</v>
      </c>
      <c r="J26" s="832" t="s">
        <v>862</v>
      </c>
      <c r="K26" s="832" t="s">
        <v>1295</v>
      </c>
      <c r="L26" s="835">
        <v>219.37</v>
      </c>
      <c r="M26" s="835">
        <v>219.37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31</v>
      </c>
      <c r="B27" s="832" t="s">
        <v>1257</v>
      </c>
      <c r="C27" s="832" t="s">
        <v>1261</v>
      </c>
      <c r="D27" s="833" t="s">
        <v>1934</v>
      </c>
      <c r="E27" s="834" t="s">
        <v>1274</v>
      </c>
      <c r="F27" s="832" t="s">
        <v>1258</v>
      </c>
      <c r="G27" s="832" t="s">
        <v>1330</v>
      </c>
      <c r="H27" s="832" t="s">
        <v>575</v>
      </c>
      <c r="I27" s="832" t="s">
        <v>1331</v>
      </c>
      <c r="J27" s="832" t="s">
        <v>1332</v>
      </c>
      <c r="K27" s="832" t="s">
        <v>1333</v>
      </c>
      <c r="L27" s="835">
        <v>150.94</v>
      </c>
      <c r="M27" s="835">
        <v>150.94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31</v>
      </c>
      <c r="B28" s="832" t="s">
        <v>1257</v>
      </c>
      <c r="C28" s="832" t="s">
        <v>1261</v>
      </c>
      <c r="D28" s="833" t="s">
        <v>1934</v>
      </c>
      <c r="E28" s="834" t="s">
        <v>1274</v>
      </c>
      <c r="F28" s="832" t="s">
        <v>1258</v>
      </c>
      <c r="G28" s="832" t="s">
        <v>1334</v>
      </c>
      <c r="H28" s="832" t="s">
        <v>605</v>
      </c>
      <c r="I28" s="832" t="s">
        <v>1335</v>
      </c>
      <c r="J28" s="832" t="s">
        <v>1336</v>
      </c>
      <c r="K28" s="832" t="s">
        <v>1337</v>
      </c>
      <c r="L28" s="835">
        <v>149.52000000000001</v>
      </c>
      <c r="M28" s="835">
        <v>299.04000000000002</v>
      </c>
      <c r="N28" s="832">
        <v>2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31</v>
      </c>
      <c r="B29" s="832" t="s">
        <v>1257</v>
      </c>
      <c r="C29" s="832" t="s">
        <v>1261</v>
      </c>
      <c r="D29" s="833" t="s">
        <v>1934</v>
      </c>
      <c r="E29" s="834" t="s">
        <v>1274</v>
      </c>
      <c r="F29" s="832" t="s">
        <v>1258</v>
      </c>
      <c r="G29" s="832" t="s">
        <v>1338</v>
      </c>
      <c r="H29" s="832" t="s">
        <v>575</v>
      </c>
      <c r="I29" s="832" t="s">
        <v>1339</v>
      </c>
      <c r="J29" s="832" t="s">
        <v>610</v>
      </c>
      <c r="K29" s="832" t="s">
        <v>1340</v>
      </c>
      <c r="L29" s="835">
        <v>0</v>
      </c>
      <c r="M29" s="835">
        <v>0</v>
      </c>
      <c r="N29" s="832">
        <v>2</v>
      </c>
      <c r="O29" s="836">
        <v>1</v>
      </c>
      <c r="P29" s="835"/>
      <c r="Q29" s="837"/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31</v>
      </c>
      <c r="B30" s="832" t="s">
        <v>1257</v>
      </c>
      <c r="C30" s="832" t="s">
        <v>1261</v>
      </c>
      <c r="D30" s="833" t="s">
        <v>1934</v>
      </c>
      <c r="E30" s="834" t="s">
        <v>1274</v>
      </c>
      <c r="F30" s="832" t="s">
        <v>1260</v>
      </c>
      <c r="G30" s="832" t="s">
        <v>1296</v>
      </c>
      <c r="H30" s="832" t="s">
        <v>575</v>
      </c>
      <c r="I30" s="832" t="s">
        <v>1297</v>
      </c>
      <c r="J30" s="832" t="s">
        <v>1298</v>
      </c>
      <c r="K30" s="832" t="s">
        <v>1299</v>
      </c>
      <c r="L30" s="835">
        <v>35.130000000000003</v>
      </c>
      <c r="M30" s="835">
        <v>3513.0000000000041</v>
      </c>
      <c r="N30" s="832">
        <v>100</v>
      </c>
      <c r="O30" s="836">
        <v>50</v>
      </c>
      <c r="P30" s="835">
        <v>3372.4800000000041</v>
      </c>
      <c r="Q30" s="837">
        <v>0.96000000000000008</v>
      </c>
      <c r="R30" s="832">
        <v>96</v>
      </c>
      <c r="S30" s="837">
        <v>0.96</v>
      </c>
      <c r="T30" s="836">
        <v>48</v>
      </c>
      <c r="U30" s="838">
        <v>0.96</v>
      </c>
    </row>
    <row r="31" spans="1:21" ht="14.4" customHeight="1" x14ac:dyDescent="0.3">
      <c r="A31" s="831">
        <v>31</v>
      </c>
      <c r="B31" s="832" t="s">
        <v>1257</v>
      </c>
      <c r="C31" s="832" t="s">
        <v>1261</v>
      </c>
      <c r="D31" s="833" t="s">
        <v>1934</v>
      </c>
      <c r="E31" s="834" t="s">
        <v>1274</v>
      </c>
      <c r="F31" s="832" t="s">
        <v>1260</v>
      </c>
      <c r="G31" s="832" t="s">
        <v>1300</v>
      </c>
      <c r="H31" s="832" t="s">
        <v>575</v>
      </c>
      <c r="I31" s="832" t="s">
        <v>1341</v>
      </c>
      <c r="J31" s="832" t="s">
        <v>1342</v>
      </c>
      <c r="K31" s="832" t="s">
        <v>1343</v>
      </c>
      <c r="L31" s="835">
        <v>3000</v>
      </c>
      <c r="M31" s="835">
        <v>3000</v>
      </c>
      <c r="N31" s="832">
        <v>1</v>
      </c>
      <c r="O31" s="836">
        <v>1</v>
      </c>
      <c r="P31" s="835">
        <v>3000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" customHeight="1" x14ac:dyDescent="0.3">
      <c r="A32" s="831">
        <v>31</v>
      </c>
      <c r="B32" s="832" t="s">
        <v>1257</v>
      </c>
      <c r="C32" s="832" t="s">
        <v>1261</v>
      </c>
      <c r="D32" s="833" t="s">
        <v>1934</v>
      </c>
      <c r="E32" s="834" t="s">
        <v>1274</v>
      </c>
      <c r="F32" s="832" t="s">
        <v>1260</v>
      </c>
      <c r="G32" s="832" t="s">
        <v>1300</v>
      </c>
      <c r="H32" s="832" t="s">
        <v>575</v>
      </c>
      <c r="I32" s="832" t="s">
        <v>1344</v>
      </c>
      <c r="J32" s="832" t="s">
        <v>1345</v>
      </c>
      <c r="K32" s="832" t="s">
        <v>1346</v>
      </c>
      <c r="L32" s="835">
        <v>199.5</v>
      </c>
      <c r="M32" s="835">
        <v>598.5</v>
      </c>
      <c r="N32" s="832">
        <v>3</v>
      </c>
      <c r="O32" s="836">
        <v>3</v>
      </c>
      <c r="P32" s="835">
        <v>598.5</v>
      </c>
      <c r="Q32" s="837">
        <v>1</v>
      </c>
      <c r="R32" s="832">
        <v>3</v>
      </c>
      <c r="S32" s="837">
        <v>1</v>
      </c>
      <c r="T32" s="836">
        <v>3</v>
      </c>
      <c r="U32" s="838">
        <v>1</v>
      </c>
    </row>
    <row r="33" spans="1:21" ht="14.4" customHeight="1" x14ac:dyDescent="0.3">
      <c r="A33" s="831">
        <v>31</v>
      </c>
      <c r="B33" s="832" t="s">
        <v>1257</v>
      </c>
      <c r="C33" s="832" t="s">
        <v>1261</v>
      </c>
      <c r="D33" s="833" t="s">
        <v>1934</v>
      </c>
      <c r="E33" s="834" t="s">
        <v>1274</v>
      </c>
      <c r="F33" s="832" t="s">
        <v>1260</v>
      </c>
      <c r="G33" s="832" t="s">
        <v>1300</v>
      </c>
      <c r="H33" s="832" t="s">
        <v>575</v>
      </c>
      <c r="I33" s="832" t="s">
        <v>1301</v>
      </c>
      <c r="J33" s="832" t="s">
        <v>1302</v>
      </c>
      <c r="K33" s="832" t="s">
        <v>1303</v>
      </c>
      <c r="L33" s="835">
        <v>492.18</v>
      </c>
      <c r="M33" s="835">
        <v>2460.9</v>
      </c>
      <c r="N33" s="832">
        <v>5</v>
      </c>
      <c r="O33" s="836">
        <v>5</v>
      </c>
      <c r="P33" s="835">
        <v>2460.9</v>
      </c>
      <c r="Q33" s="837">
        <v>1</v>
      </c>
      <c r="R33" s="832">
        <v>5</v>
      </c>
      <c r="S33" s="837">
        <v>1</v>
      </c>
      <c r="T33" s="836">
        <v>5</v>
      </c>
      <c r="U33" s="838">
        <v>1</v>
      </c>
    </row>
    <row r="34" spans="1:21" ht="14.4" customHeight="1" x14ac:dyDescent="0.3">
      <c r="A34" s="831">
        <v>31</v>
      </c>
      <c r="B34" s="832" t="s">
        <v>1257</v>
      </c>
      <c r="C34" s="832" t="s">
        <v>1261</v>
      </c>
      <c r="D34" s="833" t="s">
        <v>1934</v>
      </c>
      <c r="E34" s="834" t="s">
        <v>1274</v>
      </c>
      <c r="F34" s="832" t="s">
        <v>1260</v>
      </c>
      <c r="G34" s="832" t="s">
        <v>1300</v>
      </c>
      <c r="H34" s="832" t="s">
        <v>575</v>
      </c>
      <c r="I34" s="832" t="s">
        <v>1347</v>
      </c>
      <c r="J34" s="832" t="s">
        <v>1348</v>
      </c>
      <c r="K34" s="832" t="s">
        <v>1349</v>
      </c>
      <c r="L34" s="835">
        <v>2202.1999999999998</v>
      </c>
      <c r="M34" s="835">
        <v>2202.1999999999998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31</v>
      </c>
      <c r="B35" s="832" t="s">
        <v>1257</v>
      </c>
      <c r="C35" s="832" t="s">
        <v>1261</v>
      </c>
      <c r="D35" s="833" t="s">
        <v>1934</v>
      </c>
      <c r="E35" s="834" t="s">
        <v>1274</v>
      </c>
      <c r="F35" s="832" t="s">
        <v>1260</v>
      </c>
      <c r="G35" s="832" t="s">
        <v>1300</v>
      </c>
      <c r="H35" s="832" t="s">
        <v>575</v>
      </c>
      <c r="I35" s="832" t="s">
        <v>1350</v>
      </c>
      <c r="J35" s="832" t="s">
        <v>1351</v>
      </c>
      <c r="K35" s="832" t="s">
        <v>1352</v>
      </c>
      <c r="L35" s="835">
        <v>971.25</v>
      </c>
      <c r="M35" s="835">
        <v>5827.5</v>
      </c>
      <c r="N35" s="832">
        <v>6</v>
      </c>
      <c r="O35" s="836">
        <v>6</v>
      </c>
      <c r="P35" s="835">
        <v>4856.25</v>
      </c>
      <c r="Q35" s="837">
        <v>0.83333333333333337</v>
      </c>
      <c r="R35" s="832">
        <v>5</v>
      </c>
      <c r="S35" s="837">
        <v>0.83333333333333337</v>
      </c>
      <c r="T35" s="836">
        <v>5</v>
      </c>
      <c r="U35" s="838">
        <v>0.83333333333333337</v>
      </c>
    </row>
    <row r="36" spans="1:21" ht="14.4" customHeight="1" x14ac:dyDescent="0.3">
      <c r="A36" s="831">
        <v>31</v>
      </c>
      <c r="B36" s="832" t="s">
        <v>1257</v>
      </c>
      <c r="C36" s="832" t="s">
        <v>1261</v>
      </c>
      <c r="D36" s="833" t="s">
        <v>1934</v>
      </c>
      <c r="E36" s="834" t="s">
        <v>1274</v>
      </c>
      <c r="F36" s="832" t="s">
        <v>1260</v>
      </c>
      <c r="G36" s="832" t="s">
        <v>1300</v>
      </c>
      <c r="H36" s="832" t="s">
        <v>575</v>
      </c>
      <c r="I36" s="832" t="s">
        <v>1353</v>
      </c>
      <c r="J36" s="832" t="s">
        <v>1354</v>
      </c>
      <c r="K36" s="832" t="s">
        <v>1355</v>
      </c>
      <c r="L36" s="835">
        <v>58.5</v>
      </c>
      <c r="M36" s="835">
        <v>58.5</v>
      </c>
      <c r="N36" s="832">
        <v>1</v>
      </c>
      <c r="O36" s="836">
        <v>1</v>
      </c>
      <c r="P36" s="835">
        <v>58.5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31</v>
      </c>
      <c r="B37" s="832" t="s">
        <v>1257</v>
      </c>
      <c r="C37" s="832" t="s">
        <v>1261</v>
      </c>
      <c r="D37" s="833" t="s">
        <v>1934</v>
      </c>
      <c r="E37" s="834" t="s">
        <v>1274</v>
      </c>
      <c r="F37" s="832" t="s">
        <v>1260</v>
      </c>
      <c r="G37" s="832" t="s">
        <v>1300</v>
      </c>
      <c r="H37" s="832" t="s">
        <v>575</v>
      </c>
      <c r="I37" s="832" t="s">
        <v>1304</v>
      </c>
      <c r="J37" s="832" t="s">
        <v>1305</v>
      </c>
      <c r="K37" s="832" t="s">
        <v>1306</v>
      </c>
      <c r="L37" s="835">
        <v>1000</v>
      </c>
      <c r="M37" s="835">
        <v>1000</v>
      </c>
      <c r="N37" s="832">
        <v>1</v>
      </c>
      <c r="O37" s="836">
        <v>1</v>
      </c>
      <c r="P37" s="835">
        <v>1000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31</v>
      </c>
      <c r="B38" s="832" t="s">
        <v>1257</v>
      </c>
      <c r="C38" s="832" t="s">
        <v>1261</v>
      </c>
      <c r="D38" s="833" t="s">
        <v>1934</v>
      </c>
      <c r="E38" s="834" t="s">
        <v>1274</v>
      </c>
      <c r="F38" s="832" t="s">
        <v>1260</v>
      </c>
      <c r="G38" s="832" t="s">
        <v>1300</v>
      </c>
      <c r="H38" s="832" t="s">
        <v>575</v>
      </c>
      <c r="I38" s="832" t="s">
        <v>1356</v>
      </c>
      <c r="J38" s="832" t="s">
        <v>1357</v>
      </c>
      <c r="K38" s="832" t="s">
        <v>1358</v>
      </c>
      <c r="L38" s="835">
        <v>855</v>
      </c>
      <c r="M38" s="835">
        <v>1710</v>
      </c>
      <c r="N38" s="832">
        <v>2</v>
      </c>
      <c r="O38" s="836">
        <v>2</v>
      </c>
      <c r="P38" s="835">
        <v>1710</v>
      </c>
      <c r="Q38" s="837">
        <v>1</v>
      </c>
      <c r="R38" s="832">
        <v>2</v>
      </c>
      <c r="S38" s="837">
        <v>1</v>
      </c>
      <c r="T38" s="836">
        <v>2</v>
      </c>
      <c r="U38" s="838">
        <v>1</v>
      </c>
    </row>
    <row r="39" spans="1:21" ht="14.4" customHeight="1" x14ac:dyDescent="0.3">
      <c r="A39" s="831">
        <v>31</v>
      </c>
      <c r="B39" s="832" t="s">
        <v>1257</v>
      </c>
      <c r="C39" s="832" t="s">
        <v>1261</v>
      </c>
      <c r="D39" s="833" t="s">
        <v>1934</v>
      </c>
      <c r="E39" s="834" t="s">
        <v>1274</v>
      </c>
      <c r="F39" s="832" t="s">
        <v>1260</v>
      </c>
      <c r="G39" s="832" t="s">
        <v>1307</v>
      </c>
      <c r="H39" s="832" t="s">
        <v>575</v>
      </c>
      <c r="I39" s="832" t="s">
        <v>1308</v>
      </c>
      <c r="J39" s="832" t="s">
        <v>1309</v>
      </c>
      <c r="K39" s="832" t="s">
        <v>1310</v>
      </c>
      <c r="L39" s="835">
        <v>200</v>
      </c>
      <c r="M39" s="835">
        <v>6000</v>
      </c>
      <c r="N39" s="832">
        <v>30</v>
      </c>
      <c r="O39" s="836">
        <v>15</v>
      </c>
      <c r="P39" s="835">
        <v>4800</v>
      </c>
      <c r="Q39" s="837">
        <v>0.8</v>
      </c>
      <c r="R39" s="832">
        <v>24</v>
      </c>
      <c r="S39" s="837">
        <v>0.8</v>
      </c>
      <c r="T39" s="836">
        <v>12</v>
      </c>
      <c r="U39" s="838">
        <v>0.8</v>
      </c>
    </row>
    <row r="40" spans="1:21" ht="14.4" customHeight="1" x14ac:dyDescent="0.3">
      <c r="A40" s="831">
        <v>31</v>
      </c>
      <c r="B40" s="832" t="s">
        <v>1257</v>
      </c>
      <c r="C40" s="832" t="s">
        <v>1261</v>
      </c>
      <c r="D40" s="833" t="s">
        <v>1934</v>
      </c>
      <c r="E40" s="834" t="s">
        <v>1276</v>
      </c>
      <c r="F40" s="832" t="s">
        <v>1258</v>
      </c>
      <c r="G40" s="832" t="s">
        <v>1290</v>
      </c>
      <c r="H40" s="832" t="s">
        <v>605</v>
      </c>
      <c r="I40" s="832" t="s">
        <v>1291</v>
      </c>
      <c r="J40" s="832" t="s">
        <v>696</v>
      </c>
      <c r="K40" s="832" t="s">
        <v>1068</v>
      </c>
      <c r="L40" s="835">
        <v>736.33</v>
      </c>
      <c r="M40" s="835">
        <v>1472.66</v>
      </c>
      <c r="N40" s="832">
        <v>2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31</v>
      </c>
      <c r="B41" s="832" t="s">
        <v>1257</v>
      </c>
      <c r="C41" s="832" t="s">
        <v>1261</v>
      </c>
      <c r="D41" s="833" t="s">
        <v>1934</v>
      </c>
      <c r="E41" s="834" t="s">
        <v>1276</v>
      </c>
      <c r="F41" s="832" t="s">
        <v>1258</v>
      </c>
      <c r="G41" s="832" t="s">
        <v>1293</v>
      </c>
      <c r="H41" s="832" t="s">
        <v>575</v>
      </c>
      <c r="I41" s="832" t="s">
        <v>1294</v>
      </c>
      <c r="J41" s="832" t="s">
        <v>862</v>
      </c>
      <c r="K41" s="832" t="s">
        <v>1295</v>
      </c>
      <c r="L41" s="835">
        <v>219.37</v>
      </c>
      <c r="M41" s="835">
        <v>219.37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31</v>
      </c>
      <c r="B42" s="832" t="s">
        <v>1257</v>
      </c>
      <c r="C42" s="832" t="s">
        <v>1261</v>
      </c>
      <c r="D42" s="833" t="s">
        <v>1934</v>
      </c>
      <c r="E42" s="834" t="s">
        <v>1278</v>
      </c>
      <c r="F42" s="832" t="s">
        <v>1258</v>
      </c>
      <c r="G42" s="832" t="s">
        <v>1290</v>
      </c>
      <c r="H42" s="832" t="s">
        <v>605</v>
      </c>
      <c r="I42" s="832" t="s">
        <v>1291</v>
      </c>
      <c r="J42" s="832" t="s">
        <v>696</v>
      </c>
      <c r="K42" s="832" t="s">
        <v>1068</v>
      </c>
      <c r="L42" s="835">
        <v>736.33</v>
      </c>
      <c r="M42" s="835">
        <v>2945.32</v>
      </c>
      <c r="N42" s="832">
        <v>4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31</v>
      </c>
      <c r="B43" s="832" t="s">
        <v>1257</v>
      </c>
      <c r="C43" s="832" t="s">
        <v>1261</v>
      </c>
      <c r="D43" s="833" t="s">
        <v>1934</v>
      </c>
      <c r="E43" s="834" t="s">
        <v>1278</v>
      </c>
      <c r="F43" s="832" t="s">
        <v>1258</v>
      </c>
      <c r="G43" s="832" t="s">
        <v>1292</v>
      </c>
      <c r="H43" s="832" t="s">
        <v>605</v>
      </c>
      <c r="I43" s="832" t="s">
        <v>1168</v>
      </c>
      <c r="J43" s="832" t="s">
        <v>1169</v>
      </c>
      <c r="K43" s="832" t="s">
        <v>1170</v>
      </c>
      <c r="L43" s="835">
        <v>0</v>
      </c>
      <c r="M43" s="835">
        <v>0</v>
      </c>
      <c r="N43" s="832">
        <v>1</v>
      </c>
      <c r="O43" s="836">
        <v>1</v>
      </c>
      <c r="P43" s="835">
        <v>0</v>
      </c>
      <c r="Q43" s="837"/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31</v>
      </c>
      <c r="B44" s="832" t="s">
        <v>1257</v>
      </c>
      <c r="C44" s="832" t="s">
        <v>1261</v>
      </c>
      <c r="D44" s="833" t="s">
        <v>1934</v>
      </c>
      <c r="E44" s="834" t="s">
        <v>1279</v>
      </c>
      <c r="F44" s="832" t="s">
        <v>1258</v>
      </c>
      <c r="G44" s="832" t="s">
        <v>1359</v>
      </c>
      <c r="H44" s="832" t="s">
        <v>575</v>
      </c>
      <c r="I44" s="832" t="s">
        <v>1360</v>
      </c>
      <c r="J44" s="832" t="s">
        <v>1361</v>
      </c>
      <c r="K44" s="832" t="s">
        <v>1315</v>
      </c>
      <c r="L44" s="835">
        <v>170.52</v>
      </c>
      <c r="M44" s="835">
        <v>341.04</v>
      </c>
      <c r="N44" s="832">
        <v>2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31</v>
      </c>
      <c r="B45" s="832" t="s">
        <v>1257</v>
      </c>
      <c r="C45" s="832" t="s">
        <v>1261</v>
      </c>
      <c r="D45" s="833" t="s">
        <v>1934</v>
      </c>
      <c r="E45" s="834" t="s">
        <v>1279</v>
      </c>
      <c r="F45" s="832" t="s">
        <v>1258</v>
      </c>
      <c r="G45" s="832" t="s">
        <v>1290</v>
      </c>
      <c r="H45" s="832" t="s">
        <v>605</v>
      </c>
      <c r="I45" s="832" t="s">
        <v>1291</v>
      </c>
      <c r="J45" s="832" t="s">
        <v>696</v>
      </c>
      <c r="K45" s="832" t="s">
        <v>1068</v>
      </c>
      <c r="L45" s="835">
        <v>736.33</v>
      </c>
      <c r="M45" s="835">
        <v>1472.66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31</v>
      </c>
      <c r="B46" s="832" t="s">
        <v>1257</v>
      </c>
      <c r="C46" s="832" t="s">
        <v>1261</v>
      </c>
      <c r="D46" s="833" t="s">
        <v>1934</v>
      </c>
      <c r="E46" s="834" t="s">
        <v>1279</v>
      </c>
      <c r="F46" s="832" t="s">
        <v>1258</v>
      </c>
      <c r="G46" s="832" t="s">
        <v>1292</v>
      </c>
      <c r="H46" s="832" t="s">
        <v>605</v>
      </c>
      <c r="I46" s="832" t="s">
        <v>1168</v>
      </c>
      <c r="J46" s="832" t="s">
        <v>1169</v>
      </c>
      <c r="K46" s="832" t="s">
        <v>1170</v>
      </c>
      <c r="L46" s="835">
        <v>0</v>
      </c>
      <c r="M46" s="835">
        <v>0</v>
      </c>
      <c r="N46" s="832">
        <v>3</v>
      </c>
      <c r="O46" s="836">
        <v>2.5</v>
      </c>
      <c r="P46" s="835">
        <v>0</v>
      </c>
      <c r="Q46" s="837"/>
      <c r="R46" s="832">
        <v>1</v>
      </c>
      <c r="S46" s="837">
        <v>0.33333333333333331</v>
      </c>
      <c r="T46" s="836">
        <v>1</v>
      </c>
      <c r="U46" s="838">
        <v>0.4</v>
      </c>
    </row>
    <row r="47" spans="1:21" ht="14.4" customHeight="1" x14ac:dyDescent="0.3">
      <c r="A47" s="831">
        <v>31</v>
      </c>
      <c r="B47" s="832" t="s">
        <v>1257</v>
      </c>
      <c r="C47" s="832" t="s">
        <v>1261</v>
      </c>
      <c r="D47" s="833" t="s">
        <v>1934</v>
      </c>
      <c r="E47" s="834" t="s">
        <v>1283</v>
      </c>
      <c r="F47" s="832" t="s">
        <v>1258</v>
      </c>
      <c r="G47" s="832" t="s">
        <v>1292</v>
      </c>
      <c r="H47" s="832" t="s">
        <v>605</v>
      </c>
      <c r="I47" s="832" t="s">
        <v>1168</v>
      </c>
      <c r="J47" s="832" t="s">
        <v>1169</v>
      </c>
      <c r="K47" s="832" t="s">
        <v>1170</v>
      </c>
      <c r="L47" s="835">
        <v>0</v>
      </c>
      <c r="M47" s="835">
        <v>0</v>
      </c>
      <c r="N47" s="832">
        <v>1</v>
      </c>
      <c r="O47" s="836">
        <v>1</v>
      </c>
      <c r="P47" s="835">
        <v>0</v>
      </c>
      <c r="Q47" s="837"/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31</v>
      </c>
      <c r="B48" s="832" t="s">
        <v>1257</v>
      </c>
      <c r="C48" s="832" t="s">
        <v>1261</v>
      </c>
      <c r="D48" s="833" t="s">
        <v>1934</v>
      </c>
      <c r="E48" s="834" t="s">
        <v>1289</v>
      </c>
      <c r="F48" s="832" t="s">
        <v>1258</v>
      </c>
      <c r="G48" s="832" t="s">
        <v>1362</v>
      </c>
      <c r="H48" s="832" t="s">
        <v>605</v>
      </c>
      <c r="I48" s="832" t="s">
        <v>1188</v>
      </c>
      <c r="J48" s="832" t="s">
        <v>623</v>
      </c>
      <c r="K48" s="832" t="s">
        <v>1189</v>
      </c>
      <c r="L48" s="835">
        <v>0</v>
      </c>
      <c r="M48" s="835">
        <v>0</v>
      </c>
      <c r="N48" s="832">
        <v>1</v>
      </c>
      <c r="O48" s="836">
        <v>0.5</v>
      </c>
      <c r="P48" s="835"/>
      <c r="Q48" s="837"/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31</v>
      </c>
      <c r="B49" s="832" t="s">
        <v>1257</v>
      </c>
      <c r="C49" s="832" t="s">
        <v>1261</v>
      </c>
      <c r="D49" s="833" t="s">
        <v>1934</v>
      </c>
      <c r="E49" s="834" t="s">
        <v>1289</v>
      </c>
      <c r="F49" s="832" t="s">
        <v>1258</v>
      </c>
      <c r="G49" s="832" t="s">
        <v>1316</v>
      </c>
      <c r="H49" s="832" t="s">
        <v>575</v>
      </c>
      <c r="I49" s="832" t="s">
        <v>1363</v>
      </c>
      <c r="J49" s="832" t="s">
        <v>1318</v>
      </c>
      <c r="K49" s="832" t="s">
        <v>1364</v>
      </c>
      <c r="L49" s="835">
        <v>77.52</v>
      </c>
      <c r="M49" s="835">
        <v>155.04</v>
      </c>
      <c r="N49" s="832">
        <v>2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31</v>
      </c>
      <c r="B50" s="832" t="s">
        <v>1257</v>
      </c>
      <c r="C50" s="832" t="s">
        <v>1261</v>
      </c>
      <c r="D50" s="833" t="s">
        <v>1934</v>
      </c>
      <c r="E50" s="834" t="s">
        <v>1289</v>
      </c>
      <c r="F50" s="832" t="s">
        <v>1258</v>
      </c>
      <c r="G50" s="832" t="s">
        <v>1290</v>
      </c>
      <c r="H50" s="832" t="s">
        <v>605</v>
      </c>
      <c r="I50" s="832" t="s">
        <v>1311</v>
      </c>
      <c r="J50" s="832" t="s">
        <v>696</v>
      </c>
      <c r="K50" s="832" t="s">
        <v>1070</v>
      </c>
      <c r="L50" s="835">
        <v>490.89</v>
      </c>
      <c r="M50" s="835">
        <v>1963.56</v>
      </c>
      <c r="N50" s="832">
        <v>4</v>
      </c>
      <c r="O50" s="836">
        <v>2</v>
      </c>
      <c r="P50" s="835">
        <v>981.78</v>
      </c>
      <c r="Q50" s="837">
        <v>0.5</v>
      </c>
      <c r="R50" s="832">
        <v>2</v>
      </c>
      <c r="S50" s="837">
        <v>0.5</v>
      </c>
      <c r="T50" s="836">
        <v>0.5</v>
      </c>
      <c r="U50" s="838">
        <v>0.25</v>
      </c>
    </row>
    <row r="51" spans="1:21" ht="14.4" customHeight="1" x14ac:dyDescent="0.3">
      <c r="A51" s="831">
        <v>31</v>
      </c>
      <c r="B51" s="832" t="s">
        <v>1257</v>
      </c>
      <c r="C51" s="832" t="s">
        <v>1261</v>
      </c>
      <c r="D51" s="833" t="s">
        <v>1934</v>
      </c>
      <c r="E51" s="834" t="s">
        <v>1289</v>
      </c>
      <c r="F51" s="832" t="s">
        <v>1258</v>
      </c>
      <c r="G51" s="832" t="s">
        <v>1290</v>
      </c>
      <c r="H51" s="832" t="s">
        <v>605</v>
      </c>
      <c r="I51" s="832" t="s">
        <v>1365</v>
      </c>
      <c r="J51" s="832" t="s">
        <v>696</v>
      </c>
      <c r="K51" s="832" t="s">
        <v>1366</v>
      </c>
      <c r="L51" s="835">
        <v>923.74</v>
      </c>
      <c r="M51" s="835">
        <v>1847.48</v>
      </c>
      <c r="N51" s="832">
        <v>2</v>
      </c>
      <c r="O51" s="836">
        <v>0.5</v>
      </c>
      <c r="P51" s="835">
        <v>1847.48</v>
      </c>
      <c r="Q51" s="837">
        <v>1</v>
      </c>
      <c r="R51" s="832">
        <v>2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31</v>
      </c>
      <c r="B52" s="832" t="s">
        <v>1257</v>
      </c>
      <c r="C52" s="832" t="s">
        <v>1261</v>
      </c>
      <c r="D52" s="833" t="s">
        <v>1934</v>
      </c>
      <c r="E52" s="834" t="s">
        <v>1289</v>
      </c>
      <c r="F52" s="832" t="s">
        <v>1258</v>
      </c>
      <c r="G52" s="832" t="s">
        <v>1292</v>
      </c>
      <c r="H52" s="832" t="s">
        <v>605</v>
      </c>
      <c r="I52" s="832" t="s">
        <v>1168</v>
      </c>
      <c r="J52" s="832" t="s">
        <v>1169</v>
      </c>
      <c r="K52" s="832" t="s">
        <v>1170</v>
      </c>
      <c r="L52" s="835">
        <v>0</v>
      </c>
      <c r="M52" s="835">
        <v>0</v>
      </c>
      <c r="N52" s="832">
        <v>3</v>
      </c>
      <c r="O52" s="836">
        <v>2</v>
      </c>
      <c r="P52" s="835">
        <v>0</v>
      </c>
      <c r="Q52" s="837"/>
      <c r="R52" s="832">
        <v>2</v>
      </c>
      <c r="S52" s="837">
        <v>0.66666666666666663</v>
      </c>
      <c r="T52" s="836">
        <v>1</v>
      </c>
      <c r="U52" s="838">
        <v>0.5</v>
      </c>
    </row>
    <row r="53" spans="1:21" ht="14.4" customHeight="1" x14ac:dyDescent="0.3">
      <c r="A53" s="831">
        <v>31</v>
      </c>
      <c r="B53" s="832" t="s">
        <v>1257</v>
      </c>
      <c r="C53" s="832" t="s">
        <v>1261</v>
      </c>
      <c r="D53" s="833" t="s">
        <v>1934</v>
      </c>
      <c r="E53" s="834" t="s">
        <v>1289</v>
      </c>
      <c r="F53" s="832" t="s">
        <v>1258</v>
      </c>
      <c r="G53" s="832" t="s">
        <v>1330</v>
      </c>
      <c r="H53" s="832" t="s">
        <v>575</v>
      </c>
      <c r="I53" s="832" t="s">
        <v>1367</v>
      </c>
      <c r="J53" s="832" t="s">
        <v>1332</v>
      </c>
      <c r="K53" s="832" t="s">
        <v>1368</v>
      </c>
      <c r="L53" s="835">
        <v>99.94</v>
      </c>
      <c r="M53" s="835">
        <v>99.94</v>
      </c>
      <c r="N53" s="832">
        <v>1</v>
      </c>
      <c r="O53" s="836">
        <v>1</v>
      </c>
      <c r="P53" s="835">
        <v>99.94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31</v>
      </c>
      <c r="B54" s="832" t="s">
        <v>1257</v>
      </c>
      <c r="C54" s="832" t="s">
        <v>1261</v>
      </c>
      <c r="D54" s="833" t="s">
        <v>1934</v>
      </c>
      <c r="E54" s="834" t="s">
        <v>1289</v>
      </c>
      <c r="F54" s="832" t="s">
        <v>1258</v>
      </c>
      <c r="G54" s="832" t="s">
        <v>1330</v>
      </c>
      <c r="H54" s="832" t="s">
        <v>575</v>
      </c>
      <c r="I54" s="832" t="s">
        <v>1369</v>
      </c>
      <c r="J54" s="832" t="s">
        <v>1370</v>
      </c>
      <c r="K54" s="832" t="s">
        <v>1371</v>
      </c>
      <c r="L54" s="835">
        <v>50.32</v>
      </c>
      <c r="M54" s="835">
        <v>50.32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31</v>
      </c>
      <c r="B55" s="832" t="s">
        <v>1257</v>
      </c>
      <c r="C55" s="832" t="s">
        <v>1263</v>
      </c>
      <c r="D55" s="833" t="s">
        <v>1935</v>
      </c>
      <c r="E55" s="834" t="s">
        <v>1270</v>
      </c>
      <c r="F55" s="832" t="s">
        <v>1258</v>
      </c>
      <c r="G55" s="832" t="s">
        <v>1372</v>
      </c>
      <c r="H55" s="832" t="s">
        <v>605</v>
      </c>
      <c r="I55" s="832" t="s">
        <v>1373</v>
      </c>
      <c r="J55" s="832" t="s">
        <v>1374</v>
      </c>
      <c r="K55" s="832" t="s">
        <v>1375</v>
      </c>
      <c r="L55" s="835">
        <v>0</v>
      </c>
      <c r="M55" s="835">
        <v>0</v>
      </c>
      <c r="N55" s="832">
        <v>1</v>
      </c>
      <c r="O55" s="836">
        <v>1</v>
      </c>
      <c r="P55" s="835">
        <v>0</v>
      </c>
      <c r="Q55" s="837"/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31</v>
      </c>
      <c r="B56" s="832" t="s">
        <v>1257</v>
      </c>
      <c r="C56" s="832" t="s">
        <v>1263</v>
      </c>
      <c r="D56" s="833" t="s">
        <v>1935</v>
      </c>
      <c r="E56" s="834" t="s">
        <v>1270</v>
      </c>
      <c r="F56" s="832" t="s">
        <v>1258</v>
      </c>
      <c r="G56" s="832" t="s">
        <v>1376</v>
      </c>
      <c r="H56" s="832" t="s">
        <v>575</v>
      </c>
      <c r="I56" s="832" t="s">
        <v>1377</v>
      </c>
      <c r="J56" s="832" t="s">
        <v>662</v>
      </c>
      <c r="K56" s="832" t="s">
        <v>1378</v>
      </c>
      <c r="L56" s="835">
        <v>18.809999999999999</v>
      </c>
      <c r="M56" s="835">
        <v>18.809999999999999</v>
      </c>
      <c r="N56" s="832">
        <v>1</v>
      </c>
      <c r="O56" s="836">
        <v>0.5</v>
      </c>
      <c r="P56" s="835">
        <v>18.809999999999999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31</v>
      </c>
      <c r="B57" s="832" t="s">
        <v>1257</v>
      </c>
      <c r="C57" s="832" t="s">
        <v>1263</v>
      </c>
      <c r="D57" s="833" t="s">
        <v>1935</v>
      </c>
      <c r="E57" s="834" t="s">
        <v>1270</v>
      </c>
      <c r="F57" s="832" t="s">
        <v>1258</v>
      </c>
      <c r="G57" s="832" t="s">
        <v>1379</v>
      </c>
      <c r="H57" s="832" t="s">
        <v>575</v>
      </c>
      <c r="I57" s="832" t="s">
        <v>1380</v>
      </c>
      <c r="J57" s="832" t="s">
        <v>1381</v>
      </c>
      <c r="K57" s="832" t="s">
        <v>1382</v>
      </c>
      <c r="L57" s="835">
        <v>30.46</v>
      </c>
      <c r="M57" s="835">
        <v>30.46</v>
      </c>
      <c r="N57" s="832">
        <v>1</v>
      </c>
      <c r="O57" s="836">
        <v>1</v>
      </c>
      <c r="P57" s="835">
        <v>30.46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31</v>
      </c>
      <c r="B58" s="832" t="s">
        <v>1257</v>
      </c>
      <c r="C58" s="832" t="s">
        <v>1263</v>
      </c>
      <c r="D58" s="833" t="s">
        <v>1935</v>
      </c>
      <c r="E58" s="834" t="s">
        <v>1270</v>
      </c>
      <c r="F58" s="832" t="s">
        <v>1258</v>
      </c>
      <c r="G58" s="832" t="s">
        <v>1290</v>
      </c>
      <c r="H58" s="832" t="s">
        <v>605</v>
      </c>
      <c r="I58" s="832" t="s">
        <v>1311</v>
      </c>
      <c r="J58" s="832" t="s">
        <v>696</v>
      </c>
      <c r="K58" s="832" t="s">
        <v>1070</v>
      </c>
      <c r="L58" s="835">
        <v>490.89</v>
      </c>
      <c r="M58" s="835">
        <v>981.78</v>
      </c>
      <c r="N58" s="832">
        <v>2</v>
      </c>
      <c r="O58" s="836">
        <v>1</v>
      </c>
      <c r="P58" s="835">
        <v>981.78</v>
      </c>
      <c r="Q58" s="837">
        <v>1</v>
      </c>
      <c r="R58" s="832">
        <v>2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31</v>
      </c>
      <c r="B59" s="832" t="s">
        <v>1257</v>
      </c>
      <c r="C59" s="832" t="s">
        <v>1263</v>
      </c>
      <c r="D59" s="833" t="s">
        <v>1935</v>
      </c>
      <c r="E59" s="834" t="s">
        <v>1270</v>
      </c>
      <c r="F59" s="832" t="s">
        <v>1258</v>
      </c>
      <c r="G59" s="832" t="s">
        <v>1290</v>
      </c>
      <c r="H59" s="832" t="s">
        <v>605</v>
      </c>
      <c r="I59" s="832" t="s">
        <v>1291</v>
      </c>
      <c r="J59" s="832" t="s">
        <v>696</v>
      </c>
      <c r="K59" s="832" t="s">
        <v>1068</v>
      </c>
      <c r="L59" s="835">
        <v>736.33</v>
      </c>
      <c r="M59" s="835">
        <v>2945.32</v>
      </c>
      <c r="N59" s="832">
        <v>4</v>
      </c>
      <c r="O59" s="836">
        <v>2</v>
      </c>
      <c r="P59" s="835">
        <v>2945.32</v>
      </c>
      <c r="Q59" s="837">
        <v>1</v>
      </c>
      <c r="R59" s="832">
        <v>4</v>
      </c>
      <c r="S59" s="837">
        <v>1</v>
      </c>
      <c r="T59" s="836">
        <v>2</v>
      </c>
      <c r="U59" s="838">
        <v>1</v>
      </c>
    </row>
    <row r="60" spans="1:21" ht="14.4" customHeight="1" x14ac:dyDescent="0.3">
      <c r="A60" s="831">
        <v>31</v>
      </c>
      <c r="B60" s="832" t="s">
        <v>1257</v>
      </c>
      <c r="C60" s="832" t="s">
        <v>1263</v>
      </c>
      <c r="D60" s="833" t="s">
        <v>1935</v>
      </c>
      <c r="E60" s="834" t="s">
        <v>1270</v>
      </c>
      <c r="F60" s="832" t="s">
        <v>1258</v>
      </c>
      <c r="G60" s="832" t="s">
        <v>1290</v>
      </c>
      <c r="H60" s="832" t="s">
        <v>605</v>
      </c>
      <c r="I60" s="832" t="s">
        <v>1067</v>
      </c>
      <c r="J60" s="832" t="s">
        <v>696</v>
      </c>
      <c r="K60" s="832" t="s">
        <v>1068</v>
      </c>
      <c r="L60" s="835">
        <v>736.33</v>
      </c>
      <c r="M60" s="835">
        <v>2208.9900000000002</v>
      </c>
      <c r="N60" s="832">
        <v>3</v>
      </c>
      <c r="O60" s="836">
        <v>1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31</v>
      </c>
      <c r="B61" s="832" t="s">
        <v>1257</v>
      </c>
      <c r="C61" s="832" t="s">
        <v>1263</v>
      </c>
      <c r="D61" s="833" t="s">
        <v>1935</v>
      </c>
      <c r="E61" s="834" t="s">
        <v>1270</v>
      </c>
      <c r="F61" s="832" t="s">
        <v>1258</v>
      </c>
      <c r="G61" s="832" t="s">
        <v>1383</v>
      </c>
      <c r="H61" s="832" t="s">
        <v>575</v>
      </c>
      <c r="I61" s="832" t="s">
        <v>1384</v>
      </c>
      <c r="J61" s="832" t="s">
        <v>656</v>
      </c>
      <c r="K61" s="832" t="s">
        <v>1385</v>
      </c>
      <c r="L61" s="835">
        <v>0</v>
      </c>
      <c r="M61" s="835">
        <v>0</v>
      </c>
      <c r="N61" s="832">
        <v>2</v>
      </c>
      <c r="O61" s="836">
        <v>1</v>
      </c>
      <c r="P61" s="835">
        <v>0</v>
      </c>
      <c r="Q61" s="837"/>
      <c r="R61" s="832">
        <v>2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31</v>
      </c>
      <c r="B62" s="832" t="s">
        <v>1257</v>
      </c>
      <c r="C62" s="832" t="s">
        <v>1263</v>
      </c>
      <c r="D62" s="833" t="s">
        <v>1935</v>
      </c>
      <c r="E62" s="834" t="s">
        <v>1270</v>
      </c>
      <c r="F62" s="832" t="s">
        <v>1258</v>
      </c>
      <c r="G62" s="832" t="s">
        <v>1292</v>
      </c>
      <c r="H62" s="832" t="s">
        <v>605</v>
      </c>
      <c r="I62" s="832" t="s">
        <v>1168</v>
      </c>
      <c r="J62" s="832" t="s">
        <v>1169</v>
      </c>
      <c r="K62" s="832" t="s">
        <v>1170</v>
      </c>
      <c r="L62" s="835">
        <v>0</v>
      </c>
      <c r="M62" s="835">
        <v>0</v>
      </c>
      <c r="N62" s="832">
        <v>5</v>
      </c>
      <c r="O62" s="836">
        <v>2.5</v>
      </c>
      <c r="P62" s="835">
        <v>0</v>
      </c>
      <c r="Q62" s="837"/>
      <c r="R62" s="832">
        <v>5</v>
      </c>
      <c r="S62" s="837">
        <v>1</v>
      </c>
      <c r="T62" s="836">
        <v>2.5</v>
      </c>
      <c r="U62" s="838">
        <v>1</v>
      </c>
    </row>
    <row r="63" spans="1:21" ht="14.4" customHeight="1" x14ac:dyDescent="0.3">
      <c r="A63" s="831">
        <v>31</v>
      </c>
      <c r="B63" s="832" t="s">
        <v>1257</v>
      </c>
      <c r="C63" s="832" t="s">
        <v>1263</v>
      </c>
      <c r="D63" s="833" t="s">
        <v>1935</v>
      </c>
      <c r="E63" s="834" t="s">
        <v>1270</v>
      </c>
      <c r="F63" s="832" t="s">
        <v>1260</v>
      </c>
      <c r="G63" s="832" t="s">
        <v>1386</v>
      </c>
      <c r="H63" s="832" t="s">
        <v>575</v>
      </c>
      <c r="I63" s="832" t="s">
        <v>1387</v>
      </c>
      <c r="J63" s="832" t="s">
        <v>1388</v>
      </c>
      <c r="K63" s="832" t="s">
        <v>1389</v>
      </c>
      <c r="L63" s="835">
        <v>0</v>
      </c>
      <c r="M63" s="835">
        <v>0</v>
      </c>
      <c r="N63" s="832">
        <v>1</v>
      </c>
      <c r="O63" s="836">
        <v>1</v>
      </c>
      <c r="P63" s="835"/>
      <c r="Q63" s="837"/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31</v>
      </c>
      <c r="B64" s="832" t="s">
        <v>1257</v>
      </c>
      <c r="C64" s="832" t="s">
        <v>1263</v>
      </c>
      <c r="D64" s="833" t="s">
        <v>1935</v>
      </c>
      <c r="E64" s="834" t="s">
        <v>1270</v>
      </c>
      <c r="F64" s="832" t="s">
        <v>1260</v>
      </c>
      <c r="G64" s="832" t="s">
        <v>1296</v>
      </c>
      <c r="H64" s="832" t="s">
        <v>575</v>
      </c>
      <c r="I64" s="832" t="s">
        <v>1390</v>
      </c>
      <c r="J64" s="832" t="s">
        <v>1298</v>
      </c>
      <c r="K64" s="832" t="s">
        <v>1391</v>
      </c>
      <c r="L64" s="835">
        <v>30.99</v>
      </c>
      <c r="M64" s="835">
        <v>30.99</v>
      </c>
      <c r="N64" s="832">
        <v>1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31</v>
      </c>
      <c r="B65" s="832" t="s">
        <v>1257</v>
      </c>
      <c r="C65" s="832" t="s">
        <v>1263</v>
      </c>
      <c r="D65" s="833" t="s">
        <v>1935</v>
      </c>
      <c r="E65" s="834" t="s">
        <v>1270</v>
      </c>
      <c r="F65" s="832" t="s">
        <v>1260</v>
      </c>
      <c r="G65" s="832" t="s">
        <v>1300</v>
      </c>
      <c r="H65" s="832" t="s">
        <v>575</v>
      </c>
      <c r="I65" s="832" t="s">
        <v>1392</v>
      </c>
      <c r="J65" s="832" t="s">
        <v>1354</v>
      </c>
      <c r="K65" s="832" t="s">
        <v>1393</v>
      </c>
      <c r="L65" s="835">
        <v>58.5</v>
      </c>
      <c r="M65" s="835">
        <v>58.5</v>
      </c>
      <c r="N65" s="832">
        <v>1</v>
      </c>
      <c r="O65" s="836">
        <v>1</v>
      </c>
      <c r="P65" s="835">
        <v>58.5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31</v>
      </c>
      <c r="B66" s="832" t="s">
        <v>1257</v>
      </c>
      <c r="C66" s="832" t="s">
        <v>1263</v>
      </c>
      <c r="D66" s="833" t="s">
        <v>1935</v>
      </c>
      <c r="E66" s="834" t="s">
        <v>1270</v>
      </c>
      <c r="F66" s="832" t="s">
        <v>1260</v>
      </c>
      <c r="G66" s="832" t="s">
        <v>1300</v>
      </c>
      <c r="H66" s="832" t="s">
        <v>575</v>
      </c>
      <c r="I66" s="832" t="s">
        <v>1394</v>
      </c>
      <c r="J66" s="832" t="s">
        <v>1395</v>
      </c>
      <c r="K66" s="832" t="s">
        <v>1396</v>
      </c>
      <c r="L66" s="835">
        <v>1000</v>
      </c>
      <c r="M66" s="835">
        <v>1000</v>
      </c>
      <c r="N66" s="832">
        <v>1</v>
      </c>
      <c r="O66" s="836">
        <v>1</v>
      </c>
      <c r="P66" s="835">
        <v>1000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31</v>
      </c>
      <c r="B67" s="832" t="s">
        <v>1257</v>
      </c>
      <c r="C67" s="832" t="s">
        <v>1263</v>
      </c>
      <c r="D67" s="833" t="s">
        <v>1935</v>
      </c>
      <c r="E67" s="834" t="s">
        <v>1270</v>
      </c>
      <c r="F67" s="832" t="s">
        <v>1260</v>
      </c>
      <c r="G67" s="832" t="s">
        <v>1300</v>
      </c>
      <c r="H67" s="832" t="s">
        <v>575</v>
      </c>
      <c r="I67" s="832" t="s">
        <v>1397</v>
      </c>
      <c r="J67" s="832" t="s">
        <v>1398</v>
      </c>
      <c r="K67" s="832" t="s">
        <v>1399</v>
      </c>
      <c r="L67" s="835">
        <v>1690</v>
      </c>
      <c r="M67" s="835">
        <v>1690</v>
      </c>
      <c r="N67" s="832">
        <v>1</v>
      </c>
      <c r="O67" s="836">
        <v>1</v>
      </c>
      <c r="P67" s="835">
        <v>1690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31</v>
      </c>
      <c r="B68" s="832" t="s">
        <v>1257</v>
      </c>
      <c r="C68" s="832" t="s">
        <v>1263</v>
      </c>
      <c r="D68" s="833" t="s">
        <v>1935</v>
      </c>
      <c r="E68" s="834" t="s">
        <v>1270</v>
      </c>
      <c r="F68" s="832" t="s">
        <v>1260</v>
      </c>
      <c r="G68" s="832" t="s">
        <v>1300</v>
      </c>
      <c r="H68" s="832" t="s">
        <v>575</v>
      </c>
      <c r="I68" s="832" t="s">
        <v>1400</v>
      </c>
      <c r="J68" s="832" t="s">
        <v>1401</v>
      </c>
      <c r="K68" s="832" t="s">
        <v>1402</v>
      </c>
      <c r="L68" s="835">
        <v>350</v>
      </c>
      <c r="M68" s="835">
        <v>350</v>
      </c>
      <c r="N68" s="832">
        <v>1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31</v>
      </c>
      <c r="B69" s="832" t="s">
        <v>1257</v>
      </c>
      <c r="C69" s="832" t="s">
        <v>1263</v>
      </c>
      <c r="D69" s="833" t="s">
        <v>1935</v>
      </c>
      <c r="E69" s="834" t="s">
        <v>1271</v>
      </c>
      <c r="F69" s="832" t="s">
        <v>1258</v>
      </c>
      <c r="G69" s="832" t="s">
        <v>1403</v>
      </c>
      <c r="H69" s="832" t="s">
        <v>575</v>
      </c>
      <c r="I69" s="832" t="s">
        <v>1404</v>
      </c>
      <c r="J69" s="832" t="s">
        <v>1405</v>
      </c>
      <c r="K69" s="832" t="s">
        <v>1406</v>
      </c>
      <c r="L69" s="835">
        <v>48.09</v>
      </c>
      <c r="M69" s="835">
        <v>1442.7000000000003</v>
      </c>
      <c r="N69" s="832">
        <v>30</v>
      </c>
      <c r="O69" s="836"/>
      <c r="P69" s="835">
        <v>1250.3400000000001</v>
      </c>
      <c r="Q69" s="837">
        <v>0.86666666666666659</v>
      </c>
      <c r="R69" s="832">
        <v>26</v>
      </c>
      <c r="S69" s="837">
        <v>0.8666666666666667</v>
      </c>
      <c r="T69" s="836"/>
      <c r="U69" s="838"/>
    </row>
    <row r="70" spans="1:21" ht="14.4" customHeight="1" x14ac:dyDescent="0.3">
      <c r="A70" s="831">
        <v>31</v>
      </c>
      <c r="B70" s="832" t="s">
        <v>1257</v>
      </c>
      <c r="C70" s="832" t="s">
        <v>1263</v>
      </c>
      <c r="D70" s="833" t="s">
        <v>1935</v>
      </c>
      <c r="E70" s="834" t="s">
        <v>1271</v>
      </c>
      <c r="F70" s="832" t="s">
        <v>1258</v>
      </c>
      <c r="G70" s="832" t="s">
        <v>1316</v>
      </c>
      <c r="H70" s="832" t="s">
        <v>575</v>
      </c>
      <c r="I70" s="832" t="s">
        <v>1317</v>
      </c>
      <c r="J70" s="832" t="s">
        <v>1318</v>
      </c>
      <c r="K70" s="832" t="s">
        <v>1319</v>
      </c>
      <c r="L70" s="835">
        <v>132.97999999999999</v>
      </c>
      <c r="M70" s="835">
        <v>531.91999999999996</v>
      </c>
      <c r="N70" s="832">
        <v>4</v>
      </c>
      <c r="O70" s="836">
        <v>1</v>
      </c>
      <c r="P70" s="835">
        <v>398.93999999999994</v>
      </c>
      <c r="Q70" s="837">
        <v>0.75</v>
      </c>
      <c r="R70" s="832">
        <v>3</v>
      </c>
      <c r="S70" s="837">
        <v>0.75</v>
      </c>
      <c r="T70" s="836"/>
      <c r="U70" s="838">
        <v>0</v>
      </c>
    </row>
    <row r="71" spans="1:21" ht="14.4" customHeight="1" x14ac:dyDescent="0.3">
      <c r="A71" s="831">
        <v>31</v>
      </c>
      <c r="B71" s="832" t="s">
        <v>1257</v>
      </c>
      <c r="C71" s="832" t="s">
        <v>1263</v>
      </c>
      <c r="D71" s="833" t="s">
        <v>1935</v>
      </c>
      <c r="E71" s="834" t="s">
        <v>1271</v>
      </c>
      <c r="F71" s="832" t="s">
        <v>1258</v>
      </c>
      <c r="G71" s="832" t="s">
        <v>1316</v>
      </c>
      <c r="H71" s="832" t="s">
        <v>575</v>
      </c>
      <c r="I71" s="832" t="s">
        <v>1407</v>
      </c>
      <c r="J71" s="832" t="s">
        <v>1318</v>
      </c>
      <c r="K71" s="832" t="s">
        <v>1319</v>
      </c>
      <c r="L71" s="835">
        <v>132.97999999999999</v>
      </c>
      <c r="M71" s="835">
        <v>132.97999999999999</v>
      </c>
      <c r="N71" s="832">
        <v>1</v>
      </c>
      <c r="O71" s="836"/>
      <c r="P71" s="835">
        <v>132.97999999999999</v>
      </c>
      <c r="Q71" s="837">
        <v>1</v>
      </c>
      <c r="R71" s="832">
        <v>1</v>
      </c>
      <c r="S71" s="837">
        <v>1</v>
      </c>
      <c r="T71" s="836"/>
      <c r="U71" s="838"/>
    </row>
    <row r="72" spans="1:21" ht="14.4" customHeight="1" x14ac:dyDescent="0.3">
      <c r="A72" s="831">
        <v>31</v>
      </c>
      <c r="B72" s="832" t="s">
        <v>1257</v>
      </c>
      <c r="C72" s="832" t="s">
        <v>1263</v>
      </c>
      <c r="D72" s="833" t="s">
        <v>1935</v>
      </c>
      <c r="E72" s="834" t="s">
        <v>1271</v>
      </c>
      <c r="F72" s="832" t="s">
        <v>1258</v>
      </c>
      <c r="G72" s="832" t="s">
        <v>1290</v>
      </c>
      <c r="H72" s="832" t="s">
        <v>605</v>
      </c>
      <c r="I72" s="832" t="s">
        <v>1408</v>
      </c>
      <c r="J72" s="832" t="s">
        <v>696</v>
      </c>
      <c r="K72" s="832" t="s">
        <v>1409</v>
      </c>
      <c r="L72" s="835">
        <v>368.16</v>
      </c>
      <c r="M72" s="835">
        <v>1472.64</v>
      </c>
      <c r="N72" s="832">
        <v>4</v>
      </c>
      <c r="O72" s="836">
        <v>0.5</v>
      </c>
      <c r="P72" s="835">
        <v>1472.64</v>
      </c>
      <c r="Q72" s="837">
        <v>1</v>
      </c>
      <c r="R72" s="832">
        <v>4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31</v>
      </c>
      <c r="B73" s="832" t="s">
        <v>1257</v>
      </c>
      <c r="C73" s="832" t="s">
        <v>1263</v>
      </c>
      <c r="D73" s="833" t="s">
        <v>1935</v>
      </c>
      <c r="E73" s="834" t="s">
        <v>1271</v>
      </c>
      <c r="F73" s="832" t="s">
        <v>1258</v>
      </c>
      <c r="G73" s="832" t="s">
        <v>1290</v>
      </c>
      <c r="H73" s="832" t="s">
        <v>605</v>
      </c>
      <c r="I73" s="832" t="s">
        <v>1311</v>
      </c>
      <c r="J73" s="832" t="s">
        <v>696</v>
      </c>
      <c r="K73" s="832" t="s">
        <v>1070</v>
      </c>
      <c r="L73" s="835">
        <v>490.89</v>
      </c>
      <c r="M73" s="835">
        <v>5890.6799999999994</v>
      </c>
      <c r="N73" s="832">
        <v>12</v>
      </c>
      <c r="O73" s="836">
        <v>1</v>
      </c>
      <c r="P73" s="835">
        <v>3436.2299999999996</v>
      </c>
      <c r="Q73" s="837">
        <v>0.58333333333333337</v>
      </c>
      <c r="R73" s="832">
        <v>7</v>
      </c>
      <c r="S73" s="837">
        <v>0.58333333333333337</v>
      </c>
      <c r="T73" s="836">
        <v>0.5</v>
      </c>
      <c r="U73" s="838">
        <v>0.5</v>
      </c>
    </row>
    <row r="74" spans="1:21" ht="14.4" customHeight="1" x14ac:dyDescent="0.3">
      <c r="A74" s="831">
        <v>31</v>
      </c>
      <c r="B74" s="832" t="s">
        <v>1257</v>
      </c>
      <c r="C74" s="832" t="s">
        <v>1263</v>
      </c>
      <c r="D74" s="833" t="s">
        <v>1935</v>
      </c>
      <c r="E74" s="834" t="s">
        <v>1271</v>
      </c>
      <c r="F74" s="832" t="s">
        <v>1258</v>
      </c>
      <c r="G74" s="832" t="s">
        <v>1290</v>
      </c>
      <c r="H74" s="832" t="s">
        <v>605</v>
      </c>
      <c r="I74" s="832" t="s">
        <v>1291</v>
      </c>
      <c r="J74" s="832" t="s">
        <v>696</v>
      </c>
      <c r="K74" s="832" t="s">
        <v>1068</v>
      </c>
      <c r="L74" s="835">
        <v>736.33</v>
      </c>
      <c r="M74" s="835">
        <v>11781.280000000002</v>
      </c>
      <c r="N74" s="832">
        <v>16</v>
      </c>
      <c r="O74" s="836">
        <v>2.5</v>
      </c>
      <c r="P74" s="835">
        <v>6626.9700000000012</v>
      </c>
      <c r="Q74" s="837">
        <v>0.5625</v>
      </c>
      <c r="R74" s="832">
        <v>9</v>
      </c>
      <c r="S74" s="837">
        <v>0.5625</v>
      </c>
      <c r="T74" s="836">
        <v>1</v>
      </c>
      <c r="U74" s="838">
        <v>0.4</v>
      </c>
    </row>
    <row r="75" spans="1:21" ht="14.4" customHeight="1" x14ac:dyDescent="0.3">
      <c r="A75" s="831">
        <v>31</v>
      </c>
      <c r="B75" s="832" t="s">
        <v>1257</v>
      </c>
      <c r="C75" s="832" t="s">
        <v>1263</v>
      </c>
      <c r="D75" s="833" t="s">
        <v>1935</v>
      </c>
      <c r="E75" s="834" t="s">
        <v>1271</v>
      </c>
      <c r="F75" s="832" t="s">
        <v>1258</v>
      </c>
      <c r="G75" s="832" t="s">
        <v>1290</v>
      </c>
      <c r="H75" s="832" t="s">
        <v>605</v>
      </c>
      <c r="I75" s="832" t="s">
        <v>1410</v>
      </c>
      <c r="J75" s="832" t="s">
        <v>1411</v>
      </c>
      <c r="K75" s="832" t="s">
        <v>1412</v>
      </c>
      <c r="L75" s="835">
        <v>1385.62</v>
      </c>
      <c r="M75" s="835">
        <v>1385.62</v>
      </c>
      <c r="N75" s="832">
        <v>1</v>
      </c>
      <c r="O75" s="836">
        <v>0.5</v>
      </c>
      <c r="P75" s="835">
        <v>1385.62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31</v>
      </c>
      <c r="B76" s="832" t="s">
        <v>1257</v>
      </c>
      <c r="C76" s="832" t="s">
        <v>1263</v>
      </c>
      <c r="D76" s="833" t="s">
        <v>1935</v>
      </c>
      <c r="E76" s="834" t="s">
        <v>1271</v>
      </c>
      <c r="F76" s="832" t="s">
        <v>1258</v>
      </c>
      <c r="G76" s="832" t="s">
        <v>1323</v>
      </c>
      <c r="H76" s="832" t="s">
        <v>605</v>
      </c>
      <c r="I76" s="832" t="s">
        <v>1163</v>
      </c>
      <c r="J76" s="832" t="s">
        <v>632</v>
      </c>
      <c r="K76" s="832" t="s">
        <v>619</v>
      </c>
      <c r="L76" s="835">
        <v>48.42</v>
      </c>
      <c r="M76" s="835">
        <v>48.42</v>
      </c>
      <c r="N76" s="832">
        <v>1</v>
      </c>
      <c r="O76" s="836"/>
      <c r="P76" s="835"/>
      <c r="Q76" s="837">
        <v>0</v>
      </c>
      <c r="R76" s="832"/>
      <c r="S76" s="837">
        <v>0</v>
      </c>
      <c r="T76" s="836"/>
      <c r="U76" s="838"/>
    </row>
    <row r="77" spans="1:21" ht="14.4" customHeight="1" x14ac:dyDescent="0.3">
      <c r="A77" s="831">
        <v>31</v>
      </c>
      <c r="B77" s="832" t="s">
        <v>1257</v>
      </c>
      <c r="C77" s="832" t="s">
        <v>1263</v>
      </c>
      <c r="D77" s="833" t="s">
        <v>1935</v>
      </c>
      <c r="E77" s="834" t="s">
        <v>1271</v>
      </c>
      <c r="F77" s="832" t="s">
        <v>1258</v>
      </c>
      <c r="G77" s="832" t="s">
        <v>1323</v>
      </c>
      <c r="H77" s="832" t="s">
        <v>575</v>
      </c>
      <c r="I77" s="832" t="s">
        <v>1413</v>
      </c>
      <c r="J77" s="832" t="s">
        <v>632</v>
      </c>
      <c r="K77" s="832" t="s">
        <v>1414</v>
      </c>
      <c r="L77" s="835">
        <v>48.42</v>
      </c>
      <c r="M77" s="835">
        <v>48.42</v>
      </c>
      <c r="N77" s="832">
        <v>1</v>
      </c>
      <c r="O77" s="836"/>
      <c r="P77" s="835"/>
      <c r="Q77" s="837">
        <v>0</v>
      </c>
      <c r="R77" s="832"/>
      <c r="S77" s="837">
        <v>0</v>
      </c>
      <c r="T77" s="836"/>
      <c r="U77" s="838"/>
    </row>
    <row r="78" spans="1:21" ht="14.4" customHeight="1" x14ac:dyDescent="0.3">
      <c r="A78" s="831">
        <v>31</v>
      </c>
      <c r="B78" s="832" t="s">
        <v>1257</v>
      </c>
      <c r="C78" s="832" t="s">
        <v>1263</v>
      </c>
      <c r="D78" s="833" t="s">
        <v>1935</v>
      </c>
      <c r="E78" s="834" t="s">
        <v>1271</v>
      </c>
      <c r="F78" s="832" t="s">
        <v>1258</v>
      </c>
      <c r="G78" s="832" t="s">
        <v>1292</v>
      </c>
      <c r="H78" s="832" t="s">
        <v>605</v>
      </c>
      <c r="I78" s="832" t="s">
        <v>1168</v>
      </c>
      <c r="J78" s="832" t="s">
        <v>1169</v>
      </c>
      <c r="K78" s="832" t="s">
        <v>1170</v>
      </c>
      <c r="L78" s="835">
        <v>0</v>
      </c>
      <c r="M78" s="835">
        <v>0</v>
      </c>
      <c r="N78" s="832">
        <v>29</v>
      </c>
      <c r="O78" s="836">
        <v>19</v>
      </c>
      <c r="P78" s="835">
        <v>0</v>
      </c>
      <c r="Q78" s="837"/>
      <c r="R78" s="832">
        <v>15</v>
      </c>
      <c r="S78" s="837">
        <v>0.51724137931034486</v>
      </c>
      <c r="T78" s="836">
        <v>8</v>
      </c>
      <c r="U78" s="838">
        <v>0.42105263157894735</v>
      </c>
    </row>
    <row r="79" spans="1:21" ht="14.4" customHeight="1" x14ac:dyDescent="0.3">
      <c r="A79" s="831">
        <v>31</v>
      </c>
      <c r="B79" s="832" t="s">
        <v>1257</v>
      </c>
      <c r="C79" s="832" t="s">
        <v>1263</v>
      </c>
      <c r="D79" s="833" t="s">
        <v>1935</v>
      </c>
      <c r="E79" s="834" t="s">
        <v>1271</v>
      </c>
      <c r="F79" s="832" t="s">
        <v>1258</v>
      </c>
      <c r="G79" s="832" t="s">
        <v>1293</v>
      </c>
      <c r="H79" s="832" t="s">
        <v>575</v>
      </c>
      <c r="I79" s="832" t="s">
        <v>1294</v>
      </c>
      <c r="J79" s="832" t="s">
        <v>862</v>
      </c>
      <c r="K79" s="832" t="s">
        <v>1295</v>
      </c>
      <c r="L79" s="835">
        <v>219.37</v>
      </c>
      <c r="M79" s="835">
        <v>438.74</v>
      </c>
      <c r="N79" s="832">
        <v>2</v>
      </c>
      <c r="O79" s="836">
        <v>0.5</v>
      </c>
      <c r="P79" s="835">
        <v>438.74</v>
      </c>
      <c r="Q79" s="837">
        <v>1</v>
      </c>
      <c r="R79" s="832">
        <v>2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31</v>
      </c>
      <c r="B80" s="832" t="s">
        <v>1257</v>
      </c>
      <c r="C80" s="832" t="s">
        <v>1263</v>
      </c>
      <c r="D80" s="833" t="s">
        <v>1935</v>
      </c>
      <c r="E80" s="834" t="s">
        <v>1271</v>
      </c>
      <c r="F80" s="832" t="s">
        <v>1258</v>
      </c>
      <c r="G80" s="832" t="s">
        <v>1330</v>
      </c>
      <c r="H80" s="832" t="s">
        <v>575</v>
      </c>
      <c r="I80" s="832" t="s">
        <v>1369</v>
      </c>
      <c r="J80" s="832" t="s">
        <v>1370</v>
      </c>
      <c r="K80" s="832" t="s">
        <v>1371</v>
      </c>
      <c r="L80" s="835">
        <v>50.32</v>
      </c>
      <c r="M80" s="835">
        <v>50.32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31</v>
      </c>
      <c r="B81" s="832" t="s">
        <v>1257</v>
      </c>
      <c r="C81" s="832" t="s">
        <v>1263</v>
      </c>
      <c r="D81" s="833" t="s">
        <v>1935</v>
      </c>
      <c r="E81" s="834" t="s">
        <v>1271</v>
      </c>
      <c r="F81" s="832" t="s">
        <v>1258</v>
      </c>
      <c r="G81" s="832" t="s">
        <v>1334</v>
      </c>
      <c r="H81" s="832" t="s">
        <v>605</v>
      </c>
      <c r="I81" s="832" t="s">
        <v>1335</v>
      </c>
      <c r="J81" s="832" t="s">
        <v>1336</v>
      </c>
      <c r="K81" s="832" t="s">
        <v>1337</v>
      </c>
      <c r="L81" s="835">
        <v>149.52000000000001</v>
      </c>
      <c r="M81" s="835">
        <v>149.52000000000001</v>
      </c>
      <c r="N81" s="832">
        <v>1</v>
      </c>
      <c r="O81" s="836">
        <v>0.5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31</v>
      </c>
      <c r="B82" s="832" t="s">
        <v>1257</v>
      </c>
      <c r="C82" s="832" t="s">
        <v>1263</v>
      </c>
      <c r="D82" s="833" t="s">
        <v>1935</v>
      </c>
      <c r="E82" s="834" t="s">
        <v>1271</v>
      </c>
      <c r="F82" s="832" t="s">
        <v>1258</v>
      </c>
      <c r="G82" s="832" t="s">
        <v>1334</v>
      </c>
      <c r="H82" s="832" t="s">
        <v>605</v>
      </c>
      <c r="I82" s="832" t="s">
        <v>1132</v>
      </c>
      <c r="J82" s="832" t="s">
        <v>835</v>
      </c>
      <c r="K82" s="832" t="s">
        <v>1133</v>
      </c>
      <c r="L82" s="835">
        <v>225.06</v>
      </c>
      <c r="M82" s="835">
        <v>225.06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31</v>
      </c>
      <c r="B83" s="832" t="s">
        <v>1257</v>
      </c>
      <c r="C83" s="832" t="s">
        <v>1263</v>
      </c>
      <c r="D83" s="833" t="s">
        <v>1935</v>
      </c>
      <c r="E83" s="834" t="s">
        <v>1271</v>
      </c>
      <c r="F83" s="832" t="s">
        <v>1260</v>
      </c>
      <c r="G83" s="832" t="s">
        <v>1296</v>
      </c>
      <c r="H83" s="832" t="s">
        <v>575</v>
      </c>
      <c r="I83" s="832" t="s">
        <v>1297</v>
      </c>
      <c r="J83" s="832" t="s">
        <v>1298</v>
      </c>
      <c r="K83" s="832" t="s">
        <v>1299</v>
      </c>
      <c r="L83" s="835">
        <v>35.130000000000003</v>
      </c>
      <c r="M83" s="835">
        <v>2705.0100000000016</v>
      </c>
      <c r="N83" s="832">
        <v>77</v>
      </c>
      <c r="O83" s="836">
        <v>36</v>
      </c>
      <c r="P83" s="835">
        <v>2564.4900000000016</v>
      </c>
      <c r="Q83" s="837">
        <v>0.94805194805194803</v>
      </c>
      <c r="R83" s="832">
        <v>73</v>
      </c>
      <c r="S83" s="837">
        <v>0.94805194805194803</v>
      </c>
      <c r="T83" s="836">
        <v>34</v>
      </c>
      <c r="U83" s="838">
        <v>0.94444444444444442</v>
      </c>
    </row>
    <row r="84" spans="1:21" ht="14.4" customHeight="1" x14ac:dyDescent="0.3">
      <c r="A84" s="831">
        <v>31</v>
      </c>
      <c r="B84" s="832" t="s">
        <v>1257</v>
      </c>
      <c r="C84" s="832" t="s">
        <v>1263</v>
      </c>
      <c r="D84" s="833" t="s">
        <v>1935</v>
      </c>
      <c r="E84" s="834" t="s">
        <v>1271</v>
      </c>
      <c r="F84" s="832" t="s">
        <v>1260</v>
      </c>
      <c r="G84" s="832" t="s">
        <v>1296</v>
      </c>
      <c r="H84" s="832" t="s">
        <v>575</v>
      </c>
      <c r="I84" s="832" t="s">
        <v>1415</v>
      </c>
      <c r="J84" s="832" t="s">
        <v>1416</v>
      </c>
      <c r="K84" s="832" t="s">
        <v>1417</v>
      </c>
      <c r="L84" s="835">
        <v>100</v>
      </c>
      <c r="M84" s="835">
        <v>500</v>
      </c>
      <c r="N84" s="832">
        <v>5</v>
      </c>
      <c r="O84" s="836">
        <v>3</v>
      </c>
      <c r="P84" s="835">
        <v>500</v>
      </c>
      <c r="Q84" s="837">
        <v>1</v>
      </c>
      <c r="R84" s="832">
        <v>5</v>
      </c>
      <c r="S84" s="837">
        <v>1</v>
      </c>
      <c r="T84" s="836">
        <v>3</v>
      </c>
      <c r="U84" s="838">
        <v>1</v>
      </c>
    </row>
    <row r="85" spans="1:21" ht="14.4" customHeight="1" x14ac:dyDescent="0.3">
      <c r="A85" s="831">
        <v>31</v>
      </c>
      <c r="B85" s="832" t="s">
        <v>1257</v>
      </c>
      <c r="C85" s="832" t="s">
        <v>1263</v>
      </c>
      <c r="D85" s="833" t="s">
        <v>1935</v>
      </c>
      <c r="E85" s="834" t="s">
        <v>1271</v>
      </c>
      <c r="F85" s="832" t="s">
        <v>1260</v>
      </c>
      <c r="G85" s="832" t="s">
        <v>1296</v>
      </c>
      <c r="H85" s="832" t="s">
        <v>575</v>
      </c>
      <c r="I85" s="832" t="s">
        <v>1418</v>
      </c>
      <c r="J85" s="832" t="s">
        <v>1419</v>
      </c>
      <c r="K85" s="832" t="s">
        <v>1420</v>
      </c>
      <c r="L85" s="835">
        <v>128</v>
      </c>
      <c r="M85" s="835">
        <v>1152</v>
      </c>
      <c r="N85" s="832">
        <v>9</v>
      </c>
      <c r="O85" s="836">
        <v>4</v>
      </c>
      <c r="P85" s="835">
        <v>1152</v>
      </c>
      <c r="Q85" s="837">
        <v>1</v>
      </c>
      <c r="R85" s="832">
        <v>9</v>
      </c>
      <c r="S85" s="837">
        <v>1</v>
      </c>
      <c r="T85" s="836">
        <v>4</v>
      </c>
      <c r="U85" s="838">
        <v>1</v>
      </c>
    </row>
    <row r="86" spans="1:21" ht="14.4" customHeight="1" x14ac:dyDescent="0.3">
      <c r="A86" s="831">
        <v>31</v>
      </c>
      <c r="B86" s="832" t="s">
        <v>1257</v>
      </c>
      <c r="C86" s="832" t="s">
        <v>1263</v>
      </c>
      <c r="D86" s="833" t="s">
        <v>1935</v>
      </c>
      <c r="E86" s="834" t="s">
        <v>1271</v>
      </c>
      <c r="F86" s="832" t="s">
        <v>1260</v>
      </c>
      <c r="G86" s="832" t="s">
        <v>1300</v>
      </c>
      <c r="H86" s="832" t="s">
        <v>575</v>
      </c>
      <c r="I86" s="832" t="s">
        <v>1344</v>
      </c>
      <c r="J86" s="832" t="s">
        <v>1345</v>
      </c>
      <c r="K86" s="832" t="s">
        <v>1346</v>
      </c>
      <c r="L86" s="835">
        <v>199.5</v>
      </c>
      <c r="M86" s="835">
        <v>199.5</v>
      </c>
      <c r="N86" s="832">
        <v>1</v>
      </c>
      <c r="O86" s="836">
        <v>1</v>
      </c>
      <c r="P86" s="835">
        <v>199.5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31</v>
      </c>
      <c r="B87" s="832" t="s">
        <v>1257</v>
      </c>
      <c r="C87" s="832" t="s">
        <v>1263</v>
      </c>
      <c r="D87" s="833" t="s">
        <v>1935</v>
      </c>
      <c r="E87" s="834" t="s">
        <v>1271</v>
      </c>
      <c r="F87" s="832" t="s">
        <v>1260</v>
      </c>
      <c r="G87" s="832" t="s">
        <v>1300</v>
      </c>
      <c r="H87" s="832" t="s">
        <v>575</v>
      </c>
      <c r="I87" s="832" t="s">
        <v>1301</v>
      </c>
      <c r="J87" s="832" t="s">
        <v>1302</v>
      </c>
      <c r="K87" s="832" t="s">
        <v>1303</v>
      </c>
      <c r="L87" s="835">
        <v>492.18</v>
      </c>
      <c r="M87" s="835">
        <v>1968.72</v>
      </c>
      <c r="N87" s="832">
        <v>4</v>
      </c>
      <c r="O87" s="836">
        <v>4</v>
      </c>
      <c r="P87" s="835">
        <v>1968.72</v>
      </c>
      <c r="Q87" s="837">
        <v>1</v>
      </c>
      <c r="R87" s="832">
        <v>4</v>
      </c>
      <c r="S87" s="837">
        <v>1</v>
      </c>
      <c r="T87" s="836">
        <v>4</v>
      </c>
      <c r="U87" s="838">
        <v>1</v>
      </c>
    </row>
    <row r="88" spans="1:21" ht="14.4" customHeight="1" x14ac:dyDescent="0.3">
      <c r="A88" s="831">
        <v>31</v>
      </c>
      <c r="B88" s="832" t="s">
        <v>1257</v>
      </c>
      <c r="C88" s="832" t="s">
        <v>1263</v>
      </c>
      <c r="D88" s="833" t="s">
        <v>1935</v>
      </c>
      <c r="E88" s="834" t="s">
        <v>1271</v>
      </c>
      <c r="F88" s="832" t="s">
        <v>1260</v>
      </c>
      <c r="G88" s="832" t="s">
        <v>1300</v>
      </c>
      <c r="H88" s="832" t="s">
        <v>575</v>
      </c>
      <c r="I88" s="832" t="s">
        <v>1421</v>
      </c>
      <c r="J88" s="832" t="s">
        <v>1422</v>
      </c>
      <c r="K88" s="832" t="s">
        <v>1423</v>
      </c>
      <c r="L88" s="835">
        <v>245.43</v>
      </c>
      <c r="M88" s="835">
        <v>245.43</v>
      </c>
      <c r="N88" s="832">
        <v>1</v>
      </c>
      <c r="O88" s="836">
        <v>1</v>
      </c>
      <c r="P88" s="835">
        <v>245.43</v>
      </c>
      <c r="Q88" s="837">
        <v>1</v>
      </c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31</v>
      </c>
      <c r="B89" s="832" t="s">
        <v>1257</v>
      </c>
      <c r="C89" s="832" t="s">
        <v>1263</v>
      </c>
      <c r="D89" s="833" t="s">
        <v>1935</v>
      </c>
      <c r="E89" s="834" t="s">
        <v>1271</v>
      </c>
      <c r="F89" s="832" t="s">
        <v>1260</v>
      </c>
      <c r="G89" s="832" t="s">
        <v>1300</v>
      </c>
      <c r="H89" s="832" t="s">
        <v>575</v>
      </c>
      <c r="I89" s="832" t="s">
        <v>1424</v>
      </c>
      <c r="J89" s="832" t="s">
        <v>1425</v>
      </c>
      <c r="K89" s="832" t="s">
        <v>1426</v>
      </c>
      <c r="L89" s="835">
        <v>250</v>
      </c>
      <c r="M89" s="835">
        <v>250</v>
      </c>
      <c r="N89" s="832">
        <v>1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31</v>
      </c>
      <c r="B90" s="832" t="s">
        <v>1257</v>
      </c>
      <c r="C90" s="832" t="s">
        <v>1263</v>
      </c>
      <c r="D90" s="833" t="s">
        <v>1935</v>
      </c>
      <c r="E90" s="834" t="s">
        <v>1271</v>
      </c>
      <c r="F90" s="832" t="s">
        <v>1260</v>
      </c>
      <c r="G90" s="832" t="s">
        <v>1300</v>
      </c>
      <c r="H90" s="832" t="s">
        <v>575</v>
      </c>
      <c r="I90" s="832" t="s">
        <v>1350</v>
      </c>
      <c r="J90" s="832" t="s">
        <v>1351</v>
      </c>
      <c r="K90" s="832" t="s">
        <v>1352</v>
      </c>
      <c r="L90" s="835">
        <v>971.25</v>
      </c>
      <c r="M90" s="835">
        <v>971.25</v>
      </c>
      <c r="N90" s="832">
        <v>1</v>
      </c>
      <c r="O90" s="836">
        <v>1</v>
      </c>
      <c r="P90" s="835">
        <v>971.25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31</v>
      </c>
      <c r="B91" s="832" t="s">
        <v>1257</v>
      </c>
      <c r="C91" s="832" t="s">
        <v>1263</v>
      </c>
      <c r="D91" s="833" t="s">
        <v>1935</v>
      </c>
      <c r="E91" s="834" t="s">
        <v>1271</v>
      </c>
      <c r="F91" s="832" t="s">
        <v>1260</v>
      </c>
      <c r="G91" s="832" t="s">
        <v>1300</v>
      </c>
      <c r="H91" s="832" t="s">
        <v>575</v>
      </c>
      <c r="I91" s="832" t="s">
        <v>1427</v>
      </c>
      <c r="J91" s="832" t="s">
        <v>1428</v>
      </c>
      <c r="K91" s="832" t="s">
        <v>1429</v>
      </c>
      <c r="L91" s="835">
        <v>350</v>
      </c>
      <c r="M91" s="835">
        <v>1050</v>
      </c>
      <c r="N91" s="832">
        <v>3</v>
      </c>
      <c r="O91" s="836">
        <v>3</v>
      </c>
      <c r="P91" s="835">
        <v>700</v>
      </c>
      <c r="Q91" s="837">
        <v>0.66666666666666663</v>
      </c>
      <c r="R91" s="832">
        <v>2</v>
      </c>
      <c r="S91" s="837">
        <v>0.66666666666666663</v>
      </c>
      <c r="T91" s="836">
        <v>2</v>
      </c>
      <c r="U91" s="838">
        <v>0.66666666666666663</v>
      </c>
    </row>
    <row r="92" spans="1:21" ht="14.4" customHeight="1" x14ac:dyDescent="0.3">
      <c r="A92" s="831">
        <v>31</v>
      </c>
      <c r="B92" s="832" t="s">
        <v>1257</v>
      </c>
      <c r="C92" s="832" t="s">
        <v>1263</v>
      </c>
      <c r="D92" s="833" t="s">
        <v>1935</v>
      </c>
      <c r="E92" s="834" t="s">
        <v>1271</v>
      </c>
      <c r="F92" s="832" t="s">
        <v>1260</v>
      </c>
      <c r="G92" s="832" t="s">
        <v>1300</v>
      </c>
      <c r="H92" s="832" t="s">
        <v>575</v>
      </c>
      <c r="I92" s="832" t="s">
        <v>1304</v>
      </c>
      <c r="J92" s="832" t="s">
        <v>1305</v>
      </c>
      <c r="K92" s="832" t="s">
        <v>1306</v>
      </c>
      <c r="L92" s="835">
        <v>1000</v>
      </c>
      <c r="M92" s="835">
        <v>2000</v>
      </c>
      <c r="N92" s="832">
        <v>2</v>
      </c>
      <c r="O92" s="836">
        <v>2</v>
      </c>
      <c r="P92" s="835">
        <v>2000</v>
      </c>
      <c r="Q92" s="837">
        <v>1</v>
      </c>
      <c r="R92" s="832">
        <v>2</v>
      </c>
      <c r="S92" s="837">
        <v>1</v>
      </c>
      <c r="T92" s="836">
        <v>2</v>
      </c>
      <c r="U92" s="838">
        <v>1</v>
      </c>
    </row>
    <row r="93" spans="1:21" ht="14.4" customHeight="1" x14ac:dyDescent="0.3">
      <c r="A93" s="831">
        <v>31</v>
      </c>
      <c r="B93" s="832" t="s">
        <v>1257</v>
      </c>
      <c r="C93" s="832" t="s">
        <v>1263</v>
      </c>
      <c r="D93" s="833" t="s">
        <v>1935</v>
      </c>
      <c r="E93" s="834" t="s">
        <v>1271</v>
      </c>
      <c r="F93" s="832" t="s">
        <v>1260</v>
      </c>
      <c r="G93" s="832" t="s">
        <v>1307</v>
      </c>
      <c r="H93" s="832" t="s">
        <v>575</v>
      </c>
      <c r="I93" s="832" t="s">
        <v>1430</v>
      </c>
      <c r="J93" s="832" t="s">
        <v>1431</v>
      </c>
      <c r="K93" s="832" t="s">
        <v>1432</v>
      </c>
      <c r="L93" s="835">
        <v>260</v>
      </c>
      <c r="M93" s="835">
        <v>1300</v>
      </c>
      <c r="N93" s="832">
        <v>5</v>
      </c>
      <c r="O93" s="836">
        <v>3</v>
      </c>
      <c r="P93" s="835">
        <v>1300</v>
      </c>
      <c r="Q93" s="837">
        <v>1</v>
      </c>
      <c r="R93" s="832">
        <v>5</v>
      </c>
      <c r="S93" s="837">
        <v>1</v>
      </c>
      <c r="T93" s="836">
        <v>3</v>
      </c>
      <c r="U93" s="838">
        <v>1</v>
      </c>
    </row>
    <row r="94" spans="1:21" ht="14.4" customHeight="1" x14ac:dyDescent="0.3">
      <c r="A94" s="831">
        <v>31</v>
      </c>
      <c r="B94" s="832" t="s">
        <v>1257</v>
      </c>
      <c r="C94" s="832" t="s">
        <v>1263</v>
      </c>
      <c r="D94" s="833" t="s">
        <v>1935</v>
      </c>
      <c r="E94" s="834" t="s">
        <v>1271</v>
      </c>
      <c r="F94" s="832" t="s">
        <v>1260</v>
      </c>
      <c r="G94" s="832" t="s">
        <v>1307</v>
      </c>
      <c r="H94" s="832" t="s">
        <v>575</v>
      </c>
      <c r="I94" s="832" t="s">
        <v>1308</v>
      </c>
      <c r="J94" s="832" t="s">
        <v>1309</v>
      </c>
      <c r="K94" s="832" t="s">
        <v>1310</v>
      </c>
      <c r="L94" s="835">
        <v>200</v>
      </c>
      <c r="M94" s="835">
        <v>3600</v>
      </c>
      <c r="N94" s="832">
        <v>18</v>
      </c>
      <c r="O94" s="836">
        <v>9</v>
      </c>
      <c r="P94" s="835">
        <v>3200</v>
      </c>
      <c r="Q94" s="837">
        <v>0.88888888888888884</v>
      </c>
      <c r="R94" s="832">
        <v>16</v>
      </c>
      <c r="S94" s="837">
        <v>0.88888888888888884</v>
      </c>
      <c r="T94" s="836">
        <v>8</v>
      </c>
      <c r="U94" s="838">
        <v>0.88888888888888884</v>
      </c>
    </row>
    <row r="95" spans="1:21" ht="14.4" customHeight="1" x14ac:dyDescent="0.3">
      <c r="A95" s="831">
        <v>31</v>
      </c>
      <c r="B95" s="832" t="s">
        <v>1257</v>
      </c>
      <c r="C95" s="832" t="s">
        <v>1263</v>
      </c>
      <c r="D95" s="833" t="s">
        <v>1935</v>
      </c>
      <c r="E95" s="834" t="s">
        <v>1273</v>
      </c>
      <c r="F95" s="832" t="s">
        <v>1258</v>
      </c>
      <c r="G95" s="832" t="s">
        <v>1433</v>
      </c>
      <c r="H95" s="832" t="s">
        <v>605</v>
      </c>
      <c r="I95" s="832" t="s">
        <v>1434</v>
      </c>
      <c r="J95" s="832" t="s">
        <v>1435</v>
      </c>
      <c r="K95" s="832" t="s">
        <v>1436</v>
      </c>
      <c r="L95" s="835">
        <v>9.4</v>
      </c>
      <c r="M95" s="835">
        <v>9.4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31</v>
      </c>
      <c r="B96" s="832" t="s">
        <v>1257</v>
      </c>
      <c r="C96" s="832" t="s">
        <v>1263</v>
      </c>
      <c r="D96" s="833" t="s">
        <v>1935</v>
      </c>
      <c r="E96" s="834" t="s">
        <v>1273</v>
      </c>
      <c r="F96" s="832" t="s">
        <v>1258</v>
      </c>
      <c r="G96" s="832" t="s">
        <v>1359</v>
      </c>
      <c r="H96" s="832" t="s">
        <v>605</v>
      </c>
      <c r="I96" s="832" t="s">
        <v>1437</v>
      </c>
      <c r="J96" s="832" t="s">
        <v>1140</v>
      </c>
      <c r="K96" s="832" t="s">
        <v>1315</v>
      </c>
      <c r="L96" s="835">
        <v>170.52</v>
      </c>
      <c r="M96" s="835">
        <v>341.04</v>
      </c>
      <c r="N96" s="832">
        <v>2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31</v>
      </c>
      <c r="B97" s="832" t="s">
        <v>1257</v>
      </c>
      <c r="C97" s="832" t="s">
        <v>1263</v>
      </c>
      <c r="D97" s="833" t="s">
        <v>1935</v>
      </c>
      <c r="E97" s="834" t="s">
        <v>1273</v>
      </c>
      <c r="F97" s="832" t="s">
        <v>1258</v>
      </c>
      <c r="G97" s="832" t="s">
        <v>1359</v>
      </c>
      <c r="H97" s="832" t="s">
        <v>605</v>
      </c>
      <c r="I97" s="832" t="s">
        <v>1438</v>
      </c>
      <c r="J97" s="832" t="s">
        <v>1140</v>
      </c>
      <c r="K97" s="832" t="s">
        <v>1439</v>
      </c>
      <c r="L97" s="835">
        <v>85.27</v>
      </c>
      <c r="M97" s="835">
        <v>170.54</v>
      </c>
      <c r="N97" s="832">
        <v>2</v>
      </c>
      <c r="O97" s="836">
        <v>1</v>
      </c>
      <c r="P97" s="835">
        <v>170.54</v>
      </c>
      <c r="Q97" s="837">
        <v>1</v>
      </c>
      <c r="R97" s="832">
        <v>2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31</v>
      </c>
      <c r="B98" s="832" t="s">
        <v>1257</v>
      </c>
      <c r="C98" s="832" t="s">
        <v>1263</v>
      </c>
      <c r="D98" s="833" t="s">
        <v>1935</v>
      </c>
      <c r="E98" s="834" t="s">
        <v>1273</v>
      </c>
      <c r="F98" s="832" t="s">
        <v>1258</v>
      </c>
      <c r="G98" s="832" t="s">
        <v>1312</v>
      </c>
      <c r="H98" s="832" t="s">
        <v>575</v>
      </c>
      <c r="I98" s="832" t="s">
        <v>1313</v>
      </c>
      <c r="J98" s="832" t="s">
        <v>1314</v>
      </c>
      <c r="K98" s="832" t="s">
        <v>1315</v>
      </c>
      <c r="L98" s="835">
        <v>78.33</v>
      </c>
      <c r="M98" s="835">
        <v>156.66</v>
      </c>
      <c r="N98" s="832">
        <v>2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31</v>
      </c>
      <c r="B99" s="832" t="s">
        <v>1257</v>
      </c>
      <c r="C99" s="832" t="s">
        <v>1263</v>
      </c>
      <c r="D99" s="833" t="s">
        <v>1935</v>
      </c>
      <c r="E99" s="834" t="s">
        <v>1273</v>
      </c>
      <c r="F99" s="832" t="s">
        <v>1258</v>
      </c>
      <c r="G99" s="832" t="s">
        <v>1440</v>
      </c>
      <c r="H99" s="832" t="s">
        <v>575</v>
      </c>
      <c r="I99" s="832" t="s">
        <v>1441</v>
      </c>
      <c r="J99" s="832" t="s">
        <v>1442</v>
      </c>
      <c r="K99" s="832" t="s">
        <v>1443</v>
      </c>
      <c r="L99" s="835">
        <v>72.64</v>
      </c>
      <c r="M99" s="835">
        <v>871.68</v>
      </c>
      <c r="N99" s="832">
        <v>12</v>
      </c>
      <c r="O99" s="836">
        <v>10.5</v>
      </c>
      <c r="P99" s="835">
        <v>726.4</v>
      </c>
      <c r="Q99" s="837">
        <v>0.83333333333333337</v>
      </c>
      <c r="R99" s="832">
        <v>10</v>
      </c>
      <c r="S99" s="837">
        <v>0.83333333333333337</v>
      </c>
      <c r="T99" s="836">
        <v>8.5</v>
      </c>
      <c r="U99" s="838">
        <v>0.80952380952380953</v>
      </c>
    </row>
    <row r="100" spans="1:21" ht="14.4" customHeight="1" x14ac:dyDescent="0.3">
      <c r="A100" s="831">
        <v>31</v>
      </c>
      <c r="B100" s="832" t="s">
        <v>1257</v>
      </c>
      <c r="C100" s="832" t="s">
        <v>1263</v>
      </c>
      <c r="D100" s="833" t="s">
        <v>1935</v>
      </c>
      <c r="E100" s="834" t="s">
        <v>1273</v>
      </c>
      <c r="F100" s="832" t="s">
        <v>1258</v>
      </c>
      <c r="G100" s="832" t="s">
        <v>1444</v>
      </c>
      <c r="H100" s="832" t="s">
        <v>575</v>
      </c>
      <c r="I100" s="832" t="s">
        <v>1445</v>
      </c>
      <c r="J100" s="832" t="s">
        <v>1446</v>
      </c>
      <c r="K100" s="832" t="s">
        <v>1447</v>
      </c>
      <c r="L100" s="835">
        <v>565.94000000000005</v>
      </c>
      <c r="M100" s="835">
        <v>565.94000000000005</v>
      </c>
      <c r="N100" s="832">
        <v>1</v>
      </c>
      <c r="O100" s="836">
        <v>1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31</v>
      </c>
      <c r="B101" s="832" t="s">
        <v>1257</v>
      </c>
      <c r="C101" s="832" t="s">
        <v>1263</v>
      </c>
      <c r="D101" s="833" t="s">
        <v>1935</v>
      </c>
      <c r="E101" s="834" t="s">
        <v>1273</v>
      </c>
      <c r="F101" s="832" t="s">
        <v>1258</v>
      </c>
      <c r="G101" s="832" t="s">
        <v>1444</v>
      </c>
      <c r="H101" s="832" t="s">
        <v>575</v>
      </c>
      <c r="I101" s="832" t="s">
        <v>1448</v>
      </c>
      <c r="J101" s="832" t="s">
        <v>1446</v>
      </c>
      <c r="K101" s="832" t="s">
        <v>1449</v>
      </c>
      <c r="L101" s="835">
        <v>537.12</v>
      </c>
      <c r="M101" s="835">
        <v>537.12</v>
      </c>
      <c r="N101" s="832">
        <v>1</v>
      </c>
      <c r="O101" s="836">
        <v>1</v>
      </c>
      <c r="P101" s="835">
        <v>537.12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31</v>
      </c>
      <c r="B102" s="832" t="s">
        <v>1257</v>
      </c>
      <c r="C102" s="832" t="s">
        <v>1263</v>
      </c>
      <c r="D102" s="833" t="s">
        <v>1935</v>
      </c>
      <c r="E102" s="834" t="s">
        <v>1273</v>
      </c>
      <c r="F102" s="832" t="s">
        <v>1258</v>
      </c>
      <c r="G102" s="832" t="s">
        <v>1444</v>
      </c>
      <c r="H102" s="832" t="s">
        <v>575</v>
      </c>
      <c r="I102" s="832" t="s">
        <v>1450</v>
      </c>
      <c r="J102" s="832" t="s">
        <v>1446</v>
      </c>
      <c r="K102" s="832" t="s">
        <v>1322</v>
      </c>
      <c r="L102" s="835">
        <v>424.24</v>
      </c>
      <c r="M102" s="835">
        <v>1696.96</v>
      </c>
      <c r="N102" s="832">
        <v>4</v>
      </c>
      <c r="O102" s="836">
        <v>2.5</v>
      </c>
      <c r="P102" s="835">
        <v>1272.72</v>
      </c>
      <c r="Q102" s="837">
        <v>0.75</v>
      </c>
      <c r="R102" s="832">
        <v>3</v>
      </c>
      <c r="S102" s="837">
        <v>0.75</v>
      </c>
      <c r="T102" s="836">
        <v>1.5</v>
      </c>
      <c r="U102" s="838">
        <v>0.6</v>
      </c>
    </row>
    <row r="103" spans="1:21" ht="14.4" customHeight="1" x14ac:dyDescent="0.3">
      <c r="A103" s="831">
        <v>31</v>
      </c>
      <c r="B103" s="832" t="s">
        <v>1257</v>
      </c>
      <c r="C103" s="832" t="s">
        <v>1263</v>
      </c>
      <c r="D103" s="833" t="s">
        <v>1935</v>
      </c>
      <c r="E103" s="834" t="s">
        <v>1273</v>
      </c>
      <c r="F103" s="832" t="s">
        <v>1258</v>
      </c>
      <c r="G103" s="832" t="s">
        <v>1444</v>
      </c>
      <c r="H103" s="832" t="s">
        <v>575</v>
      </c>
      <c r="I103" s="832" t="s">
        <v>1451</v>
      </c>
      <c r="J103" s="832" t="s">
        <v>1446</v>
      </c>
      <c r="K103" s="832" t="s">
        <v>1452</v>
      </c>
      <c r="L103" s="835">
        <v>848.49</v>
      </c>
      <c r="M103" s="835">
        <v>848.49</v>
      </c>
      <c r="N103" s="832">
        <v>1</v>
      </c>
      <c r="O103" s="836">
        <v>0.5</v>
      </c>
      <c r="P103" s="835">
        <v>848.49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31</v>
      </c>
      <c r="B104" s="832" t="s">
        <v>1257</v>
      </c>
      <c r="C104" s="832" t="s">
        <v>1263</v>
      </c>
      <c r="D104" s="833" t="s">
        <v>1935</v>
      </c>
      <c r="E104" s="834" t="s">
        <v>1273</v>
      </c>
      <c r="F104" s="832" t="s">
        <v>1258</v>
      </c>
      <c r="G104" s="832" t="s">
        <v>1453</v>
      </c>
      <c r="H104" s="832" t="s">
        <v>575</v>
      </c>
      <c r="I104" s="832" t="s">
        <v>1454</v>
      </c>
      <c r="J104" s="832" t="s">
        <v>1455</v>
      </c>
      <c r="K104" s="832" t="s">
        <v>1456</v>
      </c>
      <c r="L104" s="835">
        <v>0</v>
      </c>
      <c r="M104" s="835">
        <v>0</v>
      </c>
      <c r="N104" s="832">
        <v>6</v>
      </c>
      <c r="O104" s="836">
        <v>3.5</v>
      </c>
      <c r="P104" s="835">
        <v>0</v>
      </c>
      <c r="Q104" s="837"/>
      <c r="R104" s="832">
        <v>5</v>
      </c>
      <c r="S104" s="837">
        <v>0.83333333333333337</v>
      </c>
      <c r="T104" s="836">
        <v>3</v>
      </c>
      <c r="U104" s="838">
        <v>0.8571428571428571</v>
      </c>
    </row>
    <row r="105" spans="1:21" ht="14.4" customHeight="1" x14ac:dyDescent="0.3">
      <c r="A105" s="831">
        <v>31</v>
      </c>
      <c r="B105" s="832" t="s">
        <v>1257</v>
      </c>
      <c r="C105" s="832" t="s">
        <v>1263</v>
      </c>
      <c r="D105" s="833" t="s">
        <v>1935</v>
      </c>
      <c r="E105" s="834" t="s">
        <v>1273</v>
      </c>
      <c r="F105" s="832" t="s">
        <v>1258</v>
      </c>
      <c r="G105" s="832" t="s">
        <v>1457</v>
      </c>
      <c r="H105" s="832" t="s">
        <v>575</v>
      </c>
      <c r="I105" s="832" t="s">
        <v>1458</v>
      </c>
      <c r="J105" s="832" t="s">
        <v>1459</v>
      </c>
      <c r="K105" s="832" t="s">
        <v>1460</v>
      </c>
      <c r="L105" s="835">
        <v>22.79</v>
      </c>
      <c r="M105" s="835">
        <v>91.16</v>
      </c>
      <c r="N105" s="832">
        <v>4</v>
      </c>
      <c r="O105" s="836">
        <v>3</v>
      </c>
      <c r="P105" s="835">
        <v>68.37</v>
      </c>
      <c r="Q105" s="837">
        <v>0.75000000000000011</v>
      </c>
      <c r="R105" s="832">
        <v>3</v>
      </c>
      <c r="S105" s="837">
        <v>0.75</v>
      </c>
      <c r="T105" s="836">
        <v>2</v>
      </c>
      <c r="U105" s="838">
        <v>0.66666666666666663</v>
      </c>
    </row>
    <row r="106" spans="1:21" ht="14.4" customHeight="1" x14ac:dyDescent="0.3">
      <c r="A106" s="831">
        <v>31</v>
      </c>
      <c r="B106" s="832" t="s">
        <v>1257</v>
      </c>
      <c r="C106" s="832" t="s">
        <v>1263</v>
      </c>
      <c r="D106" s="833" t="s">
        <v>1935</v>
      </c>
      <c r="E106" s="834" t="s">
        <v>1273</v>
      </c>
      <c r="F106" s="832" t="s">
        <v>1258</v>
      </c>
      <c r="G106" s="832" t="s">
        <v>1457</v>
      </c>
      <c r="H106" s="832" t="s">
        <v>575</v>
      </c>
      <c r="I106" s="832" t="s">
        <v>1461</v>
      </c>
      <c r="J106" s="832" t="s">
        <v>1459</v>
      </c>
      <c r="K106" s="832" t="s">
        <v>1462</v>
      </c>
      <c r="L106" s="835">
        <v>114</v>
      </c>
      <c r="M106" s="835">
        <v>228</v>
      </c>
      <c r="N106" s="832">
        <v>2</v>
      </c>
      <c r="O106" s="836">
        <v>2</v>
      </c>
      <c r="P106" s="835">
        <v>228</v>
      </c>
      <c r="Q106" s="837">
        <v>1</v>
      </c>
      <c r="R106" s="832">
        <v>2</v>
      </c>
      <c r="S106" s="837">
        <v>1</v>
      </c>
      <c r="T106" s="836">
        <v>2</v>
      </c>
      <c r="U106" s="838">
        <v>1</v>
      </c>
    </row>
    <row r="107" spans="1:21" ht="14.4" customHeight="1" x14ac:dyDescent="0.3">
      <c r="A107" s="831">
        <v>31</v>
      </c>
      <c r="B107" s="832" t="s">
        <v>1257</v>
      </c>
      <c r="C107" s="832" t="s">
        <v>1263</v>
      </c>
      <c r="D107" s="833" t="s">
        <v>1935</v>
      </c>
      <c r="E107" s="834" t="s">
        <v>1273</v>
      </c>
      <c r="F107" s="832" t="s">
        <v>1258</v>
      </c>
      <c r="G107" s="832" t="s">
        <v>1316</v>
      </c>
      <c r="H107" s="832" t="s">
        <v>575</v>
      </c>
      <c r="I107" s="832" t="s">
        <v>1317</v>
      </c>
      <c r="J107" s="832" t="s">
        <v>1318</v>
      </c>
      <c r="K107" s="832" t="s">
        <v>1319</v>
      </c>
      <c r="L107" s="835">
        <v>132.97999999999999</v>
      </c>
      <c r="M107" s="835">
        <v>531.91999999999996</v>
      </c>
      <c r="N107" s="832">
        <v>4</v>
      </c>
      <c r="O107" s="836">
        <v>2.5</v>
      </c>
      <c r="P107" s="835">
        <v>531.91999999999996</v>
      </c>
      <c r="Q107" s="837">
        <v>1</v>
      </c>
      <c r="R107" s="832">
        <v>4</v>
      </c>
      <c r="S107" s="837">
        <v>1</v>
      </c>
      <c r="T107" s="836">
        <v>2.5</v>
      </c>
      <c r="U107" s="838">
        <v>1</v>
      </c>
    </row>
    <row r="108" spans="1:21" ht="14.4" customHeight="1" x14ac:dyDescent="0.3">
      <c r="A108" s="831">
        <v>31</v>
      </c>
      <c r="B108" s="832" t="s">
        <v>1257</v>
      </c>
      <c r="C108" s="832" t="s">
        <v>1263</v>
      </c>
      <c r="D108" s="833" t="s">
        <v>1935</v>
      </c>
      <c r="E108" s="834" t="s">
        <v>1273</v>
      </c>
      <c r="F108" s="832" t="s">
        <v>1258</v>
      </c>
      <c r="G108" s="832" t="s">
        <v>1463</v>
      </c>
      <c r="H108" s="832" t="s">
        <v>575</v>
      </c>
      <c r="I108" s="832" t="s">
        <v>1464</v>
      </c>
      <c r="J108" s="832" t="s">
        <v>1465</v>
      </c>
      <c r="K108" s="832" t="s">
        <v>1466</v>
      </c>
      <c r="L108" s="835">
        <v>17.239999999999998</v>
      </c>
      <c r="M108" s="835">
        <v>17.239999999999998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31</v>
      </c>
      <c r="B109" s="832" t="s">
        <v>1257</v>
      </c>
      <c r="C109" s="832" t="s">
        <v>1263</v>
      </c>
      <c r="D109" s="833" t="s">
        <v>1935</v>
      </c>
      <c r="E109" s="834" t="s">
        <v>1273</v>
      </c>
      <c r="F109" s="832" t="s">
        <v>1258</v>
      </c>
      <c r="G109" s="832" t="s">
        <v>1467</v>
      </c>
      <c r="H109" s="832" t="s">
        <v>605</v>
      </c>
      <c r="I109" s="832" t="s">
        <v>1468</v>
      </c>
      <c r="J109" s="832" t="s">
        <v>1469</v>
      </c>
      <c r="K109" s="832" t="s">
        <v>1470</v>
      </c>
      <c r="L109" s="835">
        <v>64.56</v>
      </c>
      <c r="M109" s="835">
        <v>64.56</v>
      </c>
      <c r="N109" s="832">
        <v>1</v>
      </c>
      <c r="O109" s="836">
        <v>1</v>
      </c>
      <c r="P109" s="835">
        <v>64.56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31</v>
      </c>
      <c r="B110" s="832" t="s">
        <v>1257</v>
      </c>
      <c r="C110" s="832" t="s">
        <v>1263</v>
      </c>
      <c r="D110" s="833" t="s">
        <v>1935</v>
      </c>
      <c r="E110" s="834" t="s">
        <v>1273</v>
      </c>
      <c r="F110" s="832" t="s">
        <v>1258</v>
      </c>
      <c r="G110" s="832" t="s">
        <v>1290</v>
      </c>
      <c r="H110" s="832" t="s">
        <v>605</v>
      </c>
      <c r="I110" s="832" t="s">
        <v>1311</v>
      </c>
      <c r="J110" s="832" t="s">
        <v>696</v>
      </c>
      <c r="K110" s="832" t="s">
        <v>1070</v>
      </c>
      <c r="L110" s="835">
        <v>490.89</v>
      </c>
      <c r="M110" s="835">
        <v>981.78</v>
      </c>
      <c r="N110" s="832">
        <v>2</v>
      </c>
      <c r="O110" s="836">
        <v>2</v>
      </c>
      <c r="P110" s="835">
        <v>981.78</v>
      </c>
      <c r="Q110" s="837">
        <v>1</v>
      </c>
      <c r="R110" s="832">
        <v>2</v>
      </c>
      <c r="S110" s="837">
        <v>1</v>
      </c>
      <c r="T110" s="836">
        <v>2</v>
      </c>
      <c r="U110" s="838">
        <v>1</v>
      </c>
    </row>
    <row r="111" spans="1:21" ht="14.4" customHeight="1" x14ac:dyDescent="0.3">
      <c r="A111" s="831">
        <v>31</v>
      </c>
      <c r="B111" s="832" t="s">
        <v>1257</v>
      </c>
      <c r="C111" s="832" t="s">
        <v>1263</v>
      </c>
      <c r="D111" s="833" t="s">
        <v>1935</v>
      </c>
      <c r="E111" s="834" t="s">
        <v>1273</v>
      </c>
      <c r="F111" s="832" t="s">
        <v>1258</v>
      </c>
      <c r="G111" s="832" t="s">
        <v>1290</v>
      </c>
      <c r="H111" s="832" t="s">
        <v>605</v>
      </c>
      <c r="I111" s="832" t="s">
        <v>1291</v>
      </c>
      <c r="J111" s="832" t="s">
        <v>696</v>
      </c>
      <c r="K111" s="832" t="s">
        <v>1068</v>
      </c>
      <c r="L111" s="835">
        <v>736.33</v>
      </c>
      <c r="M111" s="835">
        <v>11044.95</v>
      </c>
      <c r="N111" s="832">
        <v>15</v>
      </c>
      <c r="O111" s="836">
        <v>6.5</v>
      </c>
      <c r="P111" s="835">
        <v>9572.2900000000009</v>
      </c>
      <c r="Q111" s="837">
        <v>0.8666666666666667</v>
      </c>
      <c r="R111" s="832">
        <v>13</v>
      </c>
      <c r="S111" s="837">
        <v>0.8666666666666667</v>
      </c>
      <c r="T111" s="836">
        <v>6</v>
      </c>
      <c r="U111" s="838">
        <v>0.92307692307692313</v>
      </c>
    </row>
    <row r="112" spans="1:21" ht="14.4" customHeight="1" x14ac:dyDescent="0.3">
      <c r="A112" s="831">
        <v>31</v>
      </c>
      <c r="B112" s="832" t="s">
        <v>1257</v>
      </c>
      <c r="C112" s="832" t="s">
        <v>1263</v>
      </c>
      <c r="D112" s="833" t="s">
        <v>1935</v>
      </c>
      <c r="E112" s="834" t="s">
        <v>1273</v>
      </c>
      <c r="F112" s="832" t="s">
        <v>1258</v>
      </c>
      <c r="G112" s="832" t="s">
        <v>1323</v>
      </c>
      <c r="H112" s="832" t="s">
        <v>575</v>
      </c>
      <c r="I112" s="832" t="s">
        <v>1413</v>
      </c>
      <c r="J112" s="832" t="s">
        <v>632</v>
      </c>
      <c r="K112" s="832" t="s">
        <v>1414</v>
      </c>
      <c r="L112" s="835">
        <v>48.42</v>
      </c>
      <c r="M112" s="835">
        <v>48.42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31</v>
      </c>
      <c r="B113" s="832" t="s">
        <v>1257</v>
      </c>
      <c r="C113" s="832" t="s">
        <v>1263</v>
      </c>
      <c r="D113" s="833" t="s">
        <v>1935</v>
      </c>
      <c r="E113" s="834" t="s">
        <v>1273</v>
      </c>
      <c r="F113" s="832" t="s">
        <v>1258</v>
      </c>
      <c r="G113" s="832" t="s">
        <v>1292</v>
      </c>
      <c r="H113" s="832" t="s">
        <v>605</v>
      </c>
      <c r="I113" s="832" t="s">
        <v>1168</v>
      </c>
      <c r="J113" s="832" t="s">
        <v>1169</v>
      </c>
      <c r="K113" s="832" t="s">
        <v>1170</v>
      </c>
      <c r="L113" s="835">
        <v>0</v>
      </c>
      <c r="M113" s="835">
        <v>0</v>
      </c>
      <c r="N113" s="832">
        <v>9</v>
      </c>
      <c r="O113" s="836">
        <v>4.5</v>
      </c>
      <c r="P113" s="835">
        <v>0</v>
      </c>
      <c r="Q113" s="837"/>
      <c r="R113" s="832">
        <v>6</v>
      </c>
      <c r="S113" s="837">
        <v>0.66666666666666663</v>
      </c>
      <c r="T113" s="836">
        <v>3.5</v>
      </c>
      <c r="U113" s="838">
        <v>0.77777777777777779</v>
      </c>
    </row>
    <row r="114" spans="1:21" ht="14.4" customHeight="1" x14ac:dyDescent="0.3">
      <c r="A114" s="831">
        <v>31</v>
      </c>
      <c r="B114" s="832" t="s">
        <v>1257</v>
      </c>
      <c r="C114" s="832" t="s">
        <v>1263</v>
      </c>
      <c r="D114" s="833" t="s">
        <v>1935</v>
      </c>
      <c r="E114" s="834" t="s">
        <v>1273</v>
      </c>
      <c r="F114" s="832" t="s">
        <v>1258</v>
      </c>
      <c r="G114" s="832" t="s">
        <v>1471</v>
      </c>
      <c r="H114" s="832" t="s">
        <v>575</v>
      </c>
      <c r="I114" s="832" t="s">
        <v>1472</v>
      </c>
      <c r="J114" s="832" t="s">
        <v>1473</v>
      </c>
      <c r="K114" s="832" t="s">
        <v>1474</v>
      </c>
      <c r="L114" s="835">
        <v>60.39</v>
      </c>
      <c r="M114" s="835">
        <v>60.39</v>
      </c>
      <c r="N114" s="832">
        <v>1</v>
      </c>
      <c r="O114" s="836">
        <v>0.5</v>
      </c>
      <c r="P114" s="835">
        <v>60.39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31</v>
      </c>
      <c r="B115" s="832" t="s">
        <v>1257</v>
      </c>
      <c r="C115" s="832" t="s">
        <v>1263</v>
      </c>
      <c r="D115" s="833" t="s">
        <v>1935</v>
      </c>
      <c r="E115" s="834" t="s">
        <v>1273</v>
      </c>
      <c r="F115" s="832" t="s">
        <v>1258</v>
      </c>
      <c r="G115" s="832" t="s">
        <v>1475</v>
      </c>
      <c r="H115" s="832" t="s">
        <v>575</v>
      </c>
      <c r="I115" s="832" t="s">
        <v>1476</v>
      </c>
      <c r="J115" s="832" t="s">
        <v>1477</v>
      </c>
      <c r="K115" s="832" t="s">
        <v>1478</v>
      </c>
      <c r="L115" s="835">
        <v>0</v>
      </c>
      <c r="M115" s="835">
        <v>0</v>
      </c>
      <c r="N115" s="832">
        <v>1</v>
      </c>
      <c r="O115" s="836">
        <v>1</v>
      </c>
      <c r="P115" s="835"/>
      <c r="Q115" s="837"/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31</v>
      </c>
      <c r="B116" s="832" t="s">
        <v>1257</v>
      </c>
      <c r="C116" s="832" t="s">
        <v>1263</v>
      </c>
      <c r="D116" s="833" t="s">
        <v>1935</v>
      </c>
      <c r="E116" s="834" t="s">
        <v>1273</v>
      </c>
      <c r="F116" s="832" t="s">
        <v>1258</v>
      </c>
      <c r="G116" s="832" t="s">
        <v>1479</v>
      </c>
      <c r="H116" s="832" t="s">
        <v>575</v>
      </c>
      <c r="I116" s="832" t="s">
        <v>1480</v>
      </c>
      <c r="J116" s="832" t="s">
        <v>1481</v>
      </c>
      <c r="K116" s="832" t="s">
        <v>1482</v>
      </c>
      <c r="L116" s="835">
        <v>46.99</v>
      </c>
      <c r="M116" s="835">
        <v>46.99</v>
      </c>
      <c r="N116" s="832">
        <v>1</v>
      </c>
      <c r="O116" s="836">
        <v>1</v>
      </c>
      <c r="P116" s="835">
        <v>46.99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31</v>
      </c>
      <c r="B117" s="832" t="s">
        <v>1257</v>
      </c>
      <c r="C117" s="832" t="s">
        <v>1263</v>
      </c>
      <c r="D117" s="833" t="s">
        <v>1935</v>
      </c>
      <c r="E117" s="834" t="s">
        <v>1273</v>
      </c>
      <c r="F117" s="832" t="s">
        <v>1258</v>
      </c>
      <c r="G117" s="832" t="s">
        <v>1479</v>
      </c>
      <c r="H117" s="832" t="s">
        <v>575</v>
      </c>
      <c r="I117" s="832" t="s">
        <v>1483</v>
      </c>
      <c r="J117" s="832" t="s">
        <v>1484</v>
      </c>
      <c r="K117" s="832" t="s">
        <v>1485</v>
      </c>
      <c r="L117" s="835">
        <v>300.68</v>
      </c>
      <c r="M117" s="835">
        <v>300.68</v>
      </c>
      <c r="N117" s="832">
        <v>1</v>
      </c>
      <c r="O117" s="836">
        <v>0.5</v>
      </c>
      <c r="P117" s="835">
        <v>300.68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31</v>
      </c>
      <c r="B118" s="832" t="s">
        <v>1257</v>
      </c>
      <c r="C118" s="832" t="s">
        <v>1263</v>
      </c>
      <c r="D118" s="833" t="s">
        <v>1935</v>
      </c>
      <c r="E118" s="834" t="s">
        <v>1273</v>
      </c>
      <c r="F118" s="832" t="s">
        <v>1258</v>
      </c>
      <c r="G118" s="832" t="s">
        <v>1486</v>
      </c>
      <c r="H118" s="832" t="s">
        <v>575</v>
      </c>
      <c r="I118" s="832" t="s">
        <v>1487</v>
      </c>
      <c r="J118" s="832" t="s">
        <v>1488</v>
      </c>
      <c r="K118" s="832" t="s">
        <v>1489</v>
      </c>
      <c r="L118" s="835">
        <v>177.92</v>
      </c>
      <c r="M118" s="835">
        <v>177.92</v>
      </c>
      <c r="N118" s="832">
        <v>1</v>
      </c>
      <c r="O118" s="836">
        <v>1</v>
      </c>
      <c r="P118" s="835">
        <v>177.92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31</v>
      </c>
      <c r="B119" s="832" t="s">
        <v>1257</v>
      </c>
      <c r="C119" s="832" t="s">
        <v>1263</v>
      </c>
      <c r="D119" s="833" t="s">
        <v>1935</v>
      </c>
      <c r="E119" s="834" t="s">
        <v>1273</v>
      </c>
      <c r="F119" s="832" t="s">
        <v>1258</v>
      </c>
      <c r="G119" s="832" t="s">
        <v>1486</v>
      </c>
      <c r="H119" s="832" t="s">
        <v>575</v>
      </c>
      <c r="I119" s="832" t="s">
        <v>1490</v>
      </c>
      <c r="J119" s="832" t="s">
        <v>1491</v>
      </c>
      <c r="K119" s="832" t="s">
        <v>1492</v>
      </c>
      <c r="L119" s="835">
        <v>0</v>
      </c>
      <c r="M119" s="835">
        <v>0</v>
      </c>
      <c r="N119" s="832">
        <v>2</v>
      </c>
      <c r="O119" s="836">
        <v>1.5</v>
      </c>
      <c r="P119" s="835"/>
      <c r="Q119" s="837"/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31</v>
      </c>
      <c r="B120" s="832" t="s">
        <v>1257</v>
      </c>
      <c r="C120" s="832" t="s">
        <v>1263</v>
      </c>
      <c r="D120" s="833" t="s">
        <v>1935</v>
      </c>
      <c r="E120" s="834" t="s">
        <v>1273</v>
      </c>
      <c r="F120" s="832" t="s">
        <v>1258</v>
      </c>
      <c r="G120" s="832" t="s">
        <v>1486</v>
      </c>
      <c r="H120" s="832" t="s">
        <v>575</v>
      </c>
      <c r="I120" s="832" t="s">
        <v>1493</v>
      </c>
      <c r="J120" s="832" t="s">
        <v>1494</v>
      </c>
      <c r="K120" s="832" t="s">
        <v>1489</v>
      </c>
      <c r="L120" s="835">
        <v>177.92</v>
      </c>
      <c r="M120" s="835">
        <v>177.92</v>
      </c>
      <c r="N120" s="832">
        <v>1</v>
      </c>
      <c r="O120" s="836">
        <v>1</v>
      </c>
      <c r="P120" s="835">
        <v>177.92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31</v>
      </c>
      <c r="B121" s="832" t="s">
        <v>1257</v>
      </c>
      <c r="C121" s="832" t="s">
        <v>1263</v>
      </c>
      <c r="D121" s="833" t="s">
        <v>1935</v>
      </c>
      <c r="E121" s="834" t="s">
        <v>1273</v>
      </c>
      <c r="F121" s="832" t="s">
        <v>1258</v>
      </c>
      <c r="G121" s="832" t="s">
        <v>1486</v>
      </c>
      <c r="H121" s="832" t="s">
        <v>575</v>
      </c>
      <c r="I121" s="832" t="s">
        <v>1493</v>
      </c>
      <c r="J121" s="832" t="s">
        <v>1494</v>
      </c>
      <c r="K121" s="832" t="s">
        <v>1489</v>
      </c>
      <c r="L121" s="835">
        <v>151.62</v>
      </c>
      <c r="M121" s="835">
        <v>151.62</v>
      </c>
      <c r="N121" s="832">
        <v>1</v>
      </c>
      <c r="O121" s="836">
        <v>0.5</v>
      </c>
      <c r="P121" s="835">
        <v>151.62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31</v>
      </c>
      <c r="B122" s="832" t="s">
        <v>1257</v>
      </c>
      <c r="C122" s="832" t="s">
        <v>1263</v>
      </c>
      <c r="D122" s="833" t="s">
        <v>1935</v>
      </c>
      <c r="E122" s="834" t="s">
        <v>1273</v>
      </c>
      <c r="F122" s="832" t="s">
        <v>1258</v>
      </c>
      <c r="G122" s="832" t="s">
        <v>1495</v>
      </c>
      <c r="H122" s="832" t="s">
        <v>605</v>
      </c>
      <c r="I122" s="832" t="s">
        <v>1185</v>
      </c>
      <c r="J122" s="832" t="s">
        <v>831</v>
      </c>
      <c r="K122" s="832" t="s">
        <v>1186</v>
      </c>
      <c r="L122" s="835">
        <v>0</v>
      </c>
      <c r="M122" s="835">
        <v>0</v>
      </c>
      <c r="N122" s="832">
        <v>1</v>
      </c>
      <c r="O122" s="836">
        <v>0.5</v>
      </c>
      <c r="P122" s="835"/>
      <c r="Q122" s="837"/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31</v>
      </c>
      <c r="B123" s="832" t="s">
        <v>1257</v>
      </c>
      <c r="C123" s="832" t="s">
        <v>1263</v>
      </c>
      <c r="D123" s="833" t="s">
        <v>1935</v>
      </c>
      <c r="E123" s="834" t="s">
        <v>1273</v>
      </c>
      <c r="F123" s="832" t="s">
        <v>1258</v>
      </c>
      <c r="G123" s="832" t="s">
        <v>1330</v>
      </c>
      <c r="H123" s="832" t="s">
        <v>575</v>
      </c>
      <c r="I123" s="832" t="s">
        <v>1369</v>
      </c>
      <c r="J123" s="832" t="s">
        <v>1370</v>
      </c>
      <c r="K123" s="832" t="s">
        <v>1371</v>
      </c>
      <c r="L123" s="835">
        <v>50.32</v>
      </c>
      <c r="M123" s="835">
        <v>100.64</v>
      </c>
      <c r="N123" s="832">
        <v>2</v>
      </c>
      <c r="O123" s="836">
        <v>1</v>
      </c>
      <c r="P123" s="835">
        <v>100.64</v>
      </c>
      <c r="Q123" s="837">
        <v>1</v>
      </c>
      <c r="R123" s="832">
        <v>2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31</v>
      </c>
      <c r="B124" s="832" t="s">
        <v>1257</v>
      </c>
      <c r="C124" s="832" t="s">
        <v>1263</v>
      </c>
      <c r="D124" s="833" t="s">
        <v>1935</v>
      </c>
      <c r="E124" s="834" t="s">
        <v>1273</v>
      </c>
      <c r="F124" s="832" t="s">
        <v>1258</v>
      </c>
      <c r="G124" s="832" t="s">
        <v>1330</v>
      </c>
      <c r="H124" s="832" t="s">
        <v>575</v>
      </c>
      <c r="I124" s="832" t="s">
        <v>1496</v>
      </c>
      <c r="J124" s="832" t="s">
        <v>1497</v>
      </c>
      <c r="K124" s="832" t="s">
        <v>1498</v>
      </c>
      <c r="L124" s="835">
        <v>199.89</v>
      </c>
      <c r="M124" s="835">
        <v>399.78</v>
      </c>
      <c r="N124" s="832">
        <v>2</v>
      </c>
      <c r="O124" s="836">
        <v>1</v>
      </c>
      <c r="P124" s="835">
        <v>399.78</v>
      </c>
      <c r="Q124" s="837">
        <v>1</v>
      </c>
      <c r="R124" s="832">
        <v>2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31</v>
      </c>
      <c r="B125" s="832" t="s">
        <v>1257</v>
      </c>
      <c r="C125" s="832" t="s">
        <v>1263</v>
      </c>
      <c r="D125" s="833" t="s">
        <v>1935</v>
      </c>
      <c r="E125" s="834" t="s">
        <v>1273</v>
      </c>
      <c r="F125" s="832" t="s">
        <v>1260</v>
      </c>
      <c r="G125" s="832" t="s">
        <v>1296</v>
      </c>
      <c r="H125" s="832" t="s">
        <v>575</v>
      </c>
      <c r="I125" s="832" t="s">
        <v>1297</v>
      </c>
      <c r="J125" s="832" t="s">
        <v>1298</v>
      </c>
      <c r="K125" s="832" t="s">
        <v>1299</v>
      </c>
      <c r="L125" s="835">
        <v>35.130000000000003</v>
      </c>
      <c r="M125" s="835">
        <v>140.52000000000001</v>
      </c>
      <c r="N125" s="832">
        <v>4</v>
      </c>
      <c r="O125" s="836">
        <v>4</v>
      </c>
      <c r="P125" s="835">
        <v>70.260000000000005</v>
      </c>
      <c r="Q125" s="837">
        <v>0.5</v>
      </c>
      <c r="R125" s="832">
        <v>2</v>
      </c>
      <c r="S125" s="837">
        <v>0.5</v>
      </c>
      <c r="T125" s="836">
        <v>2</v>
      </c>
      <c r="U125" s="838">
        <v>0.5</v>
      </c>
    </row>
    <row r="126" spans="1:21" ht="14.4" customHeight="1" x14ac:dyDescent="0.3">
      <c r="A126" s="831">
        <v>31</v>
      </c>
      <c r="B126" s="832" t="s">
        <v>1257</v>
      </c>
      <c r="C126" s="832" t="s">
        <v>1263</v>
      </c>
      <c r="D126" s="833" t="s">
        <v>1935</v>
      </c>
      <c r="E126" s="834" t="s">
        <v>1273</v>
      </c>
      <c r="F126" s="832" t="s">
        <v>1260</v>
      </c>
      <c r="G126" s="832" t="s">
        <v>1296</v>
      </c>
      <c r="H126" s="832" t="s">
        <v>575</v>
      </c>
      <c r="I126" s="832" t="s">
        <v>1499</v>
      </c>
      <c r="J126" s="832" t="s">
        <v>1298</v>
      </c>
      <c r="K126" s="832" t="s">
        <v>1500</v>
      </c>
      <c r="L126" s="835">
        <v>24.77</v>
      </c>
      <c r="M126" s="835">
        <v>24.77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31</v>
      </c>
      <c r="B127" s="832" t="s">
        <v>1257</v>
      </c>
      <c r="C127" s="832" t="s">
        <v>1263</v>
      </c>
      <c r="D127" s="833" t="s">
        <v>1935</v>
      </c>
      <c r="E127" s="834" t="s">
        <v>1273</v>
      </c>
      <c r="F127" s="832" t="s">
        <v>1260</v>
      </c>
      <c r="G127" s="832" t="s">
        <v>1296</v>
      </c>
      <c r="H127" s="832" t="s">
        <v>575</v>
      </c>
      <c r="I127" s="832" t="s">
        <v>1501</v>
      </c>
      <c r="J127" s="832" t="s">
        <v>1298</v>
      </c>
      <c r="K127" s="832" t="s">
        <v>1502</v>
      </c>
      <c r="L127" s="835">
        <v>38.24</v>
      </c>
      <c r="M127" s="835">
        <v>76.48</v>
      </c>
      <c r="N127" s="832">
        <v>2</v>
      </c>
      <c r="O127" s="836">
        <v>2</v>
      </c>
      <c r="P127" s="835">
        <v>38.24</v>
      </c>
      <c r="Q127" s="837">
        <v>0.5</v>
      </c>
      <c r="R127" s="832">
        <v>1</v>
      </c>
      <c r="S127" s="837">
        <v>0.5</v>
      </c>
      <c r="T127" s="836">
        <v>1</v>
      </c>
      <c r="U127" s="838">
        <v>0.5</v>
      </c>
    </row>
    <row r="128" spans="1:21" ht="14.4" customHeight="1" x14ac:dyDescent="0.3">
      <c r="A128" s="831">
        <v>31</v>
      </c>
      <c r="B128" s="832" t="s">
        <v>1257</v>
      </c>
      <c r="C128" s="832" t="s">
        <v>1263</v>
      </c>
      <c r="D128" s="833" t="s">
        <v>1935</v>
      </c>
      <c r="E128" s="834" t="s">
        <v>1273</v>
      </c>
      <c r="F128" s="832" t="s">
        <v>1260</v>
      </c>
      <c r="G128" s="832" t="s">
        <v>1300</v>
      </c>
      <c r="H128" s="832" t="s">
        <v>575</v>
      </c>
      <c r="I128" s="832" t="s">
        <v>1503</v>
      </c>
      <c r="J128" s="832" t="s">
        <v>1504</v>
      </c>
      <c r="K128" s="832" t="s">
        <v>1505</v>
      </c>
      <c r="L128" s="835">
        <v>2296.87</v>
      </c>
      <c r="M128" s="835">
        <v>2296.87</v>
      </c>
      <c r="N128" s="832">
        <v>1</v>
      </c>
      <c r="O128" s="836">
        <v>1</v>
      </c>
      <c r="P128" s="835">
        <v>2296.87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31</v>
      </c>
      <c r="B129" s="832" t="s">
        <v>1257</v>
      </c>
      <c r="C129" s="832" t="s">
        <v>1263</v>
      </c>
      <c r="D129" s="833" t="s">
        <v>1935</v>
      </c>
      <c r="E129" s="834" t="s">
        <v>1273</v>
      </c>
      <c r="F129" s="832" t="s">
        <v>1260</v>
      </c>
      <c r="G129" s="832" t="s">
        <v>1300</v>
      </c>
      <c r="H129" s="832" t="s">
        <v>575</v>
      </c>
      <c r="I129" s="832" t="s">
        <v>1506</v>
      </c>
      <c r="J129" s="832" t="s">
        <v>1507</v>
      </c>
      <c r="K129" s="832" t="s">
        <v>1508</v>
      </c>
      <c r="L129" s="835">
        <v>1575</v>
      </c>
      <c r="M129" s="835">
        <v>3150</v>
      </c>
      <c r="N129" s="832">
        <v>2</v>
      </c>
      <c r="O129" s="836">
        <v>2</v>
      </c>
      <c r="P129" s="835">
        <v>3150</v>
      </c>
      <c r="Q129" s="837">
        <v>1</v>
      </c>
      <c r="R129" s="832">
        <v>2</v>
      </c>
      <c r="S129" s="837">
        <v>1</v>
      </c>
      <c r="T129" s="836">
        <v>2</v>
      </c>
      <c r="U129" s="838">
        <v>1</v>
      </c>
    </row>
    <row r="130" spans="1:21" ht="14.4" customHeight="1" x14ac:dyDescent="0.3">
      <c r="A130" s="831">
        <v>31</v>
      </c>
      <c r="B130" s="832" t="s">
        <v>1257</v>
      </c>
      <c r="C130" s="832" t="s">
        <v>1263</v>
      </c>
      <c r="D130" s="833" t="s">
        <v>1935</v>
      </c>
      <c r="E130" s="834" t="s">
        <v>1273</v>
      </c>
      <c r="F130" s="832" t="s">
        <v>1260</v>
      </c>
      <c r="G130" s="832" t="s">
        <v>1300</v>
      </c>
      <c r="H130" s="832" t="s">
        <v>575</v>
      </c>
      <c r="I130" s="832" t="s">
        <v>1392</v>
      </c>
      <c r="J130" s="832" t="s">
        <v>1354</v>
      </c>
      <c r="K130" s="832" t="s">
        <v>1393</v>
      </c>
      <c r="L130" s="835">
        <v>58.5</v>
      </c>
      <c r="M130" s="835">
        <v>234</v>
      </c>
      <c r="N130" s="832">
        <v>4</v>
      </c>
      <c r="O130" s="836">
        <v>3</v>
      </c>
      <c r="P130" s="835">
        <v>234</v>
      </c>
      <c r="Q130" s="837">
        <v>1</v>
      </c>
      <c r="R130" s="832">
        <v>4</v>
      </c>
      <c r="S130" s="837">
        <v>1</v>
      </c>
      <c r="T130" s="836">
        <v>3</v>
      </c>
      <c r="U130" s="838">
        <v>1</v>
      </c>
    </row>
    <row r="131" spans="1:21" ht="14.4" customHeight="1" x14ac:dyDescent="0.3">
      <c r="A131" s="831">
        <v>31</v>
      </c>
      <c r="B131" s="832" t="s">
        <v>1257</v>
      </c>
      <c r="C131" s="832" t="s">
        <v>1263</v>
      </c>
      <c r="D131" s="833" t="s">
        <v>1935</v>
      </c>
      <c r="E131" s="834" t="s">
        <v>1273</v>
      </c>
      <c r="F131" s="832" t="s">
        <v>1260</v>
      </c>
      <c r="G131" s="832" t="s">
        <v>1300</v>
      </c>
      <c r="H131" s="832" t="s">
        <v>575</v>
      </c>
      <c r="I131" s="832" t="s">
        <v>1350</v>
      </c>
      <c r="J131" s="832" t="s">
        <v>1351</v>
      </c>
      <c r="K131" s="832" t="s">
        <v>1352</v>
      </c>
      <c r="L131" s="835">
        <v>971.25</v>
      </c>
      <c r="M131" s="835">
        <v>971.25</v>
      </c>
      <c r="N131" s="832">
        <v>1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31</v>
      </c>
      <c r="B132" s="832" t="s">
        <v>1257</v>
      </c>
      <c r="C132" s="832" t="s">
        <v>1263</v>
      </c>
      <c r="D132" s="833" t="s">
        <v>1935</v>
      </c>
      <c r="E132" s="834" t="s">
        <v>1273</v>
      </c>
      <c r="F132" s="832" t="s">
        <v>1260</v>
      </c>
      <c r="G132" s="832" t="s">
        <v>1300</v>
      </c>
      <c r="H132" s="832" t="s">
        <v>575</v>
      </c>
      <c r="I132" s="832" t="s">
        <v>1427</v>
      </c>
      <c r="J132" s="832" t="s">
        <v>1428</v>
      </c>
      <c r="K132" s="832" t="s">
        <v>1429</v>
      </c>
      <c r="L132" s="835">
        <v>350</v>
      </c>
      <c r="M132" s="835">
        <v>1750</v>
      </c>
      <c r="N132" s="832">
        <v>5</v>
      </c>
      <c r="O132" s="836">
        <v>5</v>
      </c>
      <c r="P132" s="835">
        <v>1750</v>
      </c>
      <c r="Q132" s="837">
        <v>1</v>
      </c>
      <c r="R132" s="832">
        <v>5</v>
      </c>
      <c r="S132" s="837">
        <v>1</v>
      </c>
      <c r="T132" s="836">
        <v>5</v>
      </c>
      <c r="U132" s="838">
        <v>1</v>
      </c>
    </row>
    <row r="133" spans="1:21" ht="14.4" customHeight="1" x14ac:dyDescent="0.3">
      <c r="A133" s="831">
        <v>31</v>
      </c>
      <c r="B133" s="832" t="s">
        <v>1257</v>
      </c>
      <c r="C133" s="832" t="s">
        <v>1263</v>
      </c>
      <c r="D133" s="833" t="s">
        <v>1935</v>
      </c>
      <c r="E133" s="834" t="s">
        <v>1273</v>
      </c>
      <c r="F133" s="832" t="s">
        <v>1260</v>
      </c>
      <c r="G133" s="832" t="s">
        <v>1300</v>
      </c>
      <c r="H133" s="832" t="s">
        <v>575</v>
      </c>
      <c r="I133" s="832" t="s">
        <v>1509</v>
      </c>
      <c r="J133" s="832" t="s">
        <v>1510</v>
      </c>
      <c r="K133" s="832" t="s">
        <v>1511</v>
      </c>
      <c r="L133" s="835">
        <v>750</v>
      </c>
      <c r="M133" s="835">
        <v>1500</v>
      </c>
      <c r="N133" s="832">
        <v>2</v>
      </c>
      <c r="O133" s="836">
        <v>2</v>
      </c>
      <c r="P133" s="835">
        <v>1500</v>
      </c>
      <c r="Q133" s="837">
        <v>1</v>
      </c>
      <c r="R133" s="832">
        <v>2</v>
      </c>
      <c r="S133" s="837">
        <v>1</v>
      </c>
      <c r="T133" s="836">
        <v>2</v>
      </c>
      <c r="U133" s="838">
        <v>1</v>
      </c>
    </row>
    <row r="134" spans="1:21" ht="14.4" customHeight="1" x14ac:dyDescent="0.3">
      <c r="A134" s="831">
        <v>31</v>
      </c>
      <c r="B134" s="832" t="s">
        <v>1257</v>
      </c>
      <c r="C134" s="832" t="s">
        <v>1263</v>
      </c>
      <c r="D134" s="833" t="s">
        <v>1935</v>
      </c>
      <c r="E134" s="834" t="s">
        <v>1273</v>
      </c>
      <c r="F134" s="832" t="s">
        <v>1260</v>
      </c>
      <c r="G134" s="832" t="s">
        <v>1300</v>
      </c>
      <c r="H134" s="832" t="s">
        <v>575</v>
      </c>
      <c r="I134" s="832" t="s">
        <v>1512</v>
      </c>
      <c r="J134" s="832" t="s">
        <v>1513</v>
      </c>
      <c r="K134" s="832"/>
      <c r="L134" s="835">
        <v>2200</v>
      </c>
      <c r="M134" s="835">
        <v>2200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31</v>
      </c>
      <c r="B135" s="832" t="s">
        <v>1257</v>
      </c>
      <c r="C135" s="832" t="s">
        <v>1263</v>
      </c>
      <c r="D135" s="833" t="s">
        <v>1935</v>
      </c>
      <c r="E135" s="834" t="s">
        <v>1273</v>
      </c>
      <c r="F135" s="832" t="s">
        <v>1260</v>
      </c>
      <c r="G135" s="832" t="s">
        <v>1300</v>
      </c>
      <c r="H135" s="832" t="s">
        <v>575</v>
      </c>
      <c r="I135" s="832" t="s">
        <v>1514</v>
      </c>
      <c r="J135" s="832" t="s">
        <v>1515</v>
      </c>
      <c r="K135" s="832" t="s">
        <v>1516</v>
      </c>
      <c r="L135" s="835">
        <v>628</v>
      </c>
      <c r="M135" s="835">
        <v>628</v>
      </c>
      <c r="N135" s="832">
        <v>1</v>
      </c>
      <c r="O135" s="836">
        <v>1</v>
      </c>
      <c r="P135" s="835">
        <v>628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31</v>
      </c>
      <c r="B136" s="832" t="s">
        <v>1257</v>
      </c>
      <c r="C136" s="832" t="s">
        <v>1263</v>
      </c>
      <c r="D136" s="833" t="s">
        <v>1935</v>
      </c>
      <c r="E136" s="834" t="s">
        <v>1273</v>
      </c>
      <c r="F136" s="832" t="s">
        <v>1260</v>
      </c>
      <c r="G136" s="832" t="s">
        <v>1300</v>
      </c>
      <c r="H136" s="832" t="s">
        <v>575</v>
      </c>
      <c r="I136" s="832" t="s">
        <v>1517</v>
      </c>
      <c r="J136" s="832" t="s">
        <v>1518</v>
      </c>
      <c r="K136" s="832" t="s">
        <v>1519</v>
      </c>
      <c r="L136" s="835">
        <v>1000</v>
      </c>
      <c r="M136" s="835">
        <v>1000</v>
      </c>
      <c r="N136" s="832">
        <v>1</v>
      </c>
      <c r="O136" s="836">
        <v>1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31</v>
      </c>
      <c r="B137" s="832" t="s">
        <v>1257</v>
      </c>
      <c r="C137" s="832" t="s">
        <v>1263</v>
      </c>
      <c r="D137" s="833" t="s">
        <v>1935</v>
      </c>
      <c r="E137" s="834" t="s">
        <v>1273</v>
      </c>
      <c r="F137" s="832" t="s">
        <v>1260</v>
      </c>
      <c r="G137" s="832" t="s">
        <v>1300</v>
      </c>
      <c r="H137" s="832" t="s">
        <v>575</v>
      </c>
      <c r="I137" s="832" t="s">
        <v>1520</v>
      </c>
      <c r="J137" s="832" t="s">
        <v>1521</v>
      </c>
      <c r="K137" s="832" t="s">
        <v>1522</v>
      </c>
      <c r="L137" s="835">
        <v>250</v>
      </c>
      <c r="M137" s="835">
        <v>500</v>
      </c>
      <c r="N137" s="832">
        <v>2</v>
      </c>
      <c r="O137" s="836">
        <v>2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31</v>
      </c>
      <c r="B138" s="832" t="s">
        <v>1257</v>
      </c>
      <c r="C138" s="832" t="s">
        <v>1263</v>
      </c>
      <c r="D138" s="833" t="s">
        <v>1935</v>
      </c>
      <c r="E138" s="834" t="s">
        <v>1273</v>
      </c>
      <c r="F138" s="832" t="s">
        <v>1260</v>
      </c>
      <c r="G138" s="832" t="s">
        <v>1300</v>
      </c>
      <c r="H138" s="832" t="s">
        <v>575</v>
      </c>
      <c r="I138" s="832" t="s">
        <v>1523</v>
      </c>
      <c r="J138" s="832" t="s">
        <v>1524</v>
      </c>
      <c r="K138" s="832" t="s">
        <v>1525</v>
      </c>
      <c r="L138" s="835">
        <v>300</v>
      </c>
      <c r="M138" s="835">
        <v>300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31</v>
      </c>
      <c r="B139" s="832" t="s">
        <v>1257</v>
      </c>
      <c r="C139" s="832" t="s">
        <v>1263</v>
      </c>
      <c r="D139" s="833" t="s">
        <v>1935</v>
      </c>
      <c r="E139" s="834" t="s">
        <v>1273</v>
      </c>
      <c r="F139" s="832" t="s">
        <v>1260</v>
      </c>
      <c r="G139" s="832" t="s">
        <v>1307</v>
      </c>
      <c r="H139" s="832" t="s">
        <v>575</v>
      </c>
      <c r="I139" s="832" t="s">
        <v>1430</v>
      </c>
      <c r="J139" s="832" t="s">
        <v>1431</v>
      </c>
      <c r="K139" s="832" t="s">
        <v>1432</v>
      </c>
      <c r="L139" s="835">
        <v>260</v>
      </c>
      <c r="M139" s="835">
        <v>2080</v>
      </c>
      <c r="N139" s="832">
        <v>8</v>
      </c>
      <c r="O139" s="836">
        <v>4</v>
      </c>
      <c r="P139" s="835">
        <v>2080</v>
      </c>
      <c r="Q139" s="837">
        <v>1</v>
      </c>
      <c r="R139" s="832">
        <v>8</v>
      </c>
      <c r="S139" s="837">
        <v>1</v>
      </c>
      <c r="T139" s="836">
        <v>4</v>
      </c>
      <c r="U139" s="838">
        <v>1</v>
      </c>
    </row>
    <row r="140" spans="1:21" ht="14.4" customHeight="1" x14ac:dyDescent="0.3">
      <c r="A140" s="831">
        <v>31</v>
      </c>
      <c r="B140" s="832" t="s">
        <v>1257</v>
      </c>
      <c r="C140" s="832" t="s">
        <v>1263</v>
      </c>
      <c r="D140" s="833" t="s">
        <v>1935</v>
      </c>
      <c r="E140" s="834" t="s">
        <v>1273</v>
      </c>
      <c r="F140" s="832" t="s">
        <v>1260</v>
      </c>
      <c r="G140" s="832" t="s">
        <v>1526</v>
      </c>
      <c r="H140" s="832" t="s">
        <v>575</v>
      </c>
      <c r="I140" s="832" t="s">
        <v>1527</v>
      </c>
      <c r="J140" s="832" t="s">
        <v>1528</v>
      </c>
      <c r="K140" s="832" t="s">
        <v>1529</v>
      </c>
      <c r="L140" s="835">
        <v>553.15</v>
      </c>
      <c r="M140" s="835">
        <v>3318.8999999999996</v>
      </c>
      <c r="N140" s="832">
        <v>6</v>
      </c>
      <c r="O140" s="836">
        <v>2</v>
      </c>
      <c r="P140" s="835">
        <v>3318.8999999999996</v>
      </c>
      <c r="Q140" s="837">
        <v>1</v>
      </c>
      <c r="R140" s="832">
        <v>6</v>
      </c>
      <c r="S140" s="837">
        <v>1</v>
      </c>
      <c r="T140" s="836">
        <v>2</v>
      </c>
      <c r="U140" s="838">
        <v>1</v>
      </c>
    </row>
    <row r="141" spans="1:21" ht="14.4" customHeight="1" x14ac:dyDescent="0.3">
      <c r="A141" s="831">
        <v>31</v>
      </c>
      <c r="B141" s="832" t="s">
        <v>1257</v>
      </c>
      <c r="C141" s="832" t="s">
        <v>1263</v>
      </c>
      <c r="D141" s="833" t="s">
        <v>1935</v>
      </c>
      <c r="E141" s="834" t="s">
        <v>1273</v>
      </c>
      <c r="F141" s="832" t="s">
        <v>1260</v>
      </c>
      <c r="G141" s="832" t="s">
        <v>1526</v>
      </c>
      <c r="H141" s="832" t="s">
        <v>575</v>
      </c>
      <c r="I141" s="832" t="s">
        <v>1530</v>
      </c>
      <c r="J141" s="832" t="s">
        <v>1531</v>
      </c>
      <c r="K141" s="832" t="s">
        <v>1532</v>
      </c>
      <c r="L141" s="835">
        <v>1659.44</v>
      </c>
      <c r="M141" s="835">
        <v>8297.2000000000007</v>
      </c>
      <c r="N141" s="832">
        <v>5</v>
      </c>
      <c r="O141" s="836">
        <v>5</v>
      </c>
      <c r="P141" s="835">
        <v>8297.2000000000007</v>
      </c>
      <c r="Q141" s="837">
        <v>1</v>
      </c>
      <c r="R141" s="832">
        <v>5</v>
      </c>
      <c r="S141" s="837">
        <v>1</v>
      </c>
      <c r="T141" s="836">
        <v>5</v>
      </c>
      <c r="U141" s="838">
        <v>1</v>
      </c>
    </row>
    <row r="142" spans="1:21" ht="14.4" customHeight="1" x14ac:dyDescent="0.3">
      <c r="A142" s="831">
        <v>31</v>
      </c>
      <c r="B142" s="832" t="s">
        <v>1257</v>
      </c>
      <c r="C142" s="832" t="s">
        <v>1263</v>
      </c>
      <c r="D142" s="833" t="s">
        <v>1935</v>
      </c>
      <c r="E142" s="834" t="s">
        <v>1274</v>
      </c>
      <c r="F142" s="832" t="s">
        <v>1258</v>
      </c>
      <c r="G142" s="832" t="s">
        <v>1440</v>
      </c>
      <c r="H142" s="832" t="s">
        <v>575</v>
      </c>
      <c r="I142" s="832" t="s">
        <v>1533</v>
      </c>
      <c r="J142" s="832" t="s">
        <v>916</v>
      </c>
      <c r="K142" s="832" t="s">
        <v>1534</v>
      </c>
      <c r="L142" s="835">
        <v>64.56</v>
      </c>
      <c r="M142" s="835">
        <v>64.56</v>
      </c>
      <c r="N142" s="832">
        <v>1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31</v>
      </c>
      <c r="B143" s="832" t="s">
        <v>1257</v>
      </c>
      <c r="C143" s="832" t="s">
        <v>1263</v>
      </c>
      <c r="D143" s="833" t="s">
        <v>1935</v>
      </c>
      <c r="E143" s="834" t="s">
        <v>1274</v>
      </c>
      <c r="F143" s="832" t="s">
        <v>1258</v>
      </c>
      <c r="G143" s="832" t="s">
        <v>1440</v>
      </c>
      <c r="H143" s="832" t="s">
        <v>575</v>
      </c>
      <c r="I143" s="832" t="s">
        <v>1535</v>
      </c>
      <c r="J143" s="832" t="s">
        <v>916</v>
      </c>
      <c r="K143" s="832" t="s">
        <v>1536</v>
      </c>
      <c r="L143" s="835">
        <v>161.4</v>
      </c>
      <c r="M143" s="835">
        <v>161.4</v>
      </c>
      <c r="N143" s="832">
        <v>1</v>
      </c>
      <c r="O143" s="836">
        <v>0.5</v>
      </c>
      <c r="P143" s="835">
        <v>161.4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31</v>
      </c>
      <c r="B144" s="832" t="s">
        <v>1257</v>
      </c>
      <c r="C144" s="832" t="s">
        <v>1263</v>
      </c>
      <c r="D144" s="833" t="s">
        <v>1935</v>
      </c>
      <c r="E144" s="834" t="s">
        <v>1274</v>
      </c>
      <c r="F144" s="832" t="s">
        <v>1258</v>
      </c>
      <c r="G144" s="832" t="s">
        <v>1440</v>
      </c>
      <c r="H144" s="832" t="s">
        <v>575</v>
      </c>
      <c r="I144" s="832" t="s">
        <v>1537</v>
      </c>
      <c r="J144" s="832" t="s">
        <v>916</v>
      </c>
      <c r="K144" s="832" t="s">
        <v>1086</v>
      </c>
      <c r="L144" s="835">
        <v>322.8</v>
      </c>
      <c r="M144" s="835">
        <v>322.8</v>
      </c>
      <c r="N144" s="832">
        <v>1</v>
      </c>
      <c r="O144" s="836">
        <v>1</v>
      </c>
      <c r="P144" s="835">
        <v>322.8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31</v>
      </c>
      <c r="B145" s="832" t="s">
        <v>1257</v>
      </c>
      <c r="C145" s="832" t="s">
        <v>1263</v>
      </c>
      <c r="D145" s="833" t="s">
        <v>1935</v>
      </c>
      <c r="E145" s="834" t="s">
        <v>1274</v>
      </c>
      <c r="F145" s="832" t="s">
        <v>1258</v>
      </c>
      <c r="G145" s="832" t="s">
        <v>1290</v>
      </c>
      <c r="H145" s="832" t="s">
        <v>605</v>
      </c>
      <c r="I145" s="832" t="s">
        <v>1311</v>
      </c>
      <c r="J145" s="832" t="s">
        <v>696</v>
      </c>
      <c r="K145" s="832" t="s">
        <v>1070</v>
      </c>
      <c r="L145" s="835">
        <v>490.89</v>
      </c>
      <c r="M145" s="835">
        <v>4418.01</v>
      </c>
      <c r="N145" s="832">
        <v>9</v>
      </c>
      <c r="O145" s="836">
        <v>3</v>
      </c>
      <c r="P145" s="835">
        <v>1963.56</v>
      </c>
      <c r="Q145" s="837">
        <v>0.44444444444444442</v>
      </c>
      <c r="R145" s="832">
        <v>4</v>
      </c>
      <c r="S145" s="837">
        <v>0.44444444444444442</v>
      </c>
      <c r="T145" s="836">
        <v>1.5</v>
      </c>
      <c r="U145" s="838">
        <v>0.5</v>
      </c>
    </row>
    <row r="146" spans="1:21" ht="14.4" customHeight="1" x14ac:dyDescent="0.3">
      <c r="A146" s="831">
        <v>31</v>
      </c>
      <c r="B146" s="832" t="s">
        <v>1257</v>
      </c>
      <c r="C146" s="832" t="s">
        <v>1263</v>
      </c>
      <c r="D146" s="833" t="s">
        <v>1935</v>
      </c>
      <c r="E146" s="834" t="s">
        <v>1274</v>
      </c>
      <c r="F146" s="832" t="s">
        <v>1258</v>
      </c>
      <c r="G146" s="832" t="s">
        <v>1290</v>
      </c>
      <c r="H146" s="832" t="s">
        <v>605</v>
      </c>
      <c r="I146" s="832" t="s">
        <v>1291</v>
      </c>
      <c r="J146" s="832" t="s">
        <v>696</v>
      </c>
      <c r="K146" s="832" t="s">
        <v>1068</v>
      </c>
      <c r="L146" s="835">
        <v>736.33</v>
      </c>
      <c r="M146" s="835">
        <v>47125.12000000001</v>
      </c>
      <c r="N146" s="832">
        <v>64</v>
      </c>
      <c r="O146" s="836">
        <v>12.5</v>
      </c>
      <c r="P146" s="835">
        <v>27980.540000000005</v>
      </c>
      <c r="Q146" s="837">
        <v>0.59375</v>
      </c>
      <c r="R146" s="832">
        <v>38</v>
      </c>
      <c r="S146" s="837">
        <v>0.59375</v>
      </c>
      <c r="T146" s="836">
        <v>8</v>
      </c>
      <c r="U146" s="838">
        <v>0.64</v>
      </c>
    </row>
    <row r="147" spans="1:21" ht="14.4" customHeight="1" x14ac:dyDescent="0.3">
      <c r="A147" s="831">
        <v>31</v>
      </c>
      <c r="B147" s="832" t="s">
        <v>1257</v>
      </c>
      <c r="C147" s="832" t="s">
        <v>1263</v>
      </c>
      <c r="D147" s="833" t="s">
        <v>1935</v>
      </c>
      <c r="E147" s="834" t="s">
        <v>1274</v>
      </c>
      <c r="F147" s="832" t="s">
        <v>1258</v>
      </c>
      <c r="G147" s="832" t="s">
        <v>1290</v>
      </c>
      <c r="H147" s="832" t="s">
        <v>605</v>
      </c>
      <c r="I147" s="832" t="s">
        <v>1365</v>
      </c>
      <c r="J147" s="832" t="s">
        <v>696</v>
      </c>
      <c r="K147" s="832" t="s">
        <v>1366</v>
      </c>
      <c r="L147" s="835">
        <v>923.74</v>
      </c>
      <c r="M147" s="835">
        <v>923.74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31</v>
      </c>
      <c r="B148" s="832" t="s">
        <v>1257</v>
      </c>
      <c r="C148" s="832" t="s">
        <v>1263</v>
      </c>
      <c r="D148" s="833" t="s">
        <v>1935</v>
      </c>
      <c r="E148" s="834" t="s">
        <v>1274</v>
      </c>
      <c r="F148" s="832" t="s">
        <v>1258</v>
      </c>
      <c r="G148" s="832" t="s">
        <v>1323</v>
      </c>
      <c r="H148" s="832" t="s">
        <v>575</v>
      </c>
      <c r="I148" s="832" t="s">
        <v>1413</v>
      </c>
      <c r="J148" s="832" t="s">
        <v>632</v>
      </c>
      <c r="K148" s="832" t="s">
        <v>1414</v>
      </c>
      <c r="L148" s="835">
        <v>48.42</v>
      </c>
      <c r="M148" s="835">
        <v>48.42</v>
      </c>
      <c r="N148" s="832">
        <v>1</v>
      </c>
      <c r="O148" s="836">
        <v>0.5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31</v>
      </c>
      <c r="B149" s="832" t="s">
        <v>1257</v>
      </c>
      <c r="C149" s="832" t="s">
        <v>1263</v>
      </c>
      <c r="D149" s="833" t="s">
        <v>1935</v>
      </c>
      <c r="E149" s="834" t="s">
        <v>1274</v>
      </c>
      <c r="F149" s="832" t="s">
        <v>1258</v>
      </c>
      <c r="G149" s="832" t="s">
        <v>1323</v>
      </c>
      <c r="H149" s="832" t="s">
        <v>575</v>
      </c>
      <c r="I149" s="832" t="s">
        <v>1538</v>
      </c>
      <c r="J149" s="832" t="s">
        <v>1539</v>
      </c>
      <c r="K149" s="832" t="s">
        <v>1540</v>
      </c>
      <c r="L149" s="835">
        <v>48.42</v>
      </c>
      <c r="M149" s="835">
        <v>96.84</v>
      </c>
      <c r="N149" s="832">
        <v>2</v>
      </c>
      <c r="O149" s="836">
        <v>1</v>
      </c>
      <c r="P149" s="835">
        <v>96.84</v>
      </c>
      <c r="Q149" s="837">
        <v>1</v>
      </c>
      <c r="R149" s="832">
        <v>2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31</v>
      </c>
      <c r="B150" s="832" t="s">
        <v>1257</v>
      </c>
      <c r="C150" s="832" t="s">
        <v>1263</v>
      </c>
      <c r="D150" s="833" t="s">
        <v>1935</v>
      </c>
      <c r="E150" s="834" t="s">
        <v>1274</v>
      </c>
      <c r="F150" s="832" t="s">
        <v>1258</v>
      </c>
      <c r="G150" s="832" t="s">
        <v>1292</v>
      </c>
      <c r="H150" s="832" t="s">
        <v>605</v>
      </c>
      <c r="I150" s="832" t="s">
        <v>1168</v>
      </c>
      <c r="J150" s="832" t="s">
        <v>1169</v>
      </c>
      <c r="K150" s="832" t="s">
        <v>1170</v>
      </c>
      <c r="L150" s="835">
        <v>0</v>
      </c>
      <c r="M150" s="835">
        <v>0</v>
      </c>
      <c r="N150" s="832">
        <v>120</v>
      </c>
      <c r="O150" s="836">
        <v>50</v>
      </c>
      <c r="P150" s="835">
        <v>0</v>
      </c>
      <c r="Q150" s="837"/>
      <c r="R150" s="832">
        <v>67</v>
      </c>
      <c r="S150" s="837">
        <v>0.55833333333333335</v>
      </c>
      <c r="T150" s="836">
        <v>27.5</v>
      </c>
      <c r="U150" s="838">
        <v>0.55000000000000004</v>
      </c>
    </row>
    <row r="151" spans="1:21" ht="14.4" customHeight="1" x14ac:dyDescent="0.3">
      <c r="A151" s="831">
        <v>31</v>
      </c>
      <c r="B151" s="832" t="s">
        <v>1257</v>
      </c>
      <c r="C151" s="832" t="s">
        <v>1263</v>
      </c>
      <c r="D151" s="833" t="s">
        <v>1935</v>
      </c>
      <c r="E151" s="834" t="s">
        <v>1274</v>
      </c>
      <c r="F151" s="832" t="s">
        <v>1258</v>
      </c>
      <c r="G151" s="832" t="s">
        <v>1293</v>
      </c>
      <c r="H151" s="832" t="s">
        <v>575</v>
      </c>
      <c r="I151" s="832" t="s">
        <v>1294</v>
      </c>
      <c r="J151" s="832" t="s">
        <v>862</v>
      </c>
      <c r="K151" s="832" t="s">
        <v>1295</v>
      </c>
      <c r="L151" s="835">
        <v>219.37</v>
      </c>
      <c r="M151" s="835">
        <v>877.48</v>
      </c>
      <c r="N151" s="832">
        <v>4</v>
      </c>
      <c r="O151" s="836">
        <v>1</v>
      </c>
      <c r="P151" s="835">
        <v>438.74</v>
      </c>
      <c r="Q151" s="837">
        <v>0.5</v>
      </c>
      <c r="R151" s="832">
        <v>2</v>
      </c>
      <c r="S151" s="837">
        <v>0.5</v>
      </c>
      <c r="T151" s="836">
        <v>0.5</v>
      </c>
      <c r="U151" s="838">
        <v>0.5</v>
      </c>
    </row>
    <row r="152" spans="1:21" ht="14.4" customHeight="1" x14ac:dyDescent="0.3">
      <c r="A152" s="831">
        <v>31</v>
      </c>
      <c r="B152" s="832" t="s">
        <v>1257</v>
      </c>
      <c r="C152" s="832" t="s">
        <v>1263</v>
      </c>
      <c r="D152" s="833" t="s">
        <v>1935</v>
      </c>
      <c r="E152" s="834" t="s">
        <v>1274</v>
      </c>
      <c r="F152" s="832" t="s">
        <v>1258</v>
      </c>
      <c r="G152" s="832" t="s">
        <v>1330</v>
      </c>
      <c r="H152" s="832" t="s">
        <v>575</v>
      </c>
      <c r="I152" s="832" t="s">
        <v>1541</v>
      </c>
      <c r="J152" s="832" t="s">
        <v>1332</v>
      </c>
      <c r="K152" s="832" t="s">
        <v>1542</v>
      </c>
      <c r="L152" s="835">
        <v>33.549999999999997</v>
      </c>
      <c r="M152" s="835">
        <v>33.549999999999997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31</v>
      </c>
      <c r="B153" s="832" t="s">
        <v>1257</v>
      </c>
      <c r="C153" s="832" t="s">
        <v>1263</v>
      </c>
      <c r="D153" s="833" t="s">
        <v>1935</v>
      </c>
      <c r="E153" s="834" t="s">
        <v>1274</v>
      </c>
      <c r="F153" s="832" t="s">
        <v>1258</v>
      </c>
      <c r="G153" s="832" t="s">
        <v>1334</v>
      </c>
      <c r="H153" s="832" t="s">
        <v>605</v>
      </c>
      <c r="I153" s="832" t="s">
        <v>1543</v>
      </c>
      <c r="J153" s="832" t="s">
        <v>835</v>
      </c>
      <c r="K153" s="832" t="s">
        <v>1544</v>
      </c>
      <c r="L153" s="835">
        <v>154.36000000000001</v>
      </c>
      <c r="M153" s="835">
        <v>154.36000000000001</v>
      </c>
      <c r="N153" s="832">
        <v>1</v>
      </c>
      <c r="O153" s="836">
        <v>0.5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31</v>
      </c>
      <c r="B154" s="832" t="s">
        <v>1257</v>
      </c>
      <c r="C154" s="832" t="s">
        <v>1263</v>
      </c>
      <c r="D154" s="833" t="s">
        <v>1935</v>
      </c>
      <c r="E154" s="834" t="s">
        <v>1274</v>
      </c>
      <c r="F154" s="832" t="s">
        <v>1260</v>
      </c>
      <c r="G154" s="832" t="s">
        <v>1296</v>
      </c>
      <c r="H154" s="832" t="s">
        <v>575</v>
      </c>
      <c r="I154" s="832" t="s">
        <v>1297</v>
      </c>
      <c r="J154" s="832" t="s">
        <v>1298</v>
      </c>
      <c r="K154" s="832" t="s">
        <v>1299</v>
      </c>
      <c r="L154" s="835">
        <v>35.130000000000003</v>
      </c>
      <c r="M154" s="835">
        <v>5093.8500000000095</v>
      </c>
      <c r="N154" s="832">
        <v>145</v>
      </c>
      <c r="O154" s="836">
        <v>73</v>
      </c>
      <c r="P154" s="835">
        <v>5093.8500000000095</v>
      </c>
      <c r="Q154" s="837">
        <v>1</v>
      </c>
      <c r="R154" s="832">
        <v>145</v>
      </c>
      <c r="S154" s="837">
        <v>1</v>
      </c>
      <c r="T154" s="836">
        <v>73</v>
      </c>
      <c r="U154" s="838">
        <v>1</v>
      </c>
    </row>
    <row r="155" spans="1:21" ht="14.4" customHeight="1" x14ac:dyDescent="0.3">
      <c r="A155" s="831">
        <v>31</v>
      </c>
      <c r="B155" s="832" t="s">
        <v>1257</v>
      </c>
      <c r="C155" s="832" t="s">
        <v>1263</v>
      </c>
      <c r="D155" s="833" t="s">
        <v>1935</v>
      </c>
      <c r="E155" s="834" t="s">
        <v>1274</v>
      </c>
      <c r="F155" s="832" t="s">
        <v>1260</v>
      </c>
      <c r="G155" s="832" t="s">
        <v>1296</v>
      </c>
      <c r="H155" s="832" t="s">
        <v>575</v>
      </c>
      <c r="I155" s="832" t="s">
        <v>1499</v>
      </c>
      <c r="J155" s="832" t="s">
        <v>1298</v>
      </c>
      <c r="K155" s="832" t="s">
        <v>1500</v>
      </c>
      <c r="L155" s="835">
        <v>24.77</v>
      </c>
      <c r="M155" s="835">
        <v>74.31</v>
      </c>
      <c r="N155" s="832">
        <v>3</v>
      </c>
      <c r="O155" s="836">
        <v>3</v>
      </c>
      <c r="P155" s="835">
        <v>74.31</v>
      </c>
      <c r="Q155" s="837">
        <v>1</v>
      </c>
      <c r="R155" s="832">
        <v>3</v>
      </c>
      <c r="S155" s="837">
        <v>1</v>
      </c>
      <c r="T155" s="836">
        <v>3</v>
      </c>
      <c r="U155" s="838">
        <v>1</v>
      </c>
    </row>
    <row r="156" spans="1:21" ht="14.4" customHeight="1" x14ac:dyDescent="0.3">
      <c r="A156" s="831">
        <v>31</v>
      </c>
      <c r="B156" s="832" t="s">
        <v>1257</v>
      </c>
      <c r="C156" s="832" t="s">
        <v>1263</v>
      </c>
      <c r="D156" s="833" t="s">
        <v>1935</v>
      </c>
      <c r="E156" s="834" t="s">
        <v>1274</v>
      </c>
      <c r="F156" s="832" t="s">
        <v>1260</v>
      </c>
      <c r="G156" s="832" t="s">
        <v>1296</v>
      </c>
      <c r="H156" s="832" t="s">
        <v>575</v>
      </c>
      <c r="I156" s="832" t="s">
        <v>1501</v>
      </c>
      <c r="J156" s="832" t="s">
        <v>1298</v>
      </c>
      <c r="K156" s="832" t="s">
        <v>1502</v>
      </c>
      <c r="L156" s="835">
        <v>38.24</v>
      </c>
      <c r="M156" s="835">
        <v>38.24</v>
      </c>
      <c r="N156" s="832">
        <v>1</v>
      </c>
      <c r="O156" s="836">
        <v>1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31</v>
      </c>
      <c r="B157" s="832" t="s">
        <v>1257</v>
      </c>
      <c r="C157" s="832" t="s">
        <v>1263</v>
      </c>
      <c r="D157" s="833" t="s">
        <v>1935</v>
      </c>
      <c r="E157" s="834" t="s">
        <v>1274</v>
      </c>
      <c r="F157" s="832" t="s">
        <v>1260</v>
      </c>
      <c r="G157" s="832" t="s">
        <v>1300</v>
      </c>
      <c r="H157" s="832" t="s">
        <v>575</v>
      </c>
      <c r="I157" s="832" t="s">
        <v>1341</v>
      </c>
      <c r="J157" s="832" t="s">
        <v>1342</v>
      </c>
      <c r="K157" s="832" t="s">
        <v>1343</v>
      </c>
      <c r="L157" s="835">
        <v>3000</v>
      </c>
      <c r="M157" s="835">
        <v>6000</v>
      </c>
      <c r="N157" s="832">
        <v>2</v>
      </c>
      <c r="O157" s="836">
        <v>2</v>
      </c>
      <c r="P157" s="835">
        <v>6000</v>
      </c>
      <c r="Q157" s="837">
        <v>1</v>
      </c>
      <c r="R157" s="832">
        <v>2</v>
      </c>
      <c r="S157" s="837">
        <v>1</v>
      </c>
      <c r="T157" s="836">
        <v>2</v>
      </c>
      <c r="U157" s="838">
        <v>1</v>
      </c>
    </row>
    <row r="158" spans="1:21" ht="14.4" customHeight="1" x14ac:dyDescent="0.3">
      <c r="A158" s="831">
        <v>31</v>
      </c>
      <c r="B158" s="832" t="s">
        <v>1257</v>
      </c>
      <c r="C158" s="832" t="s">
        <v>1263</v>
      </c>
      <c r="D158" s="833" t="s">
        <v>1935</v>
      </c>
      <c r="E158" s="834" t="s">
        <v>1274</v>
      </c>
      <c r="F158" s="832" t="s">
        <v>1260</v>
      </c>
      <c r="G158" s="832" t="s">
        <v>1300</v>
      </c>
      <c r="H158" s="832" t="s">
        <v>575</v>
      </c>
      <c r="I158" s="832" t="s">
        <v>1301</v>
      </c>
      <c r="J158" s="832" t="s">
        <v>1302</v>
      </c>
      <c r="K158" s="832" t="s">
        <v>1303</v>
      </c>
      <c r="L158" s="835">
        <v>492.18</v>
      </c>
      <c r="M158" s="835">
        <v>1476.54</v>
      </c>
      <c r="N158" s="832">
        <v>3</v>
      </c>
      <c r="O158" s="836">
        <v>3</v>
      </c>
      <c r="P158" s="835">
        <v>1476.54</v>
      </c>
      <c r="Q158" s="837">
        <v>1</v>
      </c>
      <c r="R158" s="832">
        <v>3</v>
      </c>
      <c r="S158" s="837">
        <v>1</v>
      </c>
      <c r="T158" s="836">
        <v>3</v>
      </c>
      <c r="U158" s="838">
        <v>1</v>
      </c>
    </row>
    <row r="159" spans="1:21" ht="14.4" customHeight="1" x14ac:dyDescent="0.3">
      <c r="A159" s="831">
        <v>31</v>
      </c>
      <c r="B159" s="832" t="s">
        <v>1257</v>
      </c>
      <c r="C159" s="832" t="s">
        <v>1263</v>
      </c>
      <c r="D159" s="833" t="s">
        <v>1935</v>
      </c>
      <c r="E159" s="834" t="s">
        <v>1274</v>
      </c>
      <c r="F159" s="832" t="s">
        <v>1260</v>
      </c>
      <c r="G159" s="832" t="s">
        <v>1300</v>
      </c>
      <c r="H159" s="832" t="s">
        <v>575</v>
      </c>
      <c r="I159" s="832" t="s">
        <v>1503</v>
      </c>
      <c r="J159" s="832" t="s">
        <v>1504</v>
      </c>
      <c r="K159" s="832" t="s">
        <v>1505</v>
      </c>
      <c r="L159" s="835">
        <v>2296.87</v>
      </c>
      <c r="M159" s="835">
        <v>2296.87</v>
      </c>
      <c r="N159" s="832">
        <v>1</v>
      </c>
      <c r="O159" s="836">
        <v>1</v>
      </c>
      <c r="P159" s="835">
        <v>2296.87</v>
      </c>
      <c r="Q159" s="837">
        <v>1</v>
      </c>
      <c r="R159" s="832">
        <v>1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31</v>
      </c>
      <c r="B160" s="832" t="s">
        <v>1257</v>
      </c>
      <c r="C160" s="832" t="s">
        <v>1263</v>
      </c>
      <c r="D160" s="833" t="s">
        <v>1935</v>
      </c>
      <c r="E160" s="834" t="s">
        <v>1274</v>
      </c>
      <c r="F160" s="832" t="s">
        <v>1260</v>
      </c>
      <c r="G160" s="832" t="s">
        <v>1300</v>
      </c>
      <c r="H160" s="832" t="s">
        <v>575</v>
      </c>
      <c r="I160" s="832" t="s">
        <v>1421</v>
      </c>
      <c r="J160" s="832" t="s">
        <v>1422</v>
      </c>
      <c r="K160" s="832" t="s">
        <v>1423</v>
      </c>
      <c r="L160" s="835">
        <v>245.43</v>
      </c>
      <c r="M160" s="835">
        <v>490.86</v>
      </c>
      <c r="N160" s="832">
        <v>2</v>
      </c>
      <c r="O160" s="836">
        <v>2</v>
      </c>
      <c r="P160" s="835">
        <v>490.86</v>
      </c>
      <c r="Q160" s="837">
        <v>1</v>
      </c>
      <c r="R160" s="832">
        <v>2</v>
      </c>
      <c r="S160" s="837">
        <v>1</v>
      </c>
      <c r="T160" s="836">
        <v>2</v>
      </c>
      <c r="U160" s="838">
        <v>1</v>
      </c>
    </row>
    <row r="161" spans="1:21" ht="14.4" customHeight="1" x14ac:dyDescent="0.3">
      <c r="A161" s="831">
        <v>31</v>
      </c>
      <c r="B161" s="832" t="s">
        <v>1257</v>
      </c>
      <c r="C161" s="832" t="s">
        <v>1263</v>
      </c>
      <c r="D161" s="833" t="s">
        <v>1935</v>
      </c>
      <c r="E161" s="834" t="s">
        <v>1274</v>
      </c>
      <c r="F161" s="832" t="s">
        <v>1260</v>
      </c>
      <c r="G161" s="832" t="s">
        <v>1300</v>
      </c>
      <c r="H161" s="832" t="s">
        <v>575</v>
      </c>
      <c r="I161" s="832" t="s">
        <v>1506</v>
      </c>
      <c r="J161" s="832" t="s">
        <v>1507</v>
      </c>
      <c r="K161" s="832" t="s">
        <v>1508</v>
      </c>
      <c r="L161" s="835">
        <v>1575</v>
      </c>
      <c r="M161" s="835">
        <v>1575</v>
      </c>
      <c r="N161" s="832">
        <v>1</v>
      </c>
      <c r="O161" s="836">
        <v>1</v>
      </c>
      <c r="P161" s="835">
        <v>1575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31</v>
      </c>
      <c r="B162" s="832" t="s">
        <v>1257</v>
      </c>
      <c r="C162" s="832" t="s">
        <v>1263</v>
      </c>
      <c r="D162" s="833" t="s">
        <v>1935</v>
      </c>
      <c r="E162" s="834" t="s">
        <v>1274</v>
      </c>
      <c r="F162" s="832" t="s">
        <v>1260</v>
      </c>
      <c r="G162" s="832" t="s">
        <v>1300</v>
      </c>
      <c r="H162" s="832" t="s">
        <v>575</v>
      </c>
      <c r="I162" s="832" t="s">
        <v>1392</v>
      </c>
      <c r="J162" s="832" t="s">
        <v>1354</v>
      </c>
      <c r="K162" s="832" t="s">
        <v>1393</v>
      </c>
      <c r="L162" s="835">
        <v>58.5</v>
      </c>
      <c r="M162" s="835">
        <v>58.5</v>
      </c>
      <c r="N162" s="832">
        <v>1</v>
      </c>
      <c r="O162" s="836">
        <v>1</v>
      </c>
      <c r="P162" s="835">
        <v>58.5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31</v>
      </c>
      <c r="B163" s="832" t="s">
        <v>1257</v>
      </c>
      <c r="C163" s="832" t="s">
        <v>1263</v>
      </c>
      <c r="D163" s="833" t="s">
        <v>1935</v>
      </c>
      <c r="E163" s="834" t="s">
        <v>1274</v>
      </c>
      <c r="F163" s="832" t="s">
        <v>1260</v>
      </c>
      <c r="G163" s="832" t="s">
        <v>1300</v>
      </c>
      <c r="H163" s="832" t="s">
        <v>575</v>
      </c>
      <c r="I163" s="832" t="s">
        <v>1350</v>
      </c>
      <c r="J163" s="832" t="s">
        <v>1351</v>
      </c>
      <c r="K163" s="832" t="s">
        <v>1352</v>
      </c>
      <c r="L163" s="835">
        <v>971.25</v>
      </c>
      <c r="M163" s="835">
        <v>3885</v>
      </c>
      <c r="N163" s="832">
        <v>4</v>
      </c>
      <c r="O163" s="836">
        <v>4</v>
      </c>
      <c r="P163" s="835">
        <v>3885</v>
      </c>
      <c r="Q163" s="837">
        <v>1</v>
      </c>
      <c r="R163" s="832">
        <v>4</v>
      </c>
      <c r="S163" s="837">
        <v>1</v>
      </c>
      <c r="T163" s="836">
        <v>4</v>
      </c>
      <c r="U163" s="838">
        <v>1</v>
      </c>
    </row>
    <row r="164" spans="1:21" ht="14.4" customHeight="1" x14ac:dyDescent="0.3">
      <c r="A164" s="831">
        <v>31</v>
      </c>
      <c r="B164" s="832" t="s">
        <v>1257</v>
      </c>
      <c r="C164" s="832" t="s">
        <v>1263</v>
      </c>
      <c r="D164" s="833" t="s">
        <v>1935</v>
      </c>
      <c r="E164" s="834" t="s">
        <v>1274</v>
      </c>
      <c r="F164" s="832" t="s">
        <v>1260</v>
      </c>
      <c r="G164" s="832" t="s">
        <v>1300</v>
      </c>
      <c r="H164" s="832" t="s">
        <v>575</v>
      </c>
      <c r="I164" s="832" t="s">
        <v>1427</v>
      </c>
      <c r="J164" s="832" t="s">
        <v>1428</v>
      </c>
      <c r="K164" s="832" t="s">
        <v>1429</v>
      </c>
      <c r="L164" s="835">
        <v>350</v>
      </c>
      <c r="M164" s="835">
        <v>2100</v>
      </c>
      <c r="N164" s="832">
        <v>6</v>
      </c>
      <c r="O164" s="836">
        <v>6</v>
      </c>
      <c r="P164" s="835">
        <v>2100</v>
      </c>
      <c r="Q164" s="837">
        <v>1</v>
      </c>
      <c r="R164" s="832">
        <v>6</v>
      </c>
      <c r="S164" s="837">
        <v>1</v>
      </c>
      <c r="T164" s="836">
        <v>6</v>
      </c>
      <c r="U164" s="838">
        <v>1</v>
      </c>
    </row>
    <row r="165" spans="1:21" ht="14.4" customHeight="1" x14ac:dyDescent="0.3">
      <c r="A165" s="831">
        <v>31</v>
      </c>
      <c r="B165" s="832" t="s">
        <v>1257</v>
      </c>
      <c r="C165" s="832" t="s">
        <v>1263</v>
      </c>
      <c r="D165" s="833" t="s">
        <v>1935</v>
      </c>
      <c r="E165" s="834" t="s">
        <v>1274</v>
      </c>
      <c r="F165" s="832" t="s">
        <v>1260</v>
      </c>
      <c r="G165" s="832" t="s">
        <v>1300</v>
      </c>
      <c r="H165" s="832" t="s">
        <v>575</v>
      </c>
      <c r="I165" s="832" t="s">
        <v>1304</v>
      </c>
      <c r="J165" s="832" t="s">
        <v>1305</v>
      </c>
      <c r="K165" s="832" t="s">
        <v>1306</v>
      </c>
      <c r="L165" s="835">
        <v>1000</v>
      </c>
      <c r="M165" s="835">
        <v>2000</v>
      </c>
      <c r="N165" s="832">
        <v>2</v>
      </c>
      <c r="O165" s="836">
        <v>2</v>
      </c>
      <c r="P165" s="835">
        <v>2000</v>
      </c>
      <c r="Q165" s="837">
        <v>1</v>
      </c>
      <c r="R165" s="832">
        <v>2</v>
      </c>
      <c r="S165" s="837">
        <v>1</v>
      </c>
      <c r="T165" s="836">
        <v>2</v>
      </c>
      <c r="U165" s="838">
        <v>1</v>
      </c>
    </row>
    <row r="166" spans="1:21" ht="14.4" customHeight="1" x14ac:dyDescent="0.3">
      <c r="A166" s="831">
        <v>31</v>
      </c>
      <c r="B166" s="832" t="s">
        <v>1257</v>
      </c>
      <c r="C166" s="832" t="s">
        <v>1263</v>
      </c>
      <c r="D166" s="833" t="s">
        <v>1935</v>
      </c>
      <c r="E166" s="834" t="s">
        <v>1274</v>
      </c>
      <c r="F166" s="832" t="s">
        <v>1260</v>
      </c>
      <c r="G166" s="832" t="s">
        <v>1300</v>
      </c>
      <c r="H166" s="832" t="s">
        <v>575</v>
      </c>
      <c r="I166" s="832" t="s">
        <v>1545</v>
      </c>
      <c r="J166" s="832" t="s">
        <v>1546</v>
      </c>
      <c r="K166" s="832" t="s">
        <v>1547</v>
      </c>
      <c r="L166" s="835">
        <v>2260</v>
      </c>
      <c r="M166" s="835">
        <v>2260</v>
      </c>
      <c r="N166" s="832">
        <v>1</v>
      </c>
      <c r="O166" s="836">
        <v>1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31</v>
      </c>
      <c r="B167" s="832" t="s">
        <v>1257</v>
      </c>
      <c r="C167" s="832" t="s">
        <v>1263</v>
      </c>
      <c r="D167" s="833" t="s">
        <v>1935</v>
      </c>
      <c r="E167" s="834" t="s">
        <v>1274</v>
      </c>
      <c r="F167" s="832" t="s">
        <v>1260</v>
      </c>
      <c r="G167" s="832" t="s">
        <v>1307</v>
      </c>
      <c r="H167" s="832" t="s">
        <v>575</v>
      </c>
      <c r="I167" s="832" t="s">
        <v>1430</v>
      </c>
      <c r="J167" s="832" t="s">
        <v>1431</v>
      </c>
      <c r="K167" s="832" t="s">
        <v>1432</v>
      </c>
      <c r="L167" s="835">
        <v>260</v>
      </c>
      <c r="M167" s="835">
        <v>520</v>
      </c>
      <c r="N167" s="832">
        <v>2</v>
      </c>
      <c r="O167" s="836">
        <v>1</v>
      </c>
      <c r="P167" s="835">
        <v>520</v>
      </c>
      <c r="Q167" s="837">
        <v>1</v>
      </c>
      <c r="R167" s="832">
        <v>2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31</v>
      </c>
      <c r="B168" s="832" t="s">
        <v>1257</v>
      </c>
      <c r="C168" s="832" t="s">
        <v>1263</v>
      </c>
      <c r="D168" s="833" t="s">
        <v>1935</v>
      </c>
      <c r="E168" s="834" t="s">
        <v>1274</v>
      </c>
      <c r="F168" s="832" t="s">
        <v>1260</v>
      </c>
      <c r="G168" s="832" t="s">
        <v>1307</v>
      </c>
      <c r="H168" s="832" t="s">
        <v>575</v>
      </c>
      <c r="I168" s="832" t="s">
        <v>1308</v>
      </c>
      <c r="J168" s="832" t="s">
        <v>1309</v>
      </c>
      <c r="K168" s="832" t="s">
        <v>1310</v>
      </c>
      <c r="L168" s="835">
        <v>200</v>
      </c>
      <c r="M168" s="835">
        <v>5600</v>
      </c>
      <c r="N168" s="832">
        <v>28</v>
      </c>
      <c r="O168" s="836">
        <v>14</v>
      </c>
      <c r="P168" s="835">
        <v>5200</v>
      </c>
      <c r="Q168" s="837">
        <v>0.9285714285714286</v>
      </c>
      <c r="R168" s="832">
        <v>26</v>
      </c>
      <c r="S168" s="837">
        <v>0.9285714285714286</v>
      </c>
      <c r="T168" s="836">
        <v>13</v>
      </c>
      <c r="U168" s="838">
        <v>0.9285714285714286</v>
      </c>
    </row>
    <row r="169" spans="1:21" ht="14.4" customHeight="1" x14ac:dyDescent="0.3">
      <c r="A169" s="831">
        <v>31</v>
      </c>
      <c r="B169" s="832" t="s">
        <v>1257</v>
      </c>
      <c r="C169" s="832" t="s">
        <v>1263</v>
      </c>
      <c r="D169" s="833" t="s">
        <v>1935</v>
      </c>
      <c r="E169" s="834" t="s">
        <v>1276</v>
      </c>
      <c r="F169" s="832" t="s">
        <v>1258</v>
      </c>
      <c r="G169" s="832" t="s">
        <v>1548</v>
      </c>
      <c r="H169" s="832" t="s">
        <v>605</v>
      </c>
      <c r="I169" s="832" t="s">
        <v>1549</v>
      </c>
      <c r="J169" s="832" t="s">
        <v>1550</v>
      </c>
      <c r="K169" s="832" t="s">
        <v>1551</v>
      </c>
      <c r="L169" s="835">
        <v>141.09</v>
      </c>
      <c r="M169" s="835">
        <v>141.09</v>
      </c>
      <c r="N169" s="832">
        <v>1</v>
      </c>
      <c r="O169" s="836">
        <v>0.5</v>
      </c>
      <c r="P169" s="835">
        <v>141.09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31</v>
      </c>
      <c r="B170" s="832" t="s">
        <v>1257</v>
      </c>
      <c r="C170" s="832" t="s">
        <v>1263</v>
      </c>
      <c r="D170" s="833" t="s">
        <v>1935</v>
      </c>
      <c r="E170" s="834" t="s">
        <v>1276</v>
      </c>
      <c r="F170" s="832" t="s">
        <v>1258</v>
      </c>
      <c r="G170" s="832" t="s">
        <v>1552</v>
      </c>
      <c r="H170" s="832" t="s">
        <v>575</v>
      </c>
      <c r="I170" s="832" t="s">
        <v>1553</v>
      </c>
      <c r="J170" s="832" t="s">
        <v>750</v>
      </c>
      <c r="K170" s="832" t="s">
        <v>1554</v>
      </c>
      <c r="L170" s="835">
        <v>0</v>
      </c>
      <c r="M170" s="835">
        <v>0</v>
      </c>
      <c r="N170" s="832">
        <v>2</v>
      </c>
      <c r="O170" s="836">
        <v>0.5</v>
      </c>
      <c r="P170" s="835">
        <v>0</v>
      </c>
      <c r="Q170" s="837"/>
      <c r="R170" s="832">
        <v>2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31</v>
      </c>
      <c r="B171" s="832" t="s">
        <v>1257</v>
      </c>
      <c r="C171" s="832" t="s">
        <v>1263</v>
      </c>
      <c r="D171" s="833" t="s">
        <v>1935</v>
      </c>
      <c r="E171" s="834" t="s">
        <v>1276</v>
      </c>
      <c r="F171" s="832" t="s">
        <v>1258</v>
      </c>
      <c r="G171" s="832" t="s">
        <v>1359</v>
      </c>
      <c r="H171" s="832" t="s">
        <v>605</v>
      </c>
      <c r="I171" s="832" t="s">
        <v>1139</v>
      </c>
      <c r="J171" s="832" t="s">
        <v>1140</v>
      </c>
      <c r="K171" s="832" t="s">
        <v>1141</v>
      </c>
      <c r="L171" s="835">
        <v>272.83</v>
      </c>
      <c r="M171" s="835">
        <v>1091.32</v>
      </c>
      <c r="N171" s="832">
        <v>4</v>
      </c>
      <c r="O171" s="836">
        <v>2</v>
      </c>
      <c r="P171" s="835">
        <v>545.66</v>
      </c>
      <c r="Q171" s="837">
        <v>0.5</v>
      </c>
      <c r="R171" s="832">
        <v>2</v>
      </c>
      <c r="S171" s="837">
        <v>0.5</v>
      </c>
      <c r="T171" s="836">
        <v>1</v>
      </c>
      <c r="U171" s="838">
        <v>0.5</v>
      </c>
    </row>
    <row r="172" spans="1:21" ht="14.4" customHeight="1" x14ac:dyDescent="0.3">
      <c r="A172" s="831">
        <v>31</v>
      </c>
      <c r="B172" s="832" t="s">
        <v>1257</v>
      </c>
      <c r="C172" s="832" t="s">
        <v>1263</v>
      </c>
      <c r="D172" s="833" t="s">
        <v>1935</v>
      </c>
      <c r="E172" s="834" t="s">
        <v>1276</v>
      </c>
      <c r="F172" s="832" t="s">
        <v>1258</v>
      </c>
      <c r="G172" s="832" t="s">
        <v>1440</v>
      </c>
      <c r="H172" s="832" t="s">
        <v>575</v>
      </c>
      <c r="I172" s="832" t="s">
        <v>1555</v>
      </c>
      <c r="J172" s="832" t="s">
        <v>1556</v>
      </c>
      <c r="K172" s="832" t="s">
        <v>1557</v>
      </c>
      <c r="L172" s="835">
        <v>0</v>
      </c>
      <c r="M172" s="835">
        <v>0</v>
      </c>
      <c r="N172" s="832">
        <v>2</v>
      </c>
      <c r="O172" s="836">
        <v>1</v>
      </c>
      <c r="P172" s="835"/>
      <c r="Q172" s="837"/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31</v>
      </c>
      <c r="B173" s="832" t="s">
        <v>1257</v>
      </c>
      <c r="C173" s="832" t="s">
        <v>1263</v>
      </c>
      <c r="D173" s="833" t="s">
        <v>1935</v>
      </c>
      <c r="E173" s="834" t="s">
        <v>1276</v>
      </c>
      <c r="F173" s="832" t="s">
        <v>1258</v>
      </c>
      <c r="G173" s="832" t="s">
        <v>1558</v>
      </c>
      <c r="H173" s="832" t="s">
        <v>575</v>
      </c>
      <c r="I173" s="832" t="s">
        <v>1559</v>
      </c>
      <c r="J173" s="832" t="s">
        <v>660</v>
      </c>
      <c r="K173" s="832" t="s">
        <v>1560</v>
      </c>
      <c r="L173" s="835">
        <v>91.11</v>
      </c>
      <c r="M173" s="835">
        <v>273.33</v>
      </c>
      <c r="N173" s="832">
        <v>3</v>
      </c>
      <c r="O173" s="836">
        <v>1</v>
      </c>
      <c r="P173" s="835">
        <v>273.33</v>
      </c>
      <c r="Q173" s="837">
        <v>1</v>
      </c>
      <c r="R173" s="832">
        <v>3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31</v>
      </c>
      <c r="B174" s="832" t="s">
        <v>1257</v>
      </c>
      <c r="C174" s="832" t="s">
        <v>1263</v>
      </c>
      <c r="D174" s="833" t="s">
        <v>1935</v>
      </c>
      <c r="E174" s="834" t="s">
        <v>1276</v>
      </c>
      <c r="F174" s="832" t="s">
        <v>1258</v>
      </c>
      <c r="G174" s="832" t="s">
        <v>1561</v>
      </c>
      <c r="H174" s="832" t="s">
        <v>575</v>
      </c>
      <c r="I174" s="832" t="s">
        <v>1562</v>
      </c>
      <c r="J174" s="832" t="s">
        <v>947</v>
      </c>
      <c r="K174" s="832" t="s">
        <v>1563</v>
      </c>
      <c r="L174" s="835">
        <v>107.27</v>
      </c>
      <c r="M174" s="835">
        <v>321.81</v>
      </c>
      <c r="N174" s="832">
        <v>3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31</v>
      </c>
      <c r="B175" s="832" t="s">
        <v>1257</v>
      </c>
      <c r="C175" s="832" t="s">
        <v>1263</v>
      </c>
      <c r="D175" s="833" t="s">
        <v>1935</v>
      </c>
      <c r="E175" s="834" t="s">
        <v>1276</v>
      </c>
      <c r="F175" s="832" t="s">
        <v>1258</v>
      </c>
      <c r="G175" s="832" t="s">
        <v>1316</v>
      </c>
      <c r="H175" s="832" t="s">
        <v>575</v>
      </c>
      <c r="I175" s="832" t="s">
        <v>1317</v>
      </c>
      <c r="J175" s="832" t="s">
        <v>1318</v>
      </c>
      <c r="K175" s="832" t="s">
        <v>1319</v>
      </c>
      <c r="L175" s="835">
        <v>132.97999999999999</v>
      </c>
      <c r="M175" s="835">
        <v>265.95999999999998</v>
      </c>
      <c r="N175" s="832">
        <v>2</v>
      </c>
      <c r="O175" s="836">
        <v>1</v>
      </c>
      <c r="P175" s="835">
        <v>265.95999999999998</v>
      </c>
      <c r="Q175" s="837">
        <v>1</v>
      </c>
      <c r="R175" s="832">
        <v>2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31</v>
      </c>
      <c r="B176" s="832" t="s">
        <v>1257</v>
      </c>
      <c r="C176" s="832" t="s">
        <v>1263</v>
      </c>
      <c r="D176" s="833" t="s">
        <v>1935</v>
      </c>
      <c r="E176" s="834" t="s">
        <v>1276</v>
      </c>
      <c r="F176" s="832" t="s">
        <v>1258</v>
      </c>
      <c r="G176" s="832" t="s">
        <v>1290</v>
      </c>
      <c r="H176" s="832" t="s">
        <v>605</v>
      </c>
      <c r="I176" s="832" t="s">
        <v>1311</v>
      </c>
      <c r="J176" s="832" t="s">
        <v>696</v>
      </c>
      <c r="K176" s="832" t="s">
        <v>1070</v>
      </c>
      <c r="L176" s="835">
        <v>490.89</v>
      </c>
      <c r="M176" s="835">
        <v>5399.79</v>
      </c>
      <c r="N176" s="832">
        <v>11</v>
      </c>
      <c r="O176" s="836">
        <v>5</v>
      </c>
      <c r="P176" s="835">
        <v>5399.79</v>
      </c>
      <c r="Q176" s="837">
        <v>1</v>
      </c>
      <c r="R176" s="832">
        <v>11</v>
      </c>
      <c r="S176" s="837">
        <v>1</v>
      </c>
      <c r="T176" s="836">
        <v>5</v>
      </c>
      <c r="U176" s="838">
        <v>1</v>
      </c>
    </row>
    <row r="177" spans="1:21" ht="14.4" customHeight="1" x14ac:dyDescent="0.3">
      <c r="A177" s="831">
        <v>31</v>
      </c>
      <c r="B177" s="832" t="s">
        <v>1257</v>
      </c>
      <c r="C177" s="832" t="s">
        <v>1263</v>
      </c>
      <c r="D177" s="833" t="s">
        <v>1935</v>
      </c>
      <c r="E177" s="834" t="s">
        <v>1276</v>
      </c>
      <c r="F177" s="832" t="s">
        <v>1258</v>
      </c>
      <c r="G177" s="832" t="s">
        <v>1290</v>
      </c>
      <c r="H177" s="832" t="s">
        <v>605</v>
      </c>
      <c r="I177" s="832" t="s">
        <v>1291</v>
      </c>
      <c r="J177" s="832" t="s">
        <v>696</v>
      </c>
      <c r="K177" s="832" t="s">
        <v>1068</v>
      </c>
      <c r="L177" s="835">
        <v>736.33</v>
      </c>
      <c r="M177" s="835">
        <v>10308.620000000001</v>
      </c>
      <c r="N177" s="832">
        <v>14</v>
      </c>
      <c r="O177" s="836">
        <v>6</v>
      </c>
      <c r="P177" s="835">
        <v>10308.620000000001</v>
      </c>
      <c r="Q177" s="837">
        <v>1</v>
      </c>
      <c r="R177" s="832">
        <v>14</v>
      </c>
      <c r="S177" s="837">
        <v>1</v>
      </c>
      <c r="T177" s="836">
        <v>6</v>
      </c>
      <c r="U177" s="838">
        <v>1</v>
      </c>
    </row>
    <row r="178" spans="1:21" ht="14.4" customHeight="1" x14ac:dyDescent="0.3">
      <c r="A178" s="831">
        <v>31</v>
      </c>
      <c r="B178" s="832" t="s">
        <v>1257</v>
      </c>
      <c r="C178" s="832" t="s">
        <v>1263</v>
      </c>
      <c r="D178" s="833" t="s">
        <v>1935</v>
      </c>
      <c r="E178" s="834" t="s">
        <v>1276</v>
      </c>
      <c r="F178" s="832" t="s">
        <v>1258</v>
      </c>
      <c r="G178" s="832" t="s">
        <v>1564</v>
      </c>
      <c r="H178" s="832" t="s">
        <v>575</v>
      </c>
      <c r="I178" s="832" t="s">
        <v>1565</v>
      </c>
      <c r="J178" s="832" t="s">
        <v>1566</v>
      </c>
      <c r="K178" s="832" t="s">
        <v>1567</v>
      </c>
      <c r="L178" s="835">
        <v>0</v>
      </c>
      <c r="M178" s="835">
        <v>0</v>
      </c>
      <c r="N178" s="832">
        <v>2</v>
      </c>
      <c r="O178" s="836">
        <v>0.5</v>
      </c>
      <c r="P178" s="835">
        <v>0</v>
      </c>
      <c r="Q178" s="837"/>
      <c r="R178" s="832">
        <v>2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31</v>
      </c>
      <c r="B179" s="832" t="s">
        <v>1257</v>
      </c>
      <c r="C179" s="832" t="s">
        <v>1263</v>
      </c>
      <c r="D179" s="833" t="s">
        <v>1935</v>
      </c>
      <c r="E179" s="834" t="s">
        <v>1276</v>
      </c>
      <c r="F179" s="832" t="s">
        <v>1258</v>
      </c>
      <c r="G179" s="832" t="s">
        <v>1323</v>
      </c>
      <c r="H179" s="832" t="s">
        <v>575</v>
      </c>
      <c r="I179" s="832" t="s">
        <v>1413</v>
      </c>
      <c r="J179" s="832" t="s">
        <v>632</v>
      </c>
      <c r="K179" s="832" t="s">
        <v>1414</v>
      </c>
      <c r="L179" s="835">
        <v>48.42</v>
      </c>
      <c r="M179" s="835">
        <v>145.26</v>
      </c>
      <c r="N179" s="832">
        <v>3</v>
      </c>
      <c r="O179" s="836">
        <v>1</v>
      </c>
      <c r="P179" s="835">
        <v>145.26</v>
      </c>
      <c r="Q179" s="837">
        <v>1</v>
      </c>
      <c r="R179" s="832">
        <v>3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31</v>
      </c>
      <c r="B180" s="832" t="s">
        <v>1257</v>
      </c>
      <c r="C180" s="832" t="s">
        <v>1263</v>
      </c>
      <c r="D180" s="833" t="s">
        <v>1935</v>
      </c>
      <c r="E180" s="834" t="s">
        <v>1276</v>
      </c>
      <c r="F180" s="832" t="s">
        <v>1258</v>
      </c>
      <c r="G180" s="832" t="s">
        <v>1292</v>
      </c>
      <c r="H180" s="832" t="s">
        <v>605</v>
      </c>
      <c r="I180" s="832" t="s">
        <v>1168</v>
      </c>
      <c r="J180" s="832" t="s">
        <v>1169</v>
      </c>
      <c r="K180" s="832" t="s">
        <v>1170</v>
      </c>
      <c r="L180" s="835">
        <v>0</v>
      </c>
      <c r="M180" s="835">
        <v>0</v>
      </c>
      <c r="N180" s="832">
        <v>4</v>
      </c>
      <c r="O180" s="836">
        <v>4</v>
      </c>
      <c r="P180" s="835">
        <v>0</v>
      </c>
      <c r="Q180" s="837"/>
      <c r="R180" s="832">
        <v>4</v>
      </c>
      <c r="S180" s="837">
        <v>1</v>
      </c>
      <c r="T180" s="836">
        <v>4</v>
      </c>
      <c r="U180" s="838">
        <v>1</v>
      </c>
    </row>
    <row r="181" spans="1:21" ht="14.4" customHeight="1" x14ac:dyDescent="0.3">
      <c r="A181" s="831">
        <v>31</v>
      </c>
      <c r="B181" s="832" t="s">
        <v>1257</v>
      </c>
      <c r="C181" s="832" t="s">
        <v>1263</v>
      </c>
      <c r="D181" s="833" t="s">
        <v>1935</v>
      </c>
      <c r="E181" s="834" t="s">
        <v>1276</v>
      </c>
      <c r="F181" s="832" t="s">
        <v>1258</v>
      </c>
      <c r="G181" s="832" t="s">
        <v>1330</v>
      </c>
      <c r="H181" s="832" t="s">
        <v>575</v>
      </c>
      <c r="I181" s="832" t="s">
        <v>1568</v>
      </c>
      <c r="J181" s="832" t="s">
        <v>1370</v>
      </c>
      <c r="K181" s="832" t="s">
        <v>1569</v>
      </c>
      <c r="L181" s="835">
        <v>50.32</v>
      </c>
      <c r="M181" s="835">
        <v>150.96</v>
      </c>
      <c r="N181" s="832">
        <v>3</v>
      </c>
      <c r="O181" s="836">
        <v>2</v>
      </c>
      <c r="P181" s="835">
        <v>150.96</v>
      </c>
      <c r="Q181" s="837">
        <v>1</v>
      </c>
      <c r="R181" s="832">
        <v>3</v>
      </c>
      <c r="S181" s="837">
        <v>1</v>
      </c>
      <c r="T181" s="836">
        <v>2</v>
      </c>
      <c r="U181" s="838">
        <v>1</v>
      </c>
    </row>
    <row r="182" spans="1:21" ht="14.4" customHeight="1" x14ac:dyDescent="0.3">
      <c r="A182" s="831">
        <v>31</v>
      </c>
      <c r="B182" s="832" t="s">
        <v>1257</v>
      </c>
      <c r="C182" s="832" t="s">
        <v>1263</v>
      </c>
      <c r="D182" s="833" t="s">
        <v>1935</v>
      </c>
      <c r="E182" s="834" t="s">
        <v>1276</v>
      </c>
      <c r="F182" s="832" t="s">
        <v>1258</v>
      </c>
      <c r="G182" s="832" t="s">
        <v>1570</v>
      </c>
      <c r="H182" s="832" t="s">
        <v>575</v>
      </c>
      <c r="I182" s="832" t="s">
        <v>1571</v>
      </c>
      <c r="J182" s="832" t="s">
        <v>1572</v>
      </c>
      <c r="K182" s="832" t="s">
        <v>1221</v>
      </c>
      <c r="L182" s="835">
        <v>101.23</v>
      </c>
      <c r="M182" s="835">
        <v>202.46</v>
      </c>
      <c r="N182" s="832">
        <v>2</v>
      </c>
      <c r="O182" s="836">
        <v>0.5</v>
      </c>
      <c r="P182" s="835">
        <v>202.46</v>
      </c>
      <c r="Q182" s="837">
        <v>1</v>
      </c>
      <c r="R182" s="832">
        <v>2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31</v>
      </c>
      <c r="B183" s="832" t="s">
        <v>1257</v>
      </c>
      <c r="C183" s="832" t="s">
        <v>1263</v>
      </c>
      <c r="D183" s="833" t="s">
        <v>1935</v>
      </c>
      <c r="E183" s="834" t="s">
        <v>1276</v>
      </c>
      <c r="F183" s="832" t="s">
        <v>1260</v>
      </c>
      <c r="G183" s="832" t="s">
        <v>1296</v>
      </c>
      <c r="H183" s="832" t="s">
        <v>575</v>
      </c>
      <c r="I183" s="832" t="s">
        <v>1573</v>
      </c>
      <c r="J183" s="832" t="s">
        <v>1574</v>
      </c>
      <c r="K183" s="832" t="s">
        <v>1575</v>
      </c>
      <c r="L183" s="835">
        <v>30</v>
      </c>
      <c r="M183" s="835">
        <v>90</v>
      </c>
      <c r="N183" s="832">
        <v>3</v>
      </c>
      <c r="O183" s="836">
        <v>2</v>
      </c>
      <c r="P183" s="835">
        <v>90</v>
      </c>
      <c r="Q183" s="837">
        <v>1</v>
      </c>
      <c r="R183" s="832">
        <v>3</v>
      </c>
      <c r="S183" s="837">
        <v>1</v>
      </c>
      <c r="T183" s="836">
        <v>2</v>
      </c>
      <c r="U183" s="838">
        <v>1</v>
      </c>
    </row>
    <row r="184" spans="1:21" ht="14.4" customHeight="1" x14ac:dyDescent="0.3">
      <c r="A184" s="831">
        <v>31</v>
      </c>
      <c r="B184" s="832" t="s">
        <v>1257</v>
      </c>
      <c r="C184" s="832" t="s">
        <v>1263</v>
      </c>
      <c r="D184" s="833" t="s">
        <v>1935</v>
      </c>
      <c r="E184" s="834" t="s">
        <v>1276</v>
      </c>
      <c r="F184" s="832" t="s">
        <v>1260</v>
      </c>
      <c r="G184" s="832" t="s">
        <v>1300</v>
      </c>
      <c r="H184" s="832" t="s">
        <v>575</v>
      </c>
      <c r="I184" s="832" t="s">
        <v>1301</v>
      </c>
      <c r="J184" s="832" t="s">
        <v>1302</v>
      </c>
      <c r="K184" s="832" t="s">
        <v>1303</v>
      </c>
      <c r="L184" s="835">
        <v>492.18</v>
      </c>
      <c r="M184" s="835">
        <v>492.18</v>
      </c>
      <c r="N184" s="832">
        <v>1</v>
      </c>
      <c r="O184" s="836">
        <v>1</v>
      </c>
      <c r="P184" s="835">
        <v>492.18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" customHeight="1" x14ac:dyDescent="0.3">
      <c r="A185" s="831">
        <v>31</v>
      </c>
      <c r="B185" s="832" t="s">
        <v>1257</v>
      </c>
      <c r="C185" s="832" t="s">
        <v>1263</v>
      </c>
      <c r="D185" s="833" t="s">
        <v>1935</v>
      </c>
      <c r="E185" s="834" t="s">
        <v>1276</v>
      </c>
      <c r="F185" s="832" t="s">
        <v>1260</v>
      </c>
      <c r="G185" s="832" t="s">
        <v>1300</v>
      </c>
      <c r="H185" s="832" t="s">
        <v>575</v>
      </c>
      <c r="I185" s="832" t="s">
        <v>1392</v>
      </c>
      <c r="J185" s="832" t="s">
        <v>1354</v>
      </c>
      <c r="K185" s="832" t="s">
        <v>1393</v>
      </c>
      <c r="L185" s="835">
        <v>58.5</v>
      </c>
      <c r="M185" s="835">
        <v>58.5</v>
      </c>
      <c r="N185" s="832">
        <v>1</v>
      </c>
      <c r="O185" s="836">
        <v>1</v>
      </c>
      <c r="P185" s="835">
        <v>58.5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31</v>
      </c>
      <c r="B186" s="832" t="s">
        <v>1257</v>
      </c>
      <c r="C186" s="832" t="s">
        <v>1263</v>
      </c>
      <c r="D186" s="833" t="s">
        <v>1935</v>
      </c>
      <c r="E186" s="834" t="s">
        <v>1276</v>
      </c>
      <c r="F186" s="832" t="s">
        <v>1260</v>
      </c>
      <c r="G186" s="832" t="s">
        <v>1300</v>
      </c>
      <c r="H186" s="832" t="s">
        <v>575</v>
      </c>
      <c r="I186" s="832" t="s">
        <v>1576</v>
      </c>
      <c r="J186" s="832" t="s">
        <v>1577</v>
      </c>
      <c r="K186" s="832"/>
      <c r="L186" s="835">
        <v>80.349999999999994</v>
      </c>
      <c r="M186" s="835">
        <v>80.349999999999994</v>
      </c>
      <c r="N186" s="832">
        <v>1</v>
      </c>
      <c r="O186" s="836">
        <v>1</v>
      </c>
      <c r="P186" s="835">
        <v>80.349999999999994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31</v>
      </c>
      <c r="B187" s="832" t="s">
        <v>1257</v>
      </c>
      <c r="C187" s="832" t="s">
        <v>1263</v>
      </c>
      <c r="D187" s="833" t="s">
        <v>1935</v>
      </c>
      <c r="E187" s="834" t="s">
        <v>1276</v>
      </c>
      <c r="F187" s="832" t="s">
        <v>1260</v>
      </c>
      <c r="G187" s="832" t="s">
        <v>1300</v>
      </c>
      <c r="H187" s="832" t="s">
        <v>575</v>
      </c>
      <c r="I187" s="832" t="s">
        <v>1427</v>
      </c>
      <c r="J187" s="832" t="s">
        <v>1428</v>
      </c>
      <c r="K187" s="832" t="s">
        <v>1429</v>
      </c>
      <c r="L187" s="835">
        <v>350</v>
      </c>
      <c r="M187" s="835">
        <v>350</v>
      </c>
      <c r="N187" s="832">
        <v>1</v>
      </c>
      <c r="O187" s="836">
        <v>1</v>
      </c>
      <c r="P187" s="835">
        <v>350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31</v>
      </c>
      <c r="B188" s="832" t="s">
        <v>1257</v>
      </c>
      <c r="C188" s="832" t="s">
        <v>1263</v>
      </c>
      <c r="D188" s="833" t="s">
        <v>1935</v>
      </c>
      <c r="E188" s="834" t="s">
        <v>1276</v>
      </c>
      <c r="F188" s="832" t="s">
        <v>1260</v>
      </c>
      <c r="G188" s="832" t="s">
        <v>1300</v>
      </c>
      <c r="H188" s="832" t="s">
        <v>575</v>
      </c>
      <c r="I188" s="832" t="s">
        <v>1353</v>
      </c>
      <c r="J188" s="832" t="s">
        <v>1354</v>
      </c>
      <c r="K188" s="832" t="s">
        <v>1355</v>
      </c>
      <c r="L188" s="835">
        <v>58.5</v>
      </c>
      <c r="M188" s="835">
        <v>58.5</v>
      </c>
      <c r="N188" s="832">
        <v>1</v>
      </c>
      <c r="O188" s="836">
        <v>1</v>
      </c>
      <c r="P188" s="835">
        <v>58.5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31</v>
      </c>
      <c r="B189" s="832" t="s">
        <v>1257</v>
      </c>
      <c r="C189" s="832" t="s">
        <v>1263</v>
      </c>
      <c r="D189" s="833" t="s">
        <v>1935</v>
      </c>
      <c r="E189" s="834" t="s">
        <v>1276</v>
      </c>
      <c r="F189" s="832" t="s">
        <v>1260</v>
      </c>
      <c r="G189" s="832" t="s">
        <v>1300</v>
      </c>
      <c r="H189" s="832" t="s">
        <v>575</v>
      </c>
      <c r="I189" s="832" t="s">
        <v>1509</v>
      </c>
      <c r="J189" s="832" t="s">
        <v>1510</v>
      </c>
      <c r="K189" s="832" t="s">
        <v>1511</v>
      </c>
      <c r="L189" s="835">
        <v>750</v>
      </c>
      <c r="M189" s="835">
        <v>750</v>
      </c>
      <c r="N189" s="832">
        <v>1</v>
      </c>
      <c r="O189" s="836">
        <v>1</v>
      </c>
      <c r="P189" s="835">
        <v>750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31</v>
      </c>
      <c r="B190" s="832" t="s">
        <v>1257</v>
      </c>
      <c r="C190" s="832" t="s">
        <v>1263</v>
      </c>
      <c r="D190" s="833" t="s">
        <v>1935</v>
      </c>
      <c r="E190" s="834" t="s">
        <v>1276</v>
      </c>
      <c r="F190" s="832" t="s">
        <v>1260</v>
      </c>
      <c r="G190" s="832" t="s">
        <v>1307</v>
      </c>
      <c r="H190" s="832" t="s">
        <v>575</v>
      </c>
      <c r="I190" s="832" t="s">
        <v>1430</v>
      </c>
      <c r="J190" s="832" t="s">
        <v>1431</v>
      </c>
      <c r="K190" s="832" t="s">
        <v>1432</v>
      </c>
      <c r="L190" s="835">
        <v>260</v>
      </c>
      <c r="M190" s="835">
        <v>520</v>
      </c>
      <c r="N190" s="832">
        <v>2</v>
      </c>
      <c r="O190" s="836">
        <v>1</v>
      </c>
      <c r="P190" s="835">
        <v>520</v>
      </c>
      <c r="Q190" s="837">
        <v>1</v>
      </c>
      <c r="R190" s="832">
        <v>2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31</v>
      </c>
      <c r="B191" s="832" t="s">
        <v>1257</v>
      </c>
      <c r="C191" s="832" t="s">
        <v>1263</v>
      </c>
      <c r="D191" s="833" t="s">
        <v>1935</v>
      </c>
      <c r="E191" s="834" t="s">
        <v>1278</v>
      </c>
      <c r="F191" s="832" t="s">
        <v>1258</v>
      </c>
      <c r="G191" s="832" t="s">
        <v>1312</v>
      </c>
      <c r="H191" s="832" t="s">
        <v>575</v>
      </c>
      <c r="I191" s="832" t="s">
        <v>1578</v>
      </c>
      <c r="J191" s="832" t="s">
        <v>1579</v>
      </c>
      <c r="K191" s="832" t="s">
        <v>1315</v>
      </c>
      <c r="L191" s="835">
        <v>78.33</v>
      </c>
      <c r="M191" s="835">
        <v>156.66</v>
      </c>
      <c r="N191" s="832">
        <v>2</v>
      </c>
      <c r="O191" s="836">
        <v>0.5</v>
      </c>
      <c r="P191" s="835">
        <v>156.66</v>
      </c>
      <c r="Q191" s="837">
        <v>1</v>
      </c>
      <c r="R191" s="832">
        <v>2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31</v>
      </c>
      <c r="B192" s="832" t="s">
        <v>1257</v>
      </c>
      <c r="C192" s="832" t="s">
        <v>1263</v>
      </c>
      <c r="D192" s="833" t="s">
        <v>1935</v>
      </c>
      <c r="E192" s="834" t="s">
        <v>1278</v>
      </c>
      <c r="F192" s="832" t="s">
        <v>1258</v>
      </c>
      <c r="G192" s="832" t="s">
        <v>1558</v>
      </c>
      <c r="H192" s="832" t="s">
        <v>575</v>
      </c>
      <c r="I192" s="832" t="s">
        <v>1580</v>
      </c>
      <c r="J192" s="832" t="s">
        <v>660</v>
      </c>
      <c r="K192" s="832" t="s">
        <v>1560</v>
      </c>
      <c r="L192" s="835">
        <v>91.11</v>
      </c>
      <c r="M192" s="835">
        <v>91.11</v>
      </c>
      <c r="N192" s="832">
        <v>1</v>
      </c>
      <c r="O192" s="836">
        <v>0.5</v>
      </c>
      <c r="P192" s="835">
        <v>91.11</v>
      </c>
      <c r="Q192" s="837">
        <v>1</v>
      </c>
      <c r="R192" s="832">
        <v>1</v>
      </c>
      <c r="S192" s="837">
        <v>1</v>
      </c>
      <c r="T192" s="836">
        <v>0.5</v>
      </c>
      <c r="U192" s="838">
        <v>1</v>
      </c>
    </row>
    <row r="193" spans="1:21" ht="14.4" customHeight="1" x14ac:dyDescent="0.3">
      <c r="A193" s="831">
        <v>31</v>
      </c>
      <c r="B193" s="832" t="s">
        <v>1257</v>
      </c>
      <c r="C193" s="832" t="s">
        <v>1263</v>
      </c>
      <c r="D193" s="833" t="s">
        <v>1935</v>
      </c>
      <c r="E193" s="834" t="s">
        <v>1278</v>
      </c>
      <c r="F193" s="832" t="s">
        <v>1258</v>
      </c>
      <c r="G193" s="832" t="s">
        <v>1581</v>
      </c>
      <c r="H193" s="832" t="s">
        <v>575</v>
      </c>
      <c r="I193" s="832" t="s">
        <v>1582</v>
      </c>
      <c r="J193" s="832" t="s">
        <v>1583</v>
      </c>
      <c r="K193" s="832" t="s">
        <v>1584</v>
      </c>
      <c r="L193" s="835">
        <v>0</v>
      </c>
      <c r="M193" s="835">
        <v>0</v>
      </c>
      <c r="N193" s="832">
        <v>1</v>
      </c>
      <c r="O193" s="836">
        <v>1</v>
      </c>
      <c r="P193" s="835">
        <v>0</v>
      </c>
      <c r="Q193" s="837"/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31</v>
      </c>
      <c r="B194" s="832" t="s">
        <v>1257</v>
      </c>
      <c r="C194" s="832" t="s">
        <v>1263</v>
      </c>
      <c r="D194" s="833" t="s">
        <v>1935</v>
      </c>
      <c r="E194" s="834" t="s">
        <v>1278</v>
      </c>
      <c r="F194" s="832" t="s">
        <v>1258</v>
      </c>
      <c r="G194" s="832" t="s">
        <v>1585</v>
      </c>
      <c r="H194" s="832" t="s">
        <v>575</v>
      </c>
      <c r="I194" s="832" t="s">
        <v>1586</v>
      </c>
      <c r="J194" s="832" t="s">
        <v>1587</v>
      </c>
      <c r="K194" s="832" t="s">
        <v>1588</v>
      </c>
      <c r="L194" s="835">
        <v>0</v>
      </c>
      <c r="M194" s="835">
        <v>0</v>
      </c>
      <c r="N194" s="832">
        <v>1</v>
      </c>
      <c r="O194" s="836">
        <v>1</v>
      </c>
      <c r="P194" s="835">
        <v>0</v>
      </c>
      <c r="Q194" s="837"/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31</v>
      </c>
      <c r="B195" s="832" t="s">
        <v>1257</v>
      </c>
      <c r="C195" s="832" t="s">
        <v>1263</v>
      </c>
      <c r="D195" s="833" t="s">
        <v>1935</v>
      </c>
      <c r="E195" s="834" t="s">
        <v>1278</v>
      </c>
      <c r="F195" s="832" t="s">
        <v>1258</v>
      </c>
      <c r="G195" s="832" t="s">
        <v>1457</v>
      </c>
      <c r="H195" s="832" t="s">
        <v>575</v>
      </c>
      <c r="I195" s="832" t="s">
        <v>1589</v>
      </c>
      <c r="J195" s="832" t="s">
        <v>879</v>
      </c>
      <c r="K195" s="832" t="s">
        <v>1590</v>
      </c>
      <c r="L195" s="835">
        <v>0</v>
      </c>
      <c r="M195" s="835">
        <v>0</v>
      </c>
      <c r="N195" s="832">
        <v>1</v>
      </c>
      <c r="O195" s="836">
        <v>1</v>
      </c>
      <c r="P195" s="835">
        <v>0</v>
      </c>
      <c r="Q195" s="837"/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31</v>
      </c>
      <c r="B196" s="832" t="s">
        <v>1257</v>
      </c>
      <c r="C196" s="832" t="s">
        <v>1263</v>
      </c>
      <c r="D196" s="833" t="s">
        <v>1935</v>
      </c>
      <c r="E196" s="834" t="s">
        <v>1278</v>
      </c>
      <c r="F196" s="832" t="s">
        <v>1258</v>
      </c>
      <c r="G196" s="832" t="s">
        <v>1316</v>
      </c>
      <c r="H196" s="832" t="s">
        <v>575</v>
      </c>
      <c r="I196" s="832" t="s">
        <v>1317</v>
      </c>
      <c r="J196" s="832" t="s">
        <v>1318</v>
      </c>
      <c r="K196" s="832" t="s">
        <v>1319</v>
      </c>
      <c r="L196" s="835">
        <v>132.97999999999999</v>
      </c>
      <c r="M196" s="835">
        <v>132.97999999999999</v>
      </c>
      <c r="N196" s="832">
        <v>1</v>
      </c>
      <c r="O196" s="836">
        <v>1</v>
      </c>
      <c r="P196" s="835">
        <v>132.97999999999999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31</v>
      </c>
      <c r="B197" s="832" t="s">
        <v>1257</v>
      </c>
      <c r="C197" s="832" t="s">
        <v>1263</v>
      </c>
      <c r="D197" s="833" t="s">
        <v>1935</v>
      </c>
      <c r="E197" s="834" t="s">
        <v>1278</v>
      </c>
      <c r="F197" s="832" t="s">
        <v>1258</v>
      </c>
      <c r="G197" s="832" t="s">
        <v>1591</v>
      </c>
      <c r="H197" s="832" t="s">
        <v>575</v>
      </c>
      <c r="I197" s="832" t="s">
        <v>1592</v>
      </c>
      <c r="J197" s="832" t="s">
        <v>1593</v>
      </c>
      <c r="K197" s="832" t="s">
        <v>1594</v>
      </c>
      <c r="L197" s="835">
        <v>73.989999999999995</v>
      </c>
      <c r="M197" s="835">
        <v>221.96999999999997</v>
      </c>
      <c r="N197" s="832">
        <v>3</v>
      </c>
      <c r="O197" s="836">
        <v>1</v>
      </c>
      <c r="P197" s="835">
        <v>221.96999999999997</v>
      </c>
      <c r="Q197" s="837">
        <v>1</v>
      </c>
      <c r="R197" s="832">
        <v>3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31</v>
      </c>
      <c r="B198" s="832" t="s">
        <v>1257</v>
      </c>
      <c r="C198" s="832" t="s">
        <v>1263</v>
      </c>
      <c r="D198" s="833" t="s">
        <v>1935</v>
      </c>
      <c r="E198" s="834" t="s">
        <v>1278</v>
      </c>
      <c r="F198" s="832" t="s">
        <v>1258</v>
      </c>
      <c r="G198" s="832" t="s">
        <v>1595</v>
      </c>
      <c r="H198" s="832" t="s">
        <v>605</v>
      </c>
      <c r="I198" s="832" t="s">
        <v>1596</v>
      </c>
      <c r="J198" s="832" t="s">
        <v>1597</v>
      </c>
      <c r="K198" s="832" t="s">
        <v>1598</v>
      </c>
      <c r="L198" s="835">
        <v>176.32</v>
      </c>
      <c r="M198" s="835">
        <v>352.64</v>
      </c>
      <c r="N198" s="832">
        <v>2</v>
      </c>
      <c r="O198" s="836">
        <v>0.5</v>
      </c>
      <c r="P198" s="835">
        <v>352.64</v>
      </c>
      <c r="Q198" s="837">
        <v>1</v>
      </c>
      <c r="R198" s="832">
        <v>2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31</v>
      </c>
      <c r="B199" s="832" t="s">
        <v>1257</v>
      </c>
      <c r="C199" s="832" t="s">
        <v>1263</v>
      </c>
      <c r="D199" s="833" t="s">
        <v>1935</v>
      </c>
      <c r="E199" s="834" t="s">
        <v>1278</v>
      </c>
      <c r="F199" s="832" t="s">
        <v>1258</v>
      </c>
      <c r="G199" s="832" t="s">
        <v>1290</v>
      </c>
      <c r="H199" s="832" t="s">
        <v>605</v>
      </c>
      <c r="I199" s="832" t="s">
        <v>1311</v>
      </c>
      <c r="J199" s="832" t="s">
        <v>696</v>
      </c>
      <c r="K199" s="832" t="s">
        <v>1070</v>
      </c>
      <c r="L199" s="835">
        <v>490.89</v>
      </c>
      <c r="M199" s="835">
        <v>10308.69</v>
      </c>
      <c r="N199" s="832">
        <v>21</v>
      </c>
      <c r="O199" s="836">
        <v>12.5</v>
      </c>
      <c r="P199" s="835">
        <v>9817.8000000000011</v>
      </c>
      <c r="Q199" s="837">
        <v>0.95238095238095244</v>
      </c>
      <c r="R199" s="832">
        <v>20</v>
      </c>
      <c r="S199" s="837">
        <v>0.95238095238095233</v>
      </c>
      <c r="T199" s="836">
        <v>11.5</v>
      </c>
      <c r="U199" s="838">
        <v>0.92</v>
      </c>
    </row>
    <row r="200" spans="1:21" ht="14.4" customHeight="1" x14ac:dyDescent="0.3">
      <c r="A200" s="831">
        <v>31</v>
      </c>
      <c r="B200" s="832" t="s">
        <v>1257</v>
      </c>
      <c r="C200" s="832" t="s">
        <v>1263</v>
      </c>
      <c r="D200" s="833" t="s">
        <v>1935</v>
      </c>
      <c r="E200" s="834" t="s">
        <v>1278</v>
      </c>
      <c r="F200" s="832" t="s">
        <v>1258</v>
      </c>
      <c r="G200" s="832" t="s">
        <v>1290</v>
      </c>
      <c r="H200" s="832" t="s">
        <v>605</v>
      </c>
      <c r="I200" s="832" t="s">
        <v>1291</v>
      </c>
      <c r="J200" s="832" t="s">
        <v>696</v>
      </c>
      <c r="K200" s="832" t="s">
        <v>1068</v>
      </c>
      <c r="L200" s="835">
        <v>736.33</v>
      </c>
      <c r="M200" s="835">
        <v>7363.3</v>
      </c>
      <c r="N200" s="832">
        <v>10</v>
      </c>
      <c r="O200" s="836">
        <v>5</v>
      </c>
      <c r="P200" s="835">
        <v>7363.3</v>
      </c>
      <c r="Q200" s="837">
        <v>1</v>
      </c>
      <c r="R200" s="832">
        <v>10</v>
      </c>
      <c r="S200" s="837">
        <v>1</v>
      </c>
      <c r="T200" s="836">
        <v>5</v>
      </c>
      <c r="U200" s="838">
        <v>1</v>
      </c>
    </row>
    <row r="201" spans="1:21" ht="14.4" customHeight="1" x14ac:dyDescent="0.3">
      <c r="A201" s="831">
        <v>31</v>
      </c>
      <c r="B201" s="832" t="s">
        <v>1257</v>
      </c>
      <c r="C201" s="832" t="s">
        <v>1263</v>
      </c>
      <c r="D201" s="833" t="s">
        <v>1935</v>
      </c>
      <c r="E201" s="834" t="s">
        <v>1278</v>
      </c>
      <c r="F201" s="832" t="s">
        <v>1258</v>
      </c>
      <c r="G201" s="832" t="s">
        <v>1290</v>
      </c>
      <c r="H201" s="832" t="s">
        <v>605</v>
      </c>
      <c r="I201" s="832" t="s">
        <v>1365</v>
      </c>
      <c r="J201" s="832" t="s">
        <v>696</v>
      </c>
      <c r="K201" s="832" t="s">
        <v>1366</v>
      </c>
      <c r="L201" s="835">
        <v>923.74</v>
      </c>
      <c r="M201" s="835">
        <v>5542.4400000000005</v>
      </c>
      <c r="N201" s="832">
        <v>6</v>
      </c>
      <c r="O201" s="836">
        <v>1.5</v>
      </c>
      <c r="P201" s="835">
        <v>5542.4400000000005</v>
      </c>
      <c r="Q201" s="837">
        <v>1</v>
      </c>
      <c r="R201" s="832">
        <v>6</v>
      </c>
      <c r="S201" s="837">
        <v>1</v>
      </c>
      <c r="T201" s="836">
        <v>1.5</v>
      </c>
      <c r="U201" s="838">
        <v>1</v>
      </c>
    </row>
    <row r="202" spans="1:21" ht="14.4" customHeight="1" x14ac:dyDescent="0.3">
      <c r="A202" s="831">
        <v>31</v>
      </c>
      <c r="B202" s="832" t="s">
        <v>1257</v>
      </c>
      <c r="C202" s="832" t="s">
        <v>1263</v>
      </c>
      <c r="D202" s="833" t="s">
        <v>1935</v>
      </c>
      <c r="E202" s="834" t="s">
        <v>1278</v>
      </c>
      <c r="F202" s="832" t="s">
        <v>1258</v>
      </c>
      <c r="G202" s="832" t="s">
        <v>1290</v>
      </c>
      <c r="H202" s="832" t="s">
        <v>605</v>
      </c>
      <c r="I202" s="832" t="s">
        <v>1410</v>
      </c>
      <c r="J202" s="832" t="s">
        <v>1411</v>
      </c>
      <c r="K202" s="832" t="s">
        <v>1412</v>
      </c>
      <c r="L202" s="835">
        <v>1385.62</v>
      </c>
      <c r="M202" s="835">
        <v>2771.24</v>
      </c>
      <c r="N202" s="832">
        <v>2</v>
      </c>
      <c r="O202" s="836">
        <v>1</v>
      </c>
      <c r="P202" s="835">
        <v>2771.24</v>
      </c>
      <c r="Q202" s="837">
        <v>1</v>
      </c>
      <c r="R202" s="832">
        <v>2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31</v>
      </c>
      <c r="B203" s="832" t="s">
        <v>1257</v>
      </c>
      <c r="C203" s="832" t="s">
        <v>1263</v>
      </c>
      <c r="D203" s="833" t="s">
        <v>1935</v>
      </c>
      <c r="E203" s="834" t="s">
        <v>1278</v>
      </c>
      <c r="F203" s="832" t="s">
        <v>1258</v>
      </c>
      <c r="G203" s="832" t="s">
        <v>1323</v>
      </c>
      <c r="H203" s="832" t="s">
        <v>575</v>
      </c>
      <c r="I203" s="832" t="s">
        <v>1413</v>
      </c>
      <c r="J203" s="832" t="s">
        <v>632</v>
      </c>
      <c r="K203" s="832" t="s">
        <v>1414</v>
      </c>
      <c r="L203" s="835">
        <v>48.42</v>
      </c>
      <c r="M203" s="835">
        <v>48.42</v>
      </c>
      <c r="N203" s="832">
        <v>1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31</v>
      </c>
      <c r="B204" s="832" t="s">
        <v>1257</v>
      </c>
      <c r="C204" s="832" t="s">
        <v>1263</v>
      </c>
      <c r="D204" s="833" t="s">
        <v>1935</v>
      </c>
      <c r="E204" s="834" t="s">
        <v>1278</v>
      </c>
      <c r="F204" s="832" t="s">
        <v>1258</v>
      </c>
      <c r="G204" s="832" t="s">
        <v>1292</v>
      </c>
      <c r="H204" s="832" t="s">
        <v>605</v>
      </c>
      <c r="I204" s="832" t="s">
        <v>1168</v>
      </c>
      <c r="J204" s="832" t="s">
        <v>1169</v>
      </c>
      <c r="K204" s="832" t="s">
        <v>1170</v>
      </c>
      <c r="L204" s="835">
        <v>0</v>
      </c>
      <c r="M204" s="835">
        <v>0</v>
      </c>
      <c r="N204" s="832">
        <v>15</v>
      </c>
      <c r="O204" s="836">
        <v>7.5</v>
      </c>
      <c r="P204" s="835">
        <v>0</v>
      </c>
      <c r="Q204" s="837"/>
      <c r="R204" s="832">
        <v>11</v>
      </c>
      <c r="S204" s="837">
        <v>0.73333333333333328</v>
      </c>
      <c r="T204" s="836">
        <v>4.5</v>
      </c>
      <c r="U204" s="838">
        <v>0.6</v>
      </c>
    </row>
    <row r="205" spans="1:21" ht="14.4" customHeight="1" x14ac:dyDescent="0.3">
      <c r="A205" s="831">
        <v>31</v>
      </c>
      <c r="B205" s="832" t="s">
        <v>1257</v>
      </c>
      <c r="C205" s="832" t="s">
        <v>1263</v>
      </c>
      <c r="D205" s="833" t="s">
        <v>1935</v>
      </c>
      <c r="E205" s="834" t="s">
        <v>1278</v>
      </c>
      <c r="F205" s="832" t="s">
        <v>1258</v>
      </c>
      <c r="G205" s="832" t="s">
        <v>1599</v>
      </c>
      <c r="H205" s="832" t="s">
        <v>575</v>
      </c>
      <c r="I205" s="832" t="s">
        <v>1600</v>
      </c>
      <c r="J205" s="832" t="s">
        <v>1601</v>
      </c>
      <c r="K205" s="832" t="s">
        <v>1602</v>
      </c>
      <c r="L205" s="835">
        <v>1578.41</v>
      </c>
      <c r="M205" s="835">
        <v>1578.41</v>
      </c>
      <c r="N205" s="832">
        <v>1</v>
      </c>
      <c r="O205" s="836">
        <v>1</v>
      </c>
      <c r="P205" s="835">
        <v>1578.41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31</v>
      </c>
      <c r="B206" s="832" t="s">
        <v>1257</v>
      </c>
      <c r="C206" s="832" t="s">
        <v>1263</v>
      </c>
      <c r="D206" s="833" t="s">
        <v>1935</v>
      </c>
      <c r="E206" s="834" t="s">
        <v>1278</v>
      </c>
      <c r="F206" s="832" t="s">
        <v>1258</v>
      </c>
      <c r="G206" s="832" t="s">
        <v>1293</v>
      </c>
      <c r="H206" s="832" t="s">
        <v>575</v>
      </c>
      <c r="I206" s="832" t="s">
        <v>1294</v>
      </c>
      <c r="J206" s="832" t="s">
        <v>862</v>
      </c>
      <c r="K206" s="832" t="s">
        <v>1295</v>
      </c>
      <c r="L206" s="835">
        <v>219.37</v>
      </c>
      <c r="M206" s="835">
        <v>877.48</v>
      </c>
      <c r="N206" s="832">
        <v>4</v>
      </c>
      <c r="O206" s="836">
        <v>2</v>
      </c>
      <c r="P206" s="835">
        <v>877.48</v>
      </c>
      <c r="Q206" s="837">
        <v>1</v>
      </c>
      <c r="R206" s="832">
        <v>4</v>
      </c>
      <c r="S206" s="837">
        <v>1</v>
      </c>
      <c r="T206" s="836">
        <v>2</v>
      </c>
      <c r="U206" s="838">
        <v>1</v>
      </c>
    </row>
    <row r="207" spans="1:21" ht="14.4" customHeight="1" x14ac:dyDescent="0.3">
      <c r="A207" s="831">
        <v>31</v>
      </c>
      <c r="B207" s="832" t="s">
        <v>1257</v>
      </c>
      <c r="C207" s="832" t="s">
        <v>1263</v>
      </c>
      <c r="D207" s="833" t="s">
        <v>1935</v>
      </c>
      <c r="E207" s="834" t="s">
        <v>1278</v>
      </c>
      <c r="F207" s="832" t="s">
        <v>1258</v>
      </c>
      <c r="G207" s="832" t="s">
        <v>1603</v>
      </c>
      <c r="H207" s="832" t="s">
        <v>575</v>
      </c>
      <c r="I207" s="832" t="s">
        <v>1604</v>
      </c>
      <c r="J207" s="832" t="s">
        <v>1605</v>
      </c>
      <c r="K207" s="832" t="s">
        <v>1606</v>
      </c>
      <c r="L207" s="835">
        <v>0</v>
      </c>
      <c r="M207" s="835">
        <v>0</v>
      </c>
      <c r="N207" s="832">
        <v>1</v>
      </c>
      <c r="O207" s="836">
        <v>1</v>
      </c>
      <c r="P207" s="835">
        <v>0</v>
      </c>
      <c r="Q207" s="837"/>
      <c r="R207" s="832">
        <v>1</v>
      </c>
      <c r="S207" s="837">
        <v>1</v>
      </c>
      <c r="T207" s="836">
        <v>1</v>
      </c>
      <c r="U207" s="838">
        <v>1</v>
      </c>
    </row>
    <row r="208" spans="1:21" ht="14.4" customHeight="1" x14ac:dyDescent="0.3">
      <c r="A208" s="831">
        <v>31</v>
      </c>
      <c r="B208" s="832" t="s">
        <v>1257</v>
      </c>
      <c r="C208" s="832" t="s">
        <v>1263</v>
      </c>
      <c r="D208" s="833" t="s">
        <v>1935</v>
      </c>
      <c r="E208" s="834" t="s">
        <v>1278</v>
      </c>
      <c r="F208" s="832" t="s">
        <v>1258</v>
      </c>
      <c r="G208" s="832" t="s">
        <v>1603</v>
      </c>
      <c r="H208" s="832" t="s">
        <v>575</v>
      </c>
      <c r="I208" s="832" t="s">
        <v>1607</v>
      </c>
      <c r="J208" s="832" t="s">
        <v>1605</v>
      </c>
      <c r="K208" s="832" t="s">
        <v>1608</v>
      </c>
      <c r="L208" s="835">
        <v>0</v>
      </c>
      <c r="M208" s="835">
        <v>0</v>
      </c>
      <c r="N208" s="832">
        <v>1</v>
      </c>
      <c r="O208" s="836">
        <v>1</v>
      </c>
      <c r="P208" s="835">
        <v>0</v>
      </c>
      <c r="Q208" s="837"/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31</v>
      </c>
      <c r="B209" s="832" t="s">
        <v>1257</v>
      </c>
      <c r="C209" s="832" t="s">
        <v>1263</v>
      </c>
      <c r="D209" s="833" t="s">
        <v>1935</v>
      </c>
      <c r="E209" s="834" t="s">
        <v>1278</v>
      </c>
      <c r="F209" s="832" t="s">
        <v>1258</v>
      </c>
      <c r="G209" s="832" t="s">
        <v>1495</v>
      </c>
      <c r="H209" s="832" t="s">
        <v>575</v>
      </c>
      <c r="I209" s="832" t="s">
        <v>1609</v>
      </c>
      <c r="J209" s="832" t="s">
        <v>1610</v>
      </c>
      <c r="K209" s="832" t="s">
        <v>1611</v>
      </c>
      <c r="L209" s="835">
        <v>0</v>
      </c>
      <c r="M209" s="835">
        <v>0</v>
      </c>
      <c r="N209" s="832">
        <v>1</v>
      </c>
      <c r="O209" s="836">
        <v>0.5</v>
      </c>
      <c r="P209" s="835">
        <v>0</v>
      </c>
      <c r="Q209" s="837"/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31</v>
      </c>
      <c r="B210" s="832" t="s">
        <v>1257</v>
      </c>
      <c r="C210" s="832" t="s">
        <v>1263</v>
      </c>
      <c r="D210" s="833" t="s">
        <v>1935</v>
      </c>
      <c r="E210" s="834" t="s">
        <v>1278</v>
      </c>
      <c r="F210" s="832" t="s">
        <v>1258</v>
      </c>
      <c r="G210" s="832" t="s">
        <v>1330</v>
      </c>
      <c r="H210" s="832" t="s">
        <v>575</v>
      </c>
      <c r="I210" s="832" t="s">
        <v>1612</v>
      </c>
      <c r="J210" s="832" t="s">
        <v>1332</v>
      </c>
      <c r="K210" s="832" t="s">
        <v>1613</v>
      </c>
      <c r="L210" s="835">
        <v>33.31</v>
      </c>
      <c r="M210" s="835">
        <v>66.62</v>
      </c>
      <c r="N210" s="832">
        <v>2</v>
      </c>
      <c r="O210" s="836">
        <v>0.5</v>
      </c>
      <c r="P210" s="835">
        <v>66.62</v>
      </c>
      <c r="Q210" s="837">
        <v>1</v>
      </c>
      <c r="R210" s="832">
        <v>2</v>
      </c>
      <c r="S210" s="837">
        <v>1</v>
      </c>
      <c r="T210" s="836">
        <v>0.5</v>
      </c>
      <c r="U210" s="838">
        <v>1</v>
      </c>
    </row>
    <row r="211" spans="1:21" ht="14.4" customHeight="1" x14ac:dyDescent="0.3">
      <c r="A211" s="831">
        <v>31</v>
      </c>
      <c r="B211" s="832" t="s">
        <v>1257</v>
      </c>
      <c r="C211" s="832" t="s">
        <v>1263</v>
      </c>
      <c r="D211" s="833" t="s">
        <v>1935</v>
      </c>
      <c r="E211" s="834" t="s">
        <v>1278</v>
      </c>
      <c r="F211" s="832" t="s">
        <v>1258</v>
      </c>
      <c r="G211" s="832" t="s">
        <v>1330</v>
      </c>
      <c r="H211" s="832" t="s">
        <v>575</v>
      </c>
      <c r="I211" s="832" t="s">
        <v>1369</v>
      </c>
      <c r="J211" s="832" t="s">
        <v>1370</v>
      </c>
      <c r="K211" s="832" t="s">
        <v>1371</v>
      </c>
      <c r="L211" s="835">
        <v>50.32</v>
      </c>
      <c r="M211" s="835">
        <v>100.64</v>
      </c>
      <c r="N211" s="832">
        <v>2</v>
      </c>
      <c r="O211" s="836">
        <v>1.5</v>
      </c>
      <c r="P211" s="835">
        <v>100.64</v>
      </c>
      <c r="Q211" s="837">
        <v>1</v>
      </c>
      <c r="R211" s="832">
        <v>2</v>
      </c>
      <c r="S211" s="837">
        <v>1</v>
      </c>
      <c r="T211" s="836">
        <v>1.5</v>
      </c>
      <c r="U211" s="838">
        <v>1</v>
      </c>
    </row>
    <row r="212" spans="1:21" ht="14.4" customHeight="1" x14ac:dyDescent="0.3">
      <c r="A212" s="831">
        <v>31</v>
      </c>
      <c r="B212" s="832" t="s">
        <v>1257</v>
      </c>
      <c r="C212" s="832" t="s">
        <v>1263</v>
      </c>
      <c r="D212" s="833" t="s">
        <v>1935</v>
      </c>
      <c r="E212" s="834" t="s">
        <v>1278</v>
      </c>
      <c r="F212" s="832" t="s">
        <v>1258</v>
      </c>
      <c r="G212" s="832" t="s">
        <v>1330</v>
      </c>
      <c r="H212" s="832" t="s">
        <v>575</v>
      </c>
      <c r="I212" s="832" t="s">
        <v>1614</v>
      </c>
      <c r="J212" s="832" t="s">
        <v>1370</v>
      </c>
      <c r="K212" s="832" t="s">
        <v>1615</v>
      </c>
      <c r="L212" s="835">
        <v>33.549999999999997</v>
      </c>
      <c r="M212" s="835">
        <v>33.549999999999997</v>
      </c>
      <c r="N212" s="832">
        <v>1</v>
      </c>
      <c r="O212" s="836">
        <v>1</v>
      </c>
      <c r="P212" s="835">
        <v>33.549999999999997</v>
      </c>
      <c r="Q212" s="837">
        <v>1</v>
      </c>
      <c r="R212" s="832">
        <v>1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31</v>
      </c>
      <c r="B213" s="832" t="s">
        <v>1257</v>
      </c>
      <c r="C213" s="832" t="s">
        <v>1263</v>
      </c>
      <c r="D213" s="833" t="s">
        <v>1935</v>
      </c>
      <c r="E213" s="834" t="s">
        <v>1278</v>
      </c>
      <c r="F213" s="832" t="s">
        <v>1258</v>
      </c>
      <c r="G213" s="832" t="s">
        <v>1338</v>
      </c>
      <c r="H213" s="832" t="s">
        <v>575</v>
      </c>
      <c r="I213" s="832" t="s">
        <v>1616</v>
      </c>
      <c r="J213" s="832" t="s">
        <v>610</v>
      </c>
      <c r="K213" s="832" t="s">
        <v>1617</v>
      </c>
      <c r="L213" s="835">
        <v>0</v>
      </c>
      <c r="M213" s="835">
        <v>0</v>
      </c>
      <c r="N213" s="832">
        <v>1</v>
      </c>
      <c r="O213" s="836">
        <v>0.5</v>
      </c>
      <c r="P213" s="835">
        <v>0</v>
      </c>
      <c r="Q213" s="837"/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31</v>
      </c>
      <c r="B214" s="832" t="s">
        <v>1257</v>
      </c>
      <c r="C214" s="832" t="s">
        <v>1263</v>
      </c>
      <c r="D214" s="833" t="s">
        <v>1935</v>
      </c>
      <c r="E214" s="834" t="s">
        <v>1278</v>
      </c>
      <c r="F214" s="832" t="s">
        <v>1260</v>
      </c>
      <c r="G214" s="832" t="s">
        <v>1296</v>
      </c>
      <c r="H214" s="832" t="s">
        <v>575</v>
      </c>
      <c r="I214" s="832" t="s">
        <v>1415</v>
      </c>
      <c r="J214" s="832" t="s">
        <v>1416</v>
      </c>
      <c r="K214" s="832" t="s">
        <v>1417</v>
      </c>
      <c r="L214" s="835">
        <v>100</v>
      </c>
      <c r="M214" s="835">
        <v>1000</v>
      </c>
      <c r="N214" s="832">
        <v>10</v>
      </c>
      <c r="O214" s="836">
        <v>2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31</v>
      </c>
      <c r="B215" s="832" t="s">
        <v>1257</v>
      </c>
      <c r="C215" s="832" t="s">
        <v>1263</v>
      </c>
      <c r="D215" s="833" t="s">
        <v>1935</v>
      </c>
      <c r="E215" s="834" t="s">
        <v>1278</v>
      </c>
      <c r="F215" s="832" t="s">
        <v>1260</v>
      </c>
      <c r="G215" s="832" t="s">
        <v>1296</v>
      </c>
      <c r="H215" s="832" t="s">
        <v>575</v>
      </c>
      <c r="I215" s="832" t="s">
        <v>1390</v>
      </c>
      <c r="J215" s="832" t="s">
        <v>1298</v>
      </c>
      <c r="K215" s="832" t="s">
        <v>1391</v>
      </c>
      <c r="L215" s="835">
        <v>30.99</v>
      </c>
      <c r="M215" s="835">
        <v>30.99</v>
      </c>
      <c r="N215" s="832">
        <v>1</v>
      </c>
      <c r="O215" s="836">
        <v>1</v>
      </c>
      <c r="P215" s="835">
        <v>30.99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31</v>
      </c>
      <c r="B216" s="832" t="s">
        <v>1257</v>
      </c>
      <c r="C216" s="832" t="s">
        <v>1263</v>
      </c>
      <c r="D216" s="833" t="s">
        <v>1935</v>
      </c>
      <c r="E216" s="834" t="s">
        <v>1278</v>
      </c>
      <c r="F216" s="832" t="s">
        <v>1260</v>
      </c>
      <c r="G216" s="832" t="s">
        <v>1296</v>
      </c>
      <c r="H216" s="832" t="s">
        <v>575</v>
      </c>
      <c r="I216" s="832" t="s">
        <v>1501</v>
      </c>
      <c r="J216" s="832" t="s">
        <v>1298</v>
      </c>
      <c r="K216" s="832" t="s">
        <v>1502</v>
      </c>
      <c r="L216" s="835">
        <v>38.24</v>
      </c>
      <c r="M216" s="835">
        <v>76.48</v>
      </c>
      <c r="N216" s="832">
        <v>2</v>
      </c>
      <c r="O216" s="836">
        <v>2</v>
      </c>
      <c r="P216" s="835">
        <v>76.48</v>
      </c>
      <c r="Q216" s="837">
        <v>1</v>
      </c>
      <c r="R216" s="832">
        <v>2</v>
      </c>
      <c r="S216" s="837">
        <v>1</v>
      </c>
      <c r="T216" s="836">
        <v>2</v>
      </c>
      <c r="U216" s="838">
        <v>1</v>
      </c>
    </row>
    <row r="217" spans="1:21" ht="14.4" customHeight="1" x14ac:dyDescent="0.3">
      <c r="A217" s="831">
        <v>31</v>
      </c>
      <c r="B217" s="832" t="s">
        <v>1257</v>
      </c>
      <c r="C217" s="832" t="s">
        <v>1263</v>
      </c>
      <c r="D217" s="833" t="s">
        <v>1935</v>
      </c>
      <c r="E217" s="834" t="s">
        <v>1278</v>
      </c>
      <c r="F217" s="832" t="s">
        <v>1260</v>
      </c>
      <c r="G217" s="832" t="s">
        <v>1296</v>
      </c>
      <c r="H217" s="832" t="s">
        <v>575</v>
      </c>
      <c r="I217" s="832" t="s">
        <v>1618</v>
      </c>
      <c r="J217" s="832" t="s">
        <v>1619</v>
      </c>
      <c r="K217" s="832" t="s">
        <v>1620</v>
      </c>
      <c r="L217" s="835">
        <v>35.24</v>
      </c>
      <c r="M217" s="835">
        <v>70.48</v>
      </c>
      <c r="N217" s="832">
        <v>2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31</v>
      </c>
      <c r="B218" s="832" t="s">
        <v>1257</v>
      </c>
      <c r="C218" s="832" t="s">
        <v>1263</v>
      </c>
      <c r="D218" s="833" t="s">
        <v>1935</v>
      </c>
      <c r="E218" s="834" t="s">
        <v>1278</v>
      </c>
      <c r="F218" s="832" t="s">
        <v>1260</v>
      </c>
      <c r="G218" s="832" t="s">
        <v>1300</v>
      </c>
      <c r="H218" s="832" t="s">
        <v>575</v>
      </c>
      <c r="I218" s="832" t="s">
        <v>1341</v>
      </c>
      <c r="J218" s="832" t="s">
        <v>1342</v>
      </c>
      <c r="K218" s="832" t="s">
        <v>1343</v>
      </c>
      <c r="L218" s="835">
        <v>3000</v>
      </c>
      <c r="M218" s="835">
        <v>3000</v>
      </c>
      <c r="N218" s="832">
        <v>1</v>
      </c>
      <c r="O218" s="836">
        <v>1</v>
      </c>
      <c r="P218" s="835">
        <v>3000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31</v>
      </c>
      <c r="B219" s="832" t="s">
        <v>1257</v>
      </c>
      <c r="C219" s="832" t="s">
        <v>1263</v>
      </c>
      <c r="D219" s="833" t="s">
        <v>1935</v>
      </c>
      <c r="E219" s="834" t="s">
        <v>1278</v>
      </c>
      <c r="F219" s="832" t="s">
        <v>1260</v>
      </c>
      <c r="G219" s="832" t="s">
        <v>1300</v>
      </c>
      <c r="H219" s="832" t="s">
        <v>575</v>
      </c>
      <c r="I219" s="832" t="s">
        <v>1503</v>
      </c>
      <c r="J219" s="832" t="s">
        <v>1504</v>
      </c>
      <c r="K219" s="832" t="s">
        <v>1505</v>
      </c>
      <c r="L219" s="835">
        <v>2296.87</v>
      </c>
      <c r="M219" s="835">
        <v>2296.87</v>
      </c>
      <c r="N219" s="832">
        <v>1</v>
      </c>
      <c r="O219" s="836">
        <v>1</v>
      </c>
      <c r="P219" s="835">
        <v>2296.87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31</v>
      </c>
      <c r="B220" s="832" t="s">
        <v>1257</v>
      </c>
      <c r="C220" s="832" t="s">
        <v>1263</v>
      </c>
      <c r="D220" s="833" t="s">
        <v>1935</v>
      </c>
      <c r="E220" s="834" t="s">
        <v>1278</v>
      </c>
      <c r="F220" s="832" t="s">
        <v>1260</v>
      </c>
      <c r="G220" s="832" t="s">
        <v>1300</v>
      </c>
      <c r="H220" s="832" t="s">
        <v>575</v>
      </c>
      <c r="I220" s="832" t="s">
        <v>1506</v>
      </c>
      <c r="J220" s="832" t="s">
        <v>1507</v>
      </c>
      <c r="K220" s="832" t="s">
        <v>1508</v>
      </c>
      <c r="L220" s="835">
        <v>1575</v>
      </c>
      <c r="M220" s="835">
        <v>1575</v>
      </c>
      <c r="N220" s="832">
        <v>1</v>
      </c>
      <c r="O220" s="836">
        <v>1</v>
      </c>
      <c r="P220" s="835">
        <v>1575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31</v>
      </c>
      <c r="B221" s="832" t="s">
        <v>1257</v>
      </c>
      <c r="C221" s="832" t="s">
        <v>1263</v>
      </c>
      <c r="D221" s="833" t="s">
        <v>1935</v>
      </c>
      <c r="E221" s="834" t="s">
        <v>1278</v>
      </c>
      <c r="F221" s="832" t="s">
        <v>1260</v>
      </c>
      <c r="G221" s="832" t="s">
        <v>1300</v>
      </c>
      <c r="H221" s="832" t="s">
        <v>575</v>
      </c>
      <c r="I221" s="832" t="s">
        <v>1427</v>
      </c>
      <c r="J221" s="832" t="s">
        <v>1428</v>
      </c>
      <c r="K221" s="832" t="s">
        <v>1429</v>
      </c>
      <c r="L221" s="835">
        <v>350</v>
      </c>
      <c r="M221" s="835">
        <v>1750</v>
      </c>
      <c r="N221" s="832">
        <v>5</v>
      </c>
      <c r="O221" s="836">
        <v>5</v>
      </c>
      <c r="P221" s="835">
        <v>1750</v>
      </c>
      <c r="Q221" s="837">
        <v>1</v>
      </c>
      <c r="R221" s="832">
        <v>5</v>
      </c>
      <c r="S221" s="837">
        <v>1</v>
      </c>
      <c r="T221" s="836">
        <v>5</v>
      </c>
      <c r="U221" s="838">
        <v>1</v>
      </c>
    </row>
    <row r="222" spans="1:21" ht="14.4" customHeight="1" x14ac:dyDescent="0.3">
      <c r="A222" s="831">
        <v>31</v>
      </c>
      <c r="B222" s="832" t="s">
        <v>1257</v>
      </c>
      <c r="C222" s="832" t="s">
        <v>1263</v>
      </c>
      <c r="D222" s="833" t="s">
        <v>1935</v>
      </c>
      <c r="E222" s="834" t="s">
        <v>1278</v>
      </c>
      <c r="F222" s="832" t="s">
        <v>1260</v>
      </c>
      <c r="G222" s="832" t="s">
        <v>1300</v>
      </c>
      <c r="H222" s="832" t="s">
        <v>575</v>
      </c>
      <c r="I222" s="832" t="s">
        <v>1394</v>
      </c>
      <c r="J222" s="832" t="s">
        <v>1395</v>
      </c>
      <c r="K222" s="832" t="s">
        <v>1396</v>
      </c>
      <c r="L222" s="835">
        <v>1000</v>
      </c>
      <c r="M222" s="835">
        <v>1000</v>
      </c>
      <c r="N222" s="832">
        <v>1</v>
      </c>
      <c r="O222" s="836">
        <v>1</v>
      </c>
      <c r="P222" s="835">
        <v>1000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31</v>
      </c>
      <c r="B223" s="832" t="s">
        <v>1257</v>
      </c>
      <c r="C223" s="832" t="s">
        <v>1263</v>
      </c>
      <c r="D223" s="833" t="s">
        <v>1935</v>
      </c>
      <c r="E223" s="834" t="s">
        <v>1278</v>
      </c>
      <c r="F223" s="832" t="s">
        <v>1260</v>
      </c>
      <c r="G223" s="832" t="s">
        <v>1300</v>
      </c>
      <c r="H223" s="832" t="s">
        <v>575</v>
      </c>
      <c r="I223" s="832" t="s">
        <v>1621</v>
      </c>
      <c r="J223" s="832" t="s">
        <v>1622</v>
      </c>
      <c r="K223" s="832" t="s">
        <v>1623</v>
      </c>
      <c r="L223" s="835">
        <v>3200</v>
      </c>
      <c r="M223" s="835">
        <v>3200</v>
      </c>
      <c r="N223" s="832">
        <v>1</v>
      </c>
      <c r="O223" s="836">
        <v>1</v>
      </c>
      <c r="P223" s="835">
        <v>3200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" customHeight="1" x14ac:dyDescent="0.3">
      <c r="A224" s="831">
        <v>31</v>
      </c>
      <c r="B224" s="832" t="s">
        <v>1257</v>
      </c>
      <c r="C224" s="832" t="s">
        <v>1263</v>
      </c>
      <c r="D224" s="833" t="s">
        <v>1935</v>
      </c>
      <c r="E224" s="834" t="s">
        <v>1278</v>
      </c>
      <c r="F224" s="832" t="s">
        <v>1260</v>
      </c>
      <c r="G224" s="832" t="s">
        <v>1307</v>
      </c>
      <c r="H224" s="832" t="s">
        <v>575</v>
      </c>
      <c r="I224" s="832" t="s">
        <v>1430</v>
      </c>
      <c r="J224" s="832" t="s">
        <v>1431</v>
      </c>
      <c r="K224" s="832" t="s">
        <v>1432</v>
      </c>
      <c r="L224" s="835">
        <v>260</v>
      </c>
      <c r="M224" s="835">
        <v>260</v>
      </c>
      <c r="N224" s="832">
        <v>1</v>
      </c>
      <c r="O224" s="836">
        <v>1</v>
      </c>
      <c r="P224" s="835">
        <v>260</v>
      </c>
      <c r="Q224" s="837">
        <v>1</v>
      </c>
      <c r="R224" s="832">
        <v>1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31</v>
      </c>
      <c r="B225" s="832" t="s">
        <v>1257</v>
      </c>
      <c r="C225" s="832" t="s">
        <v>1263</v>
      </c>
      <c r="D225" s="833" t="s">
        <v>1935</v>
      </c>
      <c r="E225" s="834" t="s">
        <v>1278</v>
      </c>
      <c r="F225" s="832" t="s">
        <v>1260</v>
      </c>
      <c r="G225" s="832" t="s">
        <v>1307</v>
      </c>
      <c r="H225" s="832" t="s">
        <v>575</v>
      </c>
      <c r="I225" s="832" t="s">
        <v>1308</v>
      </c>
      <c r="J225" s="832" t="s">
        <v>1309</v>
      </c>
      <c r="K225" s="832" t="s">
        <v>1310</v>
      </c>
      <c r="L225" s="835">
        <v>200</v>
      </c>
      <c r="M225" s="835">
        <v>800</v>
      </c>
      <c r="N225" s="832">
        <v>4</v>
      </c>
      <c r="O225" s="836">
        <v>2</v>
      </c>
      <c r="P225" s="835">
        <v>800</v>
      </c>
      <c r="Q225" s="837">
        <v>1</v>
      </c>
      <c r="R225" s="832">
        <v>4</v>
      </c>
      <c r="S225" s="837">
        <v>1</v>
      </c>
      <c r="T225" s="836">
        <v>2</v>
      </c>
      <c r="U225" s="838">
        <v>1</v>
      </c>
    </row>
    <row r="226" spans="1:21" ht="14.4" customHeight="1" x14ac:dyDescent="0.3">
      <c r="A226" s="831">
        <v>31</v>
      </c>
      <c r="B226" s="832" t="s">
        <v>1257</v>
      </c>
      <c r="C226" s="832" t="s">
        <v>1263</v>
      </c>
      <c r="D226" s="833" t="s">
        <v>1935</v>
      </c>
      <c r="E226" s="834" t="s">
        <v>1279</v>
      </c>
      <c r="F226" s="832" t="s">
        <v>1258</v>
      </c>
      <c r="G226" s="832" t="s">
        <v>1440</v>
      </c>
      <c r="H226" s="832" t="s">
        <v>575</v>
      </c>
      <c r="I226" s="832" t="s">
        <v>1441</v>
      </c>
      <c r="J226" s="832" t="s">
        <v>1442</v>
      </c>
      <c r="K226" s="832" t="s">
        <v>1443</v>
      </c>
      <c r="L226" s="835">
        <v>72.64</v>
      </c>
      <c r="M226" s="835">
        <v>145.28</v>
      </c>
      <c r="N226" s="832">
        <v>2</v>
      </c>
      <c r="O226" s="836">
        <v>1</v>
      </c>
      <c r="P226" s="835">
        <v>145.28</v>
      </c>
      <c r="Q226" s="837">
        <v>1</v>
      </c>
      <c r="R226" s="832">
        <v>2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31</v>
      </c>
      <c r="B227" s="832" t="s">
        <v>1257</v>
      </c>
      <c r="C227" s="832" t="s">
        <v>1263</v>
      </c>
      <c r="D227" s="833" t="s">
        <v>1935</v>
      </c>
      <c r="E227" s="834" t="s">
        <v>1279</v>
      </c>
      <c r="F227" s="832" t="s">
        <v>1258</v>
      </c>
      <c r="G227" s="832" t="s">
        <v>1561</v>
      </c>
      <c r="H227" s="832" t="s">
        <v>575</v>
      </c>
      <c r="I227" s="832" t="s">
        <v>1562</v>
      </c>
      <c r="J227" s="832" t="s">
        <v>947</v>
      </c>
      <c r="K227" s="832" t="s">
        <v>1563</v>
      </c>
      <c r="L227" s="835">
        <v>107.27</v>
      </c>
      <c r="M227" s="835">
        <v>107.27</v>
      </c>
      <c r="N227" s="832">
        <v>1</v>
      </c>
      <c r="O227" s="836">
        <v>0.5</v>
      </c>
      <c r="P227" s="835">
        <v>107.27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31</v>
      </c>
      <c r="B228" s="832" t="s">
        <v>1257</v>
      </c>
      <c r="C228" s="832" t="s">
        <v>1263</v>
      </c>
      <c r="D228" s="833" t="s">
        <v>1935</v>
      </c>
      <c r="E228" s="834" t="s">
        <v>1279</v>
      </c>
      <c r="F228" s="832" t="s">
        <v>1258</v>
      </c>
      <c r="G228" s="832" t="s">
        <v>1403</v>
      </c>
      <c r="H228" s="832" t="s">
        <v>575</v>
      </c>
      <c r="I228" s="832" t="s">
        <v>1404</v>
      </c>
      <c r="J228" s="832" t="s">
        <v>1405</v>
      </c>
      <c r="K228" s="832" t="s">
        <v>1406</v>
      </c>
      <c r="L228" s="835">
        <v>48.09</v>
      </c>
      <c r="M228" s="835">
        <v>48.09</v>
      </c>
      <c r="N228" s="832">
        <v>1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31</v>
      </c>
      <c r="B229" s="832" t="s">
        <v>1257</v>
      </c>
      <c r="C229" s="832" t="s">
        <v>1263</v>
      </c>
      <c r="D229" s="833" t="s">
        <v>1935</v>
      </c>
      <c r="E229" s="834" t="s">
        <v>1279</v>
      </c>
      <c r="F229" s="832" t="s">
        <v>1258</v>
      </c>
      <c r="G229" s="832" t="s">
        <v>1624</v>
      </c>
      <c r="H229" s="832" t="s">
        <v>575</v>
      </c>
      <c r="I229" s="832" t="s">
        <v>1625</v>
      </c>
      <c r="J229" s="832" t="s">
        <v>1626</v>
      </c>
      <c r="K229" s="832" t="s">
        <v>1627</v>
      </c>
      <c r="L229" s="835">
        <v>38.56</v>
      </c>
      <c r="M229" s="835">
        <v>38.56</v>
      </c>
      <c r="N229" s="832">
        <v>1</v>
      </c>
      <c r="O229" s="836">
        <v>1</v>
      </c>
      <c r="P229" s="835">
        <v>38.56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31</v>
      </c>
      <c r="B230" s="832" t="s">
        <v>1257</v>
      </c>
      <c r="C230" s="832" t="s">
        <v>1263</v>
      </c>
      <c r="D230" s="833" t="s">
        <v>1935</v>
      </c>
      <c r="E230" s="834" t="s">
        <v>1279</v>
      </c>
      <c r="F230" s="832" t="s">
        <v>1258</v>
      </c>
      <c r="G230" s="832" t="s">
        <v>1290</v>
      </c>
      <c r="H230" s="832" t="s">
        <v>605</v>
      </c>
      <c r="I230" s="832" t="s">
        <v>1311</v>
      </c>
      <c r="J230" s="832" t="s">
        <v>696</v>
      </c>
      <c r="K230" s="832" t="s">
        <v>1070</v>
      </c>
      <c r="L230" s="835">
        <v>490.89</v>
      </c>
      <c r="M230" s="835">
        <v>2454.4499999999998</v>
      </c>
      <c r="N230" s="832">
        <v>5</v>
      </c>
      <c r="O230" s="836">
        <v>5</v>
      </c>
      <c r="P230" s="835">
        <v>1963.56</v>
      </c>
      <c r="Q230" s="837">
        <v>0.8</v>
      </c>
      <c r="R230" s="832">
        <v>4</v>
      </c>
      <c r="S230" s="837">
        <v>0.8</v>
      </c>
      <c r="T230" s="836">
        <v>4</v>
      </c>
      <c r="U230" s="838">
        <v>0.8</v>
      </c>
    </row>
    <row r="231" spans="1:21" ht="14.4" customHeight="1" x14ac:dyDescent="0.3">
      <c r="A231" s="831">
        <v>31</v>
      </c>
      <c r="B231" s="832" t="s">
        <v>1257</v>
      </c>
      <c r="C231" s="832" t="s">
        <v>1263</v>
      </c>
      <c r="D231" s="833" t="s">
        <v>1935</v>
      </c>
      <c r="E231" s="834" t="s">
        <v>1279</v>
      </c>
      <c r="F231" s="832" t="s">
        <v>1258</v>
      </c>
      <c r="G231" s="832" t="s">
        <v>1290</v>
      </c>
      <c r="H231" s="832" t="s">
        <v>605</v>
      </c>
      <c r="I231" s="832" t="s">
        <v>1291</v>
      </c>
      <c r="J231" s="832" t="s">
        <v>696</v>
      </c>
      <c r="K231" s="832" t="s">
        <v>1068</v>
      </c>
      <c r="L231" s="835">
        <v>736.33</v>
      </c>
      <c r="M231" s="835">
        <v>4417.9800000000005</v>
      </c>
      <c r="N231" s="832">
        <v>6</v>
      </c>
      <c r="O231" s="836">
        <v>5</v>
      </c>
      <c r="P231" s="835">
        <v>4417.9800000000005</v>
      </c>
      <c r="Q231" s="837">
        <v>1</v>
      </c>
      <c r="R231" s="832">
        <v>6</v>
      </c>
      <c r="S231" s="837">
        <v>1</v>
      </c>
      <c r="T231" s="836">
        <v>5</v>
      </c>
      <c r="U231" s="838">
        <v>1</v>
      </c>
    </row>
    <row r="232" spans="1:21" ht="14.4" customHeight="1" x14ac:dyDescent="0.3">
      <c r="A232" s="831">
        <v>31</v>
      </c>
      <c r="B232" s="832" t="s">
        <v>1257</v>
      </c>
      <c r="C232" s="832" t="s">
        <v>1263</v>
      </c>
      <c r="D232" s="833" t="s">
        <v>1935</v>
      </c>
      <c r="E232" s="834" t="s">
        <v>1279</v>
      </c>
      <c r="F232" s="832" t="s">
        <v>1258</v>
      </c>
      <c r="G232" s="832" t="s">
        <v>1290</v>
      </c>
      <c r="H232" s="832" t="s">
        <v>605</v>
      </c>
      <c r="I232" s="832" t="s">
        <v>1365</v>
      </c>
      <c r="J232" s="832" t="s">
        <v>696</v>
      </c>
      <c r="K232" s="832" t="s">
        <v>1366</v>
      </c>
      <c r="L232" s="835">
        <v>923.74</v>
      </c>
      <c r="M232" s="835">
        <v>7389.920000000001</v>
      </c>
      <c r="N232" s="832">
        <v>8</v>
      </c>
      <c r="O232" s="836">
        <v>4.5</v>
      </c>
      <c r="P232" s="835">
        <v>4618.7000000000007</v>
      </c>
      <c r="Q232" s="837">
        <v>0.625</v>
      </c>
      <c r="R232" s="832">
        <v>5</v>
      </c>
      <c r="S232" s="837">
        <v>0.625</v>
      </c>
      <c r="T232" s="836">
        <v>2.5</v>
      </c>
      <c r="U232" s="838">
        <v>0.55555555555555558</v>
      </c>
    </row>
    <row r="233" spans="1:21" ht="14.4" customHeight="1" x14ac:dyDescent="0.3">
      <c r="A233" s="831">
        <v>31</v>
      </c>
      <c r="B233" s="832" t="s">
        <v>1257</v>
      </c>
      <c r="C233" s="832" t="s">
        <v>1263</v>
      </c>
      <c r="D233" s="833" t="s">
        <v>1935</v>
      </c>
      <c r="E233" s="834" t="s">
        <v>1279</v>
      </c>
      <c r="F233" s="832" t="s">
        <v>1258</v>
      </c>
      <c r="G233" s="832" t="s">
        <v>1290</v>
      </c>
      <c r="H233" s="832" t="s">
        <v>605</v>
      </c>
      <c r="I233" s="832" t="s">
        <v>1628</v>
      </c>
      <c r="J233" s="832" t="s">
        <v>696</v>
      </c>
      <c r="K233" s="832" t="s">
        <v>1366</v>
      </c>
      <c r="L233" s="835">
        <v>923.74</v>
      </c>
      <c r="M233" s="835">
        <v>923.74</v>
      </c>
      <c r="N233" s="832">
        <v>1</v>
      </c>
      <c r="O233" s="836">
        <v>1</v>
      </c>
      <c r="P233" s="835">
        <v>923.74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31</v>
      </c>
      <c r="B234" s="832" t="s">
        <v>1257</v>
      </c>
      <c r="C234" s="832" t="s">
        <v>1263</v>
      </c>
      <c r="D234" s="833" t="s">
        <v>1935</v>
      </c>
      <c r="E234" s="834" t="s">
        <v>1279</v>
      </c>
      <c r="F234" s="832" t="s">
        <v>1258</v>
      </c>
      <c r="G234" s="832" t="s">
        <v>1323</v>
      </c>
      <c r="H234" s="832" t="s">
        <v>575</v>
      </c>
      <c r="I234" s="832" t="s">
        <v>1413</v>
      </c>
      <c r="J234" s="832" t="s">
        <v>632</v>
      </c>
      <c r="K234" s="832" t="s">
        <v>1414</v>
      </c>
      <c r="L234" s="835">
        <v>48.42</v>
      </c>
      <c r="M234" s="835">
        <v>48.42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31</v>
      </c>
      <c r="B235" s="832" t="s">
        <v>1257</v>
      </c>
      <c r="C235" s="832" t="s">
        <v>1263</v>
      </c>
      <c r="D235" s="833" t="s">
        <v>1935</v>
      </c>
      <c r="E235" s="834" t="s">
        <v>1279</v>
      </c>
      <c r="F235" s="832" t="s">
        <v>1258</v>
      </c>
      <c r="G235" s="832" t="s">
        <v>1629</v>
      </c>
      <c r="H235" s="832" t="s">
        <v>575</v>
      </c>
      <c r="I235" s="832" t="s">
        <v>1630</v>
      </c>
      <c r="J235" s="832" t="s">
        <v>1631</v>
      </c>
      <c r="K235" s="832" t="s">
        <v>1632</v>
      </c>
      <c r="L235" s="835">
        <v>113.61</v>
      </c>
      <c r="M235" s="835">
        <v>113.61</v>
      </c>
      <c r="N235" s="832">
        <v>1</v>
      </c>
      <c r="O235" s="836">
        <v>0.5</v>
      </c>
      <c r="P235" s="835">
        <v>113.61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31</v>
      </c>
      <c r="B236" s="832" t="s">
        <v>1257</v>
      </c>
      <c r="C236" s="832" t="s">
        <v>1263</v>
      </c>
      <c r="D236" s="833" t="s">
        <v>1935</v>
      </c>
      <c r="E236" s="834" t="s">
        <v>1279</v>
      </c>
      <c r="F236" s="832" t="s">
        <v>1258</v>
      </c>
      <c r="G236" s="832" t="s">
        <v>1383</v>
      </c>
      <c r="H236" s="832" t="s">
        <v>575</v>
      </c>
      <c r="I236" s="832" t="s">
        <v>1633</v>
      </c>
      <c r="J236" s="832" t="s">
        <v>1634</v>
      </c>
      <c r="K236" s="832" t="s">
        <v>1635</v>
      </c>
      <c r="L236" s="835">
        <v>0</v>
      </c>
      <c r="M236" s="835">
        <v>0</v>
      </c>
      <c r="N236" s="832">
        <v>2</v>
      </c>
      <c r="O236" s="836">
        <v>1</v>
      </c>
      <c r="P236" s="835">
        <v>0</v>
      </c>
      <c r="Q236" s="837"/>
      <c r="R236" s="832">
        <v>2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31</v>
      </c>
      <c r="B237" s="832" t="s">
        <v>1257</v>
      </c>
      <c r="C237" s="832" t="s">
        <v>1263</v>
      </c>
      <c r="D237" s="833" t="s">
        <v>1935</v>
      </c>
      <c r="E237" s="834" t="s">
        <v>1279</v>
      </c>
      <c r="F237" s="832" t="s">
        <v>1258</v>
      </c>
      <c r="G237" s="832" t="s">
        <v>1292</v>
      </c>
      <c r="H237" s="832" t="s">
        <v>605</v>
      </c>
      <c r="I237" s="832" t="s">
        <v>1168</v>
      </c>
      <c r="J237" s="832" t="s">
        <v>1169</v>
      </c>
      <c r="K237" s="832" t="s">
        <v>1170</v>
      </c>
      <c r="L237" s="835">
        <v>0</v>
      </c>
      <c r="M237" s="835">
        <v>0</v>
      </c>
      <c r="N237" s="832">
        <v>7</v>
      </c>
      <c r="O237" s="836">
        <v>6.5</v>
      </c>
      <c r="P237" s="835">
        <v>0</v>
      </c>
      <c r="Q237" s="837"/>
      <c r="R237" s="832">
        <v>6</v>
      </c>
      <c r="S237" s="837">
        <v>0.8571428571428571</v>
      </c>
      <c r="T237" s="836">
        <v>5.5</v>
      </c>
      <c r="U237" s="838">
        <v>0.84615384615384615</v>
      </c>
    </row>
    <row r="238" spans="1:21" ht="14.4" customHeight="1" x14ac:dyDescent="0.3">
      <c r="A238" s="831">
        <v>31</v>
      </c>
      <c r="B238" s="832" t="s">
        <v>1257</v>
      </c>
      <c r="C238" s="832" t="s">
        <v>1263</v>
      </c>
      <c r="D238" s="833" t="s">
        <v>1935</v>
      </c>
      <c r="E238" s="834" t="s">
        <v>1279</v>
      </c>
      <c r="F238" s="832" t="s">
        <v>1258</v>
      </c>
      <c r="G238" s="832" t="s">
        <v>1471</v>
      </c>
      <c r="H238" s="832" t="s">
        <v>575</v>
      </c>
      <c r="I238" s="832" t="s">
        <v>1472</v>
      </c>
      <c r="J238" s="832" t="s">
        <v>1473</v>
      </c>
      <c r="K238" s="832" t="s">
        <v>1474</v>
      </c>
      <c r="L238" s="835">
        <v>60.39</v>
      </c>
      <c r="M238" s="835">
        <v>60.39</v>
      </c>
      <c r="N238" s="832">
        <v>1</v>
      </c>
      <c r="O238" s="836">
        <v>0.5</v>
      </c>
      <c r="P238" s="835">
        <v>60.39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31</v>
      </c>
      <c r="B239" s="832" t="s">
        <v>1257</v>
      </c>
      <c r="C239" s="832" t="s">
        <v>1263</v>
      </c>
      <c r="D239" s="833" t="s">
        <v>1935</v>
      </c>
      <c r="E239" s="834" t="s">
        <v>1279</v>
      </c>
      <c r="F239" s="832" t="s">
        <v>1258</v>
      </c>
      <c r="G239" s="832" t="s">
        <v>1636</v>
      </c>
      <c r="H239" s="832" t="s">
        <v>575</v>
      </c>
      <c r="I239" s="832" t="s">
        <v>1637</v>
      </c>
      <c r="J239" s="832" t="s">
        <v>1638</v>
      </c>
      <c r="K239" s="832" t="s">
        <v>1639</v>
      </c>
      <c r="L239" s="835">
        <v>0</v>
      </c>
      <c r="M239" s="835">
        <v>0</v>
      </c>
      <c r="N239" s="832">
        <v>2</v>
      </c>
      <c r="O239" s="836">
        <v>0.5</v>
      </c>
      <c r="P239" s="835">
        <v>0</v>
      </c>
      <c r="Q239" s="837"/>
      <c r="R239" s="832">
        <v>2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31</v>
      </c>
      <c r="B240" s="832" t="s">
        <v>1257</v>
      </c>
      <c r="C240" s="832" t="s">
        <v>1263</v>
      </c>
      <c r="D240" s="833" t="s">
        <v>1935</v>
      </c>
      <c r="E240" s="834" t="s">
        <v>1279</v>
      </c>
      <c r="F240" s="832" t="s">
        <v>1258</v>
      </c>
      <c r="G240" s="832" t="s">
        <v>1330</v>
      </c>
      <c r="H240" s="832" t="s">
        <v>575</v>
      </c>
      <c r="I240" s="832" t="s">
        <v>1369</v>
      </c>
      <c r="J240" s="832" t="s">
        <v>1370</v>
      </c>
      <c r="K240" s="832" t="s">
        <v>1371</v>
      </c>
      <c r="L240" s="835">
        <v>50.32</v>
      </c>
      <c r="M240" s="835">
        <v>100.64</v>
      </c>
      <c r="N240" s="832">
        <v>2</v>
      </c>
      <c r="O240" s="836">
        <v>2</v>
      </c>
      <c r="P240" s="835">
        <v>100.64</v>
      </c>
      <c r="Q240" s="837">
        <v>1</v>
      </c>
      <c r="R240" s="832">
        <v>2</v>
      </c>
      <c r="S240" s="837">
        <v>1</v>
      </c>
      <c r="T240" s="836">
        <v>2</v>
      </c>
      <c r="U240" s="838">
        <v>1</v>
      </c>
    </row>
    <row r="241" spans="1:21" ht="14.4" customHeight="1" x14ac:dyDescent="0.3">
      <c r="A241" s="831">
        <v>31</v>
      </c>
      <c r="B241" s="832" t="s">
        <v>1257</v>
      </c>
      <c r="C241" s="832" t="s">
        <v>1263</v>
      </c>
      <c r="D241" s="833" t="s">
        <v>1935</v>
      </c>
      <c r="E241" s="834" t="s">
        <v>1279</v>
      </c>
      <c r="F241" s="832" t="s">
        <v>1258</v>
      </c>
      <c r="G241" s="832" t="s">
        <v>1334</v>
      </c>
      <c r="H241" s="832" t="s">
        <v>575</v>
      </c>
      <c r="I241" s="832" t="s">
        <v>1640</v>
      </c>
      <c r="J241" s="832" t="s">
        <v>835</v>
      </c>
      <c r="K241" s="832" t="s">
        <v>1544</v>
      </c>
      <c r="L241" s="835">
        <v>154.36000000000001</v>
      </c>
      <c r="M241" s="835">
        <v>154.36000000000001</v>
      </c>
      <c r="N241" s="832">
        <v>1</v>
      </c>
      <c r="O241" s="836">
        <v>1</v>
      </c>
      <c r="P241" s="835">
        <v>154.36000000000001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31</v>
      </c>
      <c r="B242" s="832" t="s">
        <v>1257</v>
      </c>
      <c r="C242" s="832" t="s">
        <v>1263</v>
      </c>
      <c r="D242" s="833" t="s">
        <v>1935</v>
      </c>
      <c r="E242" s="834" t="s">
        <v>1279</v>
      </c>
      <c r="F242" s="832" t="s">
        <v>1260</v>
      </c>
      <c r="G242" s="832" t="s">
        <v>1296</v>
      </c>
      <c r="H242" s="832" t="s">
        <v>575</v>
      </c>
      <c r="I242" s="832" t="s">
        <v>1390</v>
      </c>
      <c r="J242" s="832" t="s">
        <v>1298</v>
      </c>
      <c r="K242" s="832" t="s">
        <v>1391</v>
      </c>
      <c r="L242" s="835">
        <v>30.99</v>
      </c>
      <c r="M242" s="835">
        <v>30.99</v>
      </c>
      <c r="N242" s="832">
        <v>1</v>
      </c>
      <c r="O242" s="836">
        <v>1</v>
      </c>
      <c r="P242" s="835">
        <v>30.99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31</v>
      </c>
      <c r="B243" s="832" t="s">
        <v>1257</v>
      </c>
      <c r="C243" s="832" t="s">
        <v>1263</v>
      </c>
      <c r="D243" s="833" t="s">
        <v>1935</v>
      </c>
      <c r="E243" s="834" t="s">
        <v>1279</v>
      </c>
      <c r="F243" s="832" t="s">
        <v>1260</v>
      </c>
      <c r="G243" s="832" t="s">
        <v>1296</v>
      </c>
      <c r="H243" s="832" t="s">
        <v>575</v>
      </c>
      <c r="I243" s="832" t="s">
        <v>1641</v>
      </c>
      <c r="J243" s="832" t="s">
        <v>1574</v>
      </c>
      <c r="K243" s="832" t="s">
        <v>1642</v>
      </c>
      <c r="L243" s="835">
        <v>35</v>
      </c>
      <c r="M243" s="835">
        <v>35</v>
      </c>
      <c r="N243" s="832">
        <v>1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31</v>
      </c>
      <c r="B244" s="832" t="s">
        <v>1257</v>
      </c>
      <c r="C244" s="832" t="s">
        <v>1263</v>
      </c>
      <c r="D244" s="833" t="s">
        <v>1935</v>
      </c>
      <c r="E244" s="834" t="s">
        <v>1279</v>
      </c>
      <c r="F244" s="832" t="s">
        <v>1260</v>
      </c>
      <c r="G244" s="832" t="s">
        <v>1643</v>
      </c>
      <c r="H244" s="832" t="s">
        <v>575</v>
      </c>
      <c r="I244" s="832" t="s">
        <v>1644</v>
      </c>
      <c r="J244" s="832" t="s">
        <v>1645</v>
      </c>
      <c r="K244" s="832" t="s">
        <v>1646</v>
      </c>
      <c r="L244" s="835">
        <v>600</v>
      </c>
      <c r="M244" s="835">
        <v>1200</v>
      </c>
      <c r="N244" s="832">
        <v>2</v>
      </c>
      <c r="O244" s="836">
        <v>1</v>
      </c>
      <c r="P244" s="835">
        <v>1200</v>
      </c>
      <c r="Q244" s="837">
        <v>1</v>
      </c>
      <c r="R244" s="832">
        <v>2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31</v>
      </c>
      <c r="B245" s="832" t="s">
        <v>1257</v>
      </c>
      <c r="C245" s="832" t="s">
        <v>1263</v>
      </c>
      <c r="D245" s="833" t="s">
        <v>1935</v>
      </c>
      <c r="E245" s="834" t="s">
        <v>1279</v>
      </c>
      <c r="F245" s="832" t="s">
        <v>1260</v>
      </c>
      <c r="G245" s="832" t="s">
        <v>1300</v>
      </c>
      <c r="H245" s="832" t="s">
        <v>575</v>
      </c>
      <c r="I245" s="832" t="s">
        <v>1344</v>
      </c>
      <c r="J245" s="832" t="s">
        <v>1345</v>
      </c>
      <c r="K245" s="832" t="s">
        <v>1346</v>
      </c>
      <c r="L245" s="835">
        <v>199.5</v>
      </c>
      <c r="M245" s="835">
        <v>199.5</v>
      </c>
      <c r="N245" s="832">
        <v>1</v>
      </c>
      <c r="O245" s="836">
        <v>1</v>
      </c>
      <c r="P245" s="835">
        <v>199.5</v>
      </c>
      <c r="Q245" s="837">
        <v>1</v>
      </c>
      <c r="R245" s="832">
        <v>1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31</v>
      </c>
      <c r="B246" s="832" t="s">
        <v>1257</v>
      </c>
      <c r="C246" s="832" t="s">
        <v>1263</v>
      </c>
      <c r="D246" s="833" t="s">
        <v>1935</v>
      </c>
      <c r="E246" s="834" t="s">
        <v>1279</v>
      </c>
      <c r="F246" s="832" t="s">
        <v>1260</v>
      </c>
      <c r="G246" s="832" t="s">
        <v>1300</v>
      </c>
      <c r="H246" s="832" t="s">
        <v>575</v>
      </c>
      <c r="I246" s="832" t="s">
        <v>1301</v>
      </c>
      <c r="J246" s="832" t="s">
        <v>1302</v>
      </c>
      <c r="K246" s="832" t="s">
        <v>1303</v>
      </c>
      <c r="L246" s="835">
        <v>492.18</v>
      </c>
      <c r="M246" s="835">
        <v>492.18</v>
      </c>
      <c r="N246" s="832">
        <v>1</v>
      </c>
      <c r="O246" s="836">
        <v>1</v>
      </c>
      <c r="P246" s="835">
        <v>492.18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31</v>
      </c>
      <c r="B247" s="832" t="s">
        <v>1257</v>
      </c>
      <c r="C247" s="832" t="s">
        <v>1263</v>
      </c>
      <c r="D247" s="833" t="s">
        <v>1935</v>
      </c>
      <c r="E247" s="834" t="s">
        <v>1279</v>
      </c>
      <c r="F247" s="832" t="s">
        <v>1260</v>
      </c>
      <c r="G247" s="832" t="s">
        <v>1300</v>
      </c>
      <c r="H247" s="832" t="s">
        <v>575</v>
      </c>
      <c r="I247" s="832" t="s">
        <v>1647</v>
      </c>
      <c r="J247" s="832" t="s">
        <v>1648</v>
      </c>
      <c r="K247" s="832" t="s">
        <v>1649</v>
      </c>
      <c r="L247" s="835">
        <v>320.25</v>
      </c>
      <c r="M247" s="835">
        <v>640.5</v>
      </c>
      <c r="N247" s="832">
        <v>2</v>
      </c>
      <c r="O247" s="836">
        <v>2</v>
      </c>
      <c r="P247" s="835">
        <v>640.5</v>
      </c>
      <c r="Q247" s="837">
        <v>1</v>
      </c>
      <c r="R247" s="832">
        <v>2</v>
      </c>
      <c r="S247" s="837">
        <v>1</v>
      </c>
      <c r="T247" s="836">
        <v>2</v>
      </c>
      <c r="U247" s="838">
        <v>1</v>
      </c>
    </row>
    <row r="248" spans="1:21" ht="14.4" customHeight="1" x14ac:dyDescent="0.3">
      <c r="A248" s="831">
        <v>31</v>
      </c>
      <c r="B248" s="832" t="s">
        <v>1257</v>
      </c>
      <c r="C248" s="832" t="s">
        <v>1263</v>
      </c>
      <c r="D248" s="833" t="s">
        <v>1935</v>
      </c>
      <c r="E248" s="834" t="s">
        <v>1279</v>
      </c>
      <c r="F248" s="832" t="s">
        <v>1260</v>
      </c>
      <c r="G248" s="832" t="s">
        <v>1300</v>
      </c>
      <c r="H248" s="832" t="s">
        <v>575</v>
      </c>
      <c r="I248" s="832" t="s">
        <v>1506</v>
      </c>
      <c r="J248" s="832" t="s">
        <v>1507</v>
      </c>
      <c r="K248" s="832" t="s">
        <v>1508</v>
      </c>
      <c r="L248" s="835">
        <v>1575</v>
      </c>
      <c r="M248" s="835">
        <v>1575</v>
      </c>
      <c r="N248" s="832">
        <v>1</v>
      </c>
      <c r="O248" s="836">
        <v>1</v>
      </c>
      <c r="P248" s="835">
        <v>1575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31</v>
      </c>
      <c r="B249" s="832" t="s">
        <v>1257</v>
      </c>
      <c r="C249" s="832" t="s">
        <v>1263</v>
      </c>
      <c r="D249" s="833" t="s">
        <v>1935</v>
      </c>
      <c r="E249" s="834" t="s">
        <v>1279</v>
      </c>
      <c r="F249" s="832" t="s">
        <v>1260</v>
      </c>
      <c r="G249" s="832" t="s">
        <v>1300</v>
      </c>
      <c r="H249" s="832" t="s">
        <v>575</v>
      </c>
      <c r="I249" s="832" t="s">
        <v>1392</v>
      </c>
      <c r="J249" s="832" t="s">
        <v>1354</v>
      </c>
      <c r="K249" s="832" t="s">
        <v>1393</v>
      </c>
      <c r="L249" s="835">
        <v>58.5</v>
      </c>
      <c r="M249" s="835">
        <v>58.5</v>
      </c>
      <c r="N249" s="832">
        <v>1</v>
      </c>
      <c r="O249" s="836">
        <v>1</v>
      </c>
      <c r="P249" s="835">
        <v>58.5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31</v>
      </c>
      <c r="B250" s="832" t="s">
        <v>1257</v>
      </c>
      <c r="C250" s="832" t="s">
        <v>1263</v>
      </c>
      <c r="D250" s="833" t="s">
        <v>1935</v>
      </c>
      <c r="E250" s="834" t="s">
        <v>1279</v>
      </c>
      <c r="F250" s="832" t="s">
        <v>1260</v>
      </c>
      <c r="G250" s="832" t="s">
        <v>1300</v>
      </c>
      <c r="H250" s="832" t="s">
        <v>575</v>
      </c>
      <c r="I250" s="832" t="s">
        <v>1650</v>
      </c>
      <c r="J250" s="832" t="s">
        <v>1651</v>
      </c>
      <c r="K250" s="832" t="s">
        <v>1652</v>
      </c>
      <c r="L250" s="835">
        <v>250</v>
      </c>
      <c r="M250" s="835">
        <v>250</v>
      </c>
      <c r="N250" s="832">
        <v>1</v>
      </c>
      <c r="O250" s="836">
        <v>1</v>
      </c>
      <c r="P250" s="835">
        <v>250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31</v>
      </c>
      <c r="B251" s="832" t="s">
        <v>1257</v>
      </c>
      <c r="C251" s="832" t="s">
        <v>1263</v>
      </c>
      <c r="D251" s="833" t="s">
        <v>1935</v>
      </c>
      <c r="E251" s="834" t="s">
        <v>1279</v>
      </c>
      <c r="F251" s="832" t="s">
        <v>1260</v>
      </c>
      <c r="G251" s="832" t="s">
        <v>1300</v>
      </c>
      <c r="H251" s="832" t="s">
        <v>575</v>
      </c>
      <c r="I251" s="832" t="s">
        <v>1653</v>
      </c>
      <c r="J251" s="832" t="s">
        <v>1654</v>
      </c>
      <c r="K251" s="832" t="s">
        <v>1655</v>
      </c>
      <c r="L251" s="835">
        <v>180</v>
      </c>
      <c r="M251" s="835">
        <v>180</v>
      </c>
      <c r="N251" s="832">
        <v>1</v>
      </c>
      <c r="O251" s="836">
        <v>1</v>
      </c>
      <c r="P251" s="835">
        <v>180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" customHeight="1" x14ac:dyDescent="0.3">
      <c r="A252" s="831">
        <v>31</v>
      </c>
      <c r="B252" s="832" t="s">
        <v>1257</v>
      </c>
      <c r="C252" s="832" t="s">
        <v>1263</v>
      </c>
      <c r="D252" s="833" t="s">
        <v>1935</v>
      </c>
      <c r="E252" s="834" t="s">
        <v>1279</v>
      </c>
      <c r="F252" s="832" t="s">
        <v>1260</v>
      </c>
      <c r="G252" s="832" t="s">
        <v>1300</v>
      </c>
      <c r="H252" s="832" t="s">
        <v>575</v>
      </c>
      <c r="I252" s="832" t="s">
        <v>1576</v>
      </c>
      <c r="J252" s="832" t="s">
        <v>1577</v>
      </c>
      <c r="K252" s="832"/>
      <c r="L252" s="835">
        <v>80.349999999999994</v>
      </c>
      <c r="M252" s="835">
        <v>80.349999999999994</v>
      </c>
      <c r="N252" s="832">
        <v>1</v>
      </c>
      <c r="O252" s="836">
        <v>1</v>
      </c>
      <c r="P252" s="835">
        <v>80.349999999999994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31</v>
      </c>
      <c r="B253" s="832" t="s">
        <v>1257</v>
      </c>
      <c r="C253" s="832" t="s">
        <v>1263</v>
      </c>
      <c r="D253" s="833" t="s">
        <v>1935</v>
      </c>
      <c r="E253" s="834" t="s">
        <v>1279</v>
      </c>
      <c r="F253" s="832" t="s">
        <v>1260</v>
      </c>
      <c r="G253" s="832" t="s">
        <v>1300</v>
      </c>
      <c r="H253" s="832" t="s">
        <v>575</v>
      </c>
      <c r="I253" s="832" t="s">
        <v>1427</v>
      </c>
      <c r="J253" s="832" t="s">
        <v>1428</v>
      </c>
      <c r="K253" s="832" t="s">
        <v>1429</v>
      </c>
      <c r="L253" s="835">
        <v>350</v>
      </c>
      <c r="M253" s="835">
        <v>700</v>
      </c>
      <c r="N253" s="832">
        <v>2</v>
      </c>
      <c r="O253" s="836">
        <v>2</v>
      </c>
      <c r="P253" s="835">
        <v>700</v>
      </c>
      <c r="Q253" s="837">
        <v>1</v>
      </c>
      <c r="R253" s="832">
        <v>2</v>
      </c>
      <c r="S253" s="837">
        <v>1</v>
      </c>
      <c r="T253" s="836">
        <v>2</v>
      </c>
      <c r="U253" s="838">
        <v>1</v>
      </c>
    </row>
    <row r="254" spans="1:21" ht="14.4" customHeight="1" x14ac:dyDescent="0.3">
      <c r="A254" s="831">
        <v>31</v>
      </c>
      <c r="B254" s="832" t="s">
        <v>1257</v>
      </c>
      <c r="C254" s="832" t="s">
        <v>1263</v>
      </c>
      <c r="D254" s="833" t="s">
        <v>1935</v>
      </c>
      <c r="E254" s="834" t="s">
        <v>1279</v>
      </c>
      <c r="F254" s="832" t="s">
        <v>1260</v>
      </c>
      <c r="G254" s="832" t="s">
        <v>1300</v>
      </c>
      <c r="H254" s="832" t="s">
        <v>575</v>
      </c>
      <c r="I254" s="832" t="s">
        <v>1304</v>
      </c>
      <c r="J254" s="832" t="s">
        <v>1305</v>
      </c>
      <c r="K254" s="832" t="s">
        <v>1306</v>
      </c>
      <c r="L254" s="835">
        <v>1000</v>
      </c>
      <c r="M254" s="835">
        <v>2000</v>
      </c>
      <c r="N254" s="832">
        <v>2</v>
      </c>
      <c r="O254" s="836">
        <v>2</v>
      </c>
      <c r="P254" s="835">
        <v>2000</v>
      </c>
      <c r="Q254" s="837">
        <v>1</v>
      </c>
      <c r="R254" s="832">
        <v>2</v>
      </c>
      <c r="S254" s="837">
        <v>1</v>
      </c>
      <c r="T254" s="836">
        <v>2</v>
      </c>
      <c r="U254" s="838">
        <v>1</v>
      </c>
    </row>
    <row r="255" spans="1:21" ht="14.4" customHeight="1" x14ac:dyDescent="0.3">
      <c r="A255" s="831">
        <v>31</v>
      </c>
      <c r="B255" s="832" t="s">
        <v>1257</v>
      </c>
      <c r="C255" s="832" t="s">
        <v>1263</v>
      </c>
      <c r="D255" s="833" t="s">
        <v>1935</v>
      </c>
      <c r="E255" s="834" t="s">
        <v>1279</v>
      </c>
      <c r="F255" s="832" t="s">
        <v>1260</v>
      </c>
      <c r="G255" s="832" t="s">
        <v>1300</v>
      </c>
      <c r="H255" s="832" t="s">
        <v>575</v>
      </c>
      <c r="I255" s="832" t="s">
        <v>1656</v>
      </c>
      <c r="J255" s="832" t="s">
        <v>1657</v>
      </c>
      <c r="K255" s="832" t="s">
        <v>1658</v>
      </c>
      <c r="L255" s="835">
        <v>680.11</v>
      </c>
      <c r="M255" s="835">
        <v>680.11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31</v>
      </c>
      <c r="B256" s="832" t="s">
        <v>1257</v>
      </c>
      <c r="C256" s="832" t="s">
        <v>1263</v>
      </c>
      <c r="D256" s="833" t="s">
        <v>1935</v>
      </c>
      <c r="E256" s="834" t="s">
        <v>1279</v>
      </c>
      <c r="F256" s="832" t="s">
        <v>1260</v>
      </c>
      <c r="G256" s="832" t="s">
        <v>1300</v>
      </c>
      <c r="H256" s="832" t="s">
        <v>575</v>
      </c>
      <c r="I256" s="832" t="s">
        <v>1659</v>
      </c>
      <c r="J256" s="832" t="s">
        <v>1660</v>
      </c>
      <c r="K256" s="832" t="s">
        <v>1661</v>
      </c>
      <c r="L256" s="835">
        <v>600</v>
      </c>
      <c r="M256" s="835">
        <v>600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31</v>
      </c>
      <c r="B257" s="832" t="s">
        <v>1257</v>
      </c>
      <c r="C257" s="832" t="s">
        <v>1263</v>
      </c>
      <c r="D257" s="833" t="s">
        <v>1935</v>
      </c>
      <c r="E257" s="834" t="s">
        <v>1279</v>
      </c>
      <c r="F257" s="832" t="s">
        <v>1260</v>
      </c>
      <c r="G257" s="832" t="s">
        <v>1307</v>
      </c>
      <c r="H257" s="832" t="s">
        <v>575</v>
      </c>
      <c r="I257" s="832" t="s">
        <v>1430</v>
      </c>
      <c r="J257" s="832" t="s">
        <v>1431</v>
      </c>
      <c r="K257" s="832" t="s">
        <v>1432</v>
      </c>
      <c r="L257" s="835">
        <v>260</v>
      </c>
      <c r="M257" s="835">
        <v>520</v>
      </c>
      <c r="N257" s="832">
        <v>2</v>
      </c>
      <c r="O257" s="836">
        <v>1</v>
      </c>
      <c r="P257" s="835">
        <v>520</v>
      </c>
      <c r="Q257" s="837">
        <v>1</v>
      </c>
      <c r="R257" s="832">
        <v>2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31</v>
      </c>
      <c r="B258" s="832" t="s">
        <v>1257</v>
      </c>
      <c r="C258" s="832" t="s">
        <v>1263</v>
      </c>
      <c r="D258" s="833" t="s">
        <v>1935</v>
      </c>
      <c r="E258" s="834" t="s">
        <v>1280</v>
      </c>
      <c r="F258" s="832" t="s">
        <v>1258</v>
      </c>
      <c r="G258" s="832" t="s">
        <v>1662</v>
      </c>
      <c r="H258" s="832" t="s">
        <v>605</v>
      </c>
      <c r="I258" s="832" t="s">
        <v>1663</v>
      </c>
      <c r="J258" s="832" t="s">
        <v>1093</v>
      </c>
      <c r="K258" s="832" t="s">
        <v>1664</v>
      </c>
      <c r="L258" s="835">
        <v>117.03</v>
      </c>
      <c r="M258" s="835">
        <v>117.03</v>
      </c>
      <c r="N258" s="832">
        <v>1</v>
      </c>
      <c r="O258" s="836">
        <v>0.5</v>
      </c>
      <c r="P258" s="835">
        <v>117.03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31</v>
      </c>
      <c r="B259" s="832" t="s">
        <v>1257</v>
      </c>
      <c r="C259" s="832" t="s">
        <v>1263</v>
      </c>
      <c r="D259" s="833" t="s">
        <v>1935</v>
      </c>
      <c r="E259" s="834" t="s">
        <v>1280</v>
      </c>
      <c r="F259" s="832" t="s">
        <v>1258</v>
      </c>
      <c r="G259" s="832" t="s">
        <v>1359</v>
      </c>
      <c r="H259" s="832" t="s">
        <v>605</v>
      </c>
      <c r="I259" s="832" t="s">
        <v>1139</v>
      </c>
      <c r="J259" s="832" t="s">
        <v>1140</v>
      </c>
      <c r="K259" s="832" t="s">
        <v>1141</v>
      </c>
      <c r="L259" s="835">
        <v>272.83</v>
      </c>
      <c r="M259" s="835">
        <v>272.83</v>
      </c>
      <c r="N259" s="832">
        <v>1</v>
      </c>
      <c r="O259" s="836">
        <v>1</v>
      </c>
      <c r="P259" s="835">
        <v>272.83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31</v>
      </c>
      <c r="B260" s="832" t="s">
        <v>1257</v>
      </c>
      <c r="C260" s="832" t="s">
        <v>1263</v>
      </c>
      <c r="D260" s="833" t="s">
        <v>1935</v>
      </c>
      <c r="E260" s="834" t="s">
        <v>1280</v>
      </c>
      <c r="F260" s="832" t="s">
        <v>1258</v>
      </c>
      <c r="G260" s="832" t="s">
        <v>1665</v>
      </c>
      <c r="H260" s="832" t="s">
        <v>575</v>
      </c>
      <c r="I260" s="832" t="s">
        <v>1666</v>
      </c>
      <c r="J260" s="832" t="s">
        <v>1667</v>
      </c>
      <c r="K260" s="832" t="s">
        <v>1668</v>
      </c>
      <c r="L260" s="835">
        <v>0</v>
      </c>
      <c r="M260" s="835">
        <v>0</v>
      </c>
      <c r="N260" s="832">
        <v>2</v>
      </c>
      <c r="O260" s="836">
        <v>1</v>
      </c>
      <c r="P260" s="835">
        <v>0</v>
      </c>
      <c r="Q260" s="837"/>
      <c r="R260" s="832">
        <v>1</v>
      </c>
      <c r="S260" s="837">
        <v>0.5</v>
      </c>
      <c r="T260" s="836">
        <v>0.5</v>
      </c>
      <c r="U260" s="838">
        <v>0.5</v>
      </c>
    </row>
    <row r="261" spans="1:21" ht="14.4" customHeight="1" x14ac:dyDescent="0.3">
      <c r="A261" s="831">
        <v>31</v>
      </c>
      <c r="B261" s="832" t="s">
        <v>1257</v>
      </c>
      <c r="C261" s="832" t="s">
        <v>1263</v>
      </c>
      <c r="D261" s="833" t="s">
        <v>1935</v>
      </c>
      <c r="E261" s="834" t="s">
        <v>1280</v>
      </c>
      <c r="F261" s="832" t="s">
        <v>1258</v>
      </c>
      <c r="G261" s="832" t="s">
        <v>1665</v>
      </c>
      <c r="H261" s="832" t="s">
        <v>575</v>
      </c>
      <c r="I261" s="832" t="s">
        <v>1669</v>
      </c>
      <c r="J261" s="832" t="s">
        <v>1667</v>
      </c>
      <c r="K261" s="832" t="s">
        <v>1670</v>
      </c>
      <c r="L261" s="835">
        <v>0</v>
      </c>
      <c r="M261" s="835">
        <v>0</v>
      </c>
      <c r="N261" s="832">
        <v>2</v>
      </c>
      <c r="O261" s="836">
        <v>1</v>
      </c>
      <c r="P261" s="835">
        <v>0</v>
      </c>
      <c r="Q261" s="837"/>
      <c r="R261" s="832">
        <v>1</v>
      </c>
      <c r="S261" s="837">
        <v>0.5</v>
      </c>
      <c r="T261" s="836">
        <v>0.5</v>
      </c>
      <c r="U261" s="838">
        <v>0.5</v>
      </c>
    </row>
    <row r="262" spans="1:21" ht="14.4" customHeight="1" x14ac:dyDescent="0.3">
      <c r="A262" s="831">
        <v>31</v>
      </c>
      <c r="B262" s="832" t="s">
        <v>1257</v>
      </c>
      <c r="C262" s="832" t="s">
        <v>1263</v>
      </c>
      <c r="D262" s="833" t="s">
        <v>1935</v>
      </c>
      <c r="E262" s="834" t="s">
        <v>1280</v>
      </c>
      <c r="F262" s="832" t="s">
        <v>1258</v>
      </c>
      <c r="G262" s="832" t="s">
        <v>1440</v>
      </c>
      <c r="H262" s="832" t="s">
        <v>575</v>
      </c>
      <c r="I262" s="832" t="s">
        <v>1671</v>
      </c>
      <c r="J262" s="832" t="s">
        <v>1672</v>
      </c>
      <c r="K262" s="832" t="s">
        <v>1673</v>
      </c>
      <c r="L262" s="835">
        <v>32.28</v>
      </c>
      <c r="M262" s="835">
        <v>96.84</v>
      </c>
      <c r="N262" s="832">
        <v>3</v>
      </c>
      <c r="O262" s="836">
        <v>2.5</v>
      </c>
      <c r="P262" s="835">
        <v>64.56</v>
      </c>
      <c r="Q262" s="837">
        <v>0.66666666666666663</v>
      </c>
      <c r="R262" s="832">
        <v>2</v>
      </c>
      <c r="S262" s="837">
        <v>0.66666666666666663</v>
      </c>
      <c r="T262" s="836">
        <v>1.5</v>
      </c>
      <c r="U262" s="838">
        <v>0.6</v>
      </c>
    </row>
    <row r="263" spans="1:21" ht="14.4" customHeight="1" x14ac:dyDescent="0.3">
      <c r="A263" s="831">
        <v>31</v>
      </c>
      <c r="B263" s="832" t="s">
        <v>1257</v>
      </c>
      <c r="C263" s="832" t="s">
        <v>1263</v>
      </c>
      <c r="D263" s="833" t="s">
        <v>1935</v>
      </c>
      <c r="E263" s="834" t="s">
        <v>1280</v>
      </c>
      <c r="F263" s="832" t="s">
        <v>1258</v>
      </c>
      <c r="G263" s="832" t="s">
        <v>1674</v>
      </c>
      <c r="H263" s="832" t="s">
        <v>575</v>
      </c>
      <c r="I263" s="832" t="s">
        <v>1675</v>
      </c>
      <c r="J263" s="832" t="s">
        <v>1676</v>
      </c>
      <c r="K263" s="832" t="s">
        <v>1677</v>
      </c>
      <c r="L263" s="835">
        <v>63.47</v>
      </c>
      <c r="M263" s="835">
        <v>126.94</v>
      </c>
      <c r="N263" s="832">
        <v>2</v>
      </c>
      <c r="O263" s="836">
        <v>1</v>
      </c>
      <c r="P263" s="835">
        <v>63.47</v>
      </c>
      <c r="Q263" s="837">
        <v>0.5</v>
      </c>
      <c r="R263" s="832">
        <v>1</v>
      </c>
      <c r="S263" s="837">
        <v>0.5</v>
      </c>
      <c r="T263" s="836">
        <v>0.5</v>
      </c>
      <c r="U263" s="838">
        <v>0.5</v>
      </c>
    </row>
    <row r="264" spans="1:21" ht="14.4" customHeight="1" x14ac:dyDescent="0.3">
      <c r="A264" s="831">
        <v>31</v>
      </c>
      <c r="B264" s="832" t="s">
        <v>1257</v>
      </c>
      <c r="C264" s="832" t="s">
        <v>1263</v>
      </c>
      <c r="D264" s="833" t="s">
        <v>1935</v>
      </c>
      <c r="E264" s="834" t="s">
        <v>1280</v>
      </c>
      <c r="F264" s="832" t="s">
        <v>1258</v>
      </c>
      <c r="G264" s="832" t="s">
        <v>1674</v>
      </c>
      <c r="H264" s="832" t="s">
        <v>575</v>
      </c>
      <c r="I264" s="832" t="s">
        <v>1678</v>
      </c>
      <c r="J264" s="832" t="s">
        <v>1679</v>
      </c>
      <c r="K264" s="832" t="s">
        <v>1680</v>
      </c>
      <c r="L264" s="835">
        <v>76.180000000000007</v>
      </c>
      <c r="M264" s="835">
        <v>76.180000000000007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31</v>
      </c>
      <c r="B265" s="832" t="s">
        <v>1257</v>
      </c>
      <c r="C265" s="832" t="s">
        <v>1263</v>
      </c>
      <c r="D265" s="833" t="s">
        <v>1935</v>
      </c>
      <c r="E265" s="834" t="s">
        <v>1280</v>
      </c>
      <c r="F265" s="832" t="s">
        <v>1258</v>
      </c>
      <c r="G265" s="832" t="s">
        <v>1681</v>
      </c>
      <c r="H265" s="832" t="s">
        <v>605</v>
      </c>
      <c r="I265" s="832" t="s">
        <v>1682</v>
      </c>
      <c r="J265" s="832" t="s">
        <v>1683</v>
      </c>
      <c r="K265" s="832" t="s">
        <v>1684</v>
      </c>
      <c r="L265" s="835">
        <v>141.25</v>
      </c>
      <c r="M265" s="835">
        <v>141.25</v>
      </c>
      <c r="N265" s="832">
        <v>1</v>
      </c>
      <c r="O265" s="836">
        <v>0.5</v>
      </c>
      <c r="P265" s="835">
        <v>141.25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31</v>
      </c>
      <c r="B266" s="832" t="s">
        <v>1257</v>
      </c>
      <c r="C266" s="832" t="s">
        <v>1263</v>
      </c>
      <c r="D266" s="833" t="s">
        <v>1935</v>
      </c>
      <c r="E266" s="834" t="s">
        <v>1280</v>
      </c>
      <c r="F266" s="832" t="s">
        <v>1258</v>
      </c>
      <c r="G266" s="832" t="s">
        <v>1290</v>
      </c>
      <c r="H266" s="832" t="s">
        <v>605</v>
      </c>
      <c r="I266" s="832" t="s">
        <v>1311</v>
      </c>
      <c r="J266" s="832" t="s">
        <v>696</v>
      </c>
      <c r="K266" s="832" t="s">
        <v>1070</v>
      </c>
      <c r="L266" s="835">
        <v>490.89</v>
      </c>
      <c r="M266" s="835">
        <v>1963.56</v>
      </c>
      <c r="N266" s="832">
        <v>4</v>
      </c>
      <c r="O266" s="836">
        <v>2</v>
      </c>
      <c r="P266" s="835">
        <v>1963.56</v>
      </c>
      <c r="Q266" s="837">
        <v>1</v>
      </c>
      <c r="R266" s="832">
        <v>4</v>
      </c>
      <c r="S266" s="837">
        <v>1</v>
      </c>
      <c r="T266" s="836">
        <v>2</v>
      </c>
      <c r="U266" s="838">
        <v>1</v>
      </c>
    </row>
    <row r="267" spans="1:21" ht="14.4" customHeight="1" x14ac:dyDescent="0.3">
      <c r="A267" s="831">
        <v>31</v>
      </c>
      <c r="B267" s="832" t="s">
        <v>1257</v>
      </c>
      <c r="C267" s="832" t="s">
        <v>1263</v>
      </c>
      <c r="D267" s="833" t="s">
        <v>1935</v>
      </c>
      <c r="E267" s="834" t="s">
        <v>1280</v>
      </c>
      <c r="F267" s="832" t="s">
        <v>1258</v>
      </c>
      <c r="G267" s="832" t="s">
        <v>1290</v>
      </c>
      <c r="H267" s="832" t="s">
        <v>605</v>
      </c>
      <c r="I267" s="832" t="s">
        <v>1291</v>
      </c>
      <c r="J267" s="832" t="s">
        <v>696</v>
      </c>
      <c r="K267" s="832" t="s">
        <v>1068</v>
      </c>
      <c r="L267" s="835">
        <v>736.33</v>
      </c>
      <c r="M267" s="835">
        <v>2945.32</v>
      </c>
      <c r="N267" s="832">
        <v>4</v>
      </c>
      <c r="O267" s="836">
        <v>3.5</v>
      </c>
      <c r="P267" s="835">
        <v>2945.32</v>
      </c>
      <c r="Q267" s="837">
        <v>1</v>
      </c>
      <c r="R267" s="832">
        <v>4</v>
      </c>
      <c r="S267" s="837">
        <v>1</v>
      </c>
      <c r="T267" s="836">
        <v>3.5</v>
      </c>
      <c r="U267" s="838">
        <v>1</v>
      </c>
    </row>
    <row r="268" spans="1:21" ht="14.4" customHeight="1" x14ac:dyDescent="0.3">
      <c r="A268" s="831">
        <v>31</v>
      </c>
      <c r="B268" s="832" t="s">
        <v>1257</v>
      </c>
      <c r="C268" s="832" t="s">
        <v>1263</v>
      </c>
      <c r="D268" s="833" t="s">
        <v>1935</v>
      </c>
      <c r="E268" s="834" t="s">
        <v>1280</v>
      </c>
      <c r="F268" s="832" t="s">
        <v>1258</v>
      </c>
      <c r="G268" s="832" t="s">
        <v>1290</v>
      </c>
      <c r="H268" s="832" t="s">
        <v>605</v>
      </c>
      <c r="I268" s="832" t="s">
        <v>1365</v>
      </c>
      <c r="J268" s="832" t="s">
        <v>696</v>
      </c>
      <c r="K268" s="832" t="s">
        <v>1366</v>
      </c>
      <c r="L268" s="835">
        <v>923.74</v>
      </c>
      <c r="M268" s="835">
        <v>923.74</v>
      </c>
      <c r="N268" s="832">
        <v>1</v>
      </c>
      <c r="O268" s="836">
        <v>1</v>
      </c>
      <c r="P268" s="835">
        <v>923.74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31</v>
      </c>
      <c r="B269" s="832" t="s">
        <v>1257</v>
      </c>
      <c r="C269" s="832" t="s">
        <v>1263</v>
      </c>
      <c r="D269" s="833" t="s">
        <v>1935</v>
      </c>
      <c r="E269" s="834" t="s">
        <v>1280</v>
      </c>
      <c r="F269" s="832" t="s">
        <v>1258</v>
      </c>
      <c r="G269" s="832" t="s">
        <v>1323</v>
      </c>
      <c r="H269" s="832" t="s">
        <v>605</v>
      </c>
      <c r="I269" s="832" t="s">
        <v>1163</v>
      </c>
      <c r="J269" s="832" t="s">
        <v>632</v>
      </c>
      <c r="K269" s="832" t="s">
        <v>619</v>
      </c>
      <c r="L269" s="835">
        <v>48.42</v>
      </c>
      <c r="M269" s="835">
        <v>48.42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31</v>
      </c>
      <c r="B270" s="832" t="s">
        <v>1257</v>
      </c>
      <c r="C270" s="832" t="s">
        <v>1263</v>
      </c>
      <c r="D270" s="833" t="s">
        <v>1935</v>
      </c>
      <c r="E270" s="834" t="s">
        <v>1280</v>
      </c>
      <c r="F270" s="832" t="s">
        <v>1258</v>
      </c>
      <c r="G270" s="832" t="s">
        <v>1323</v>
      </c>
      <c r="H270" s="832" t="s">
        <v>575</v>
      </c>
      <c r="I270" s="832" t="s">
        <v>1413</v>
      </c>
      <c r="J270" s="832" t="s">
        <v>632</v>
      </c>
      <c r="K270" s="832" t="s">
        <v>1414</v>
      </c>
      <c r="L270" s="835">
        <v>48.42</v>
      </c>
      <c r="M270" s="835">
        <v>193.68</v>
      </c>
      <c r="N270" s="832">
        <v>4</v>
      </c>
      <c r="O270" s="836">
        <v>3</v>
      </c>
      <c r="P270" s="835">
        <v>193.68</v>
      </c>
      <c r="Q270" s="837">
        <v>1</v>
      </c>
      <c r="R270" s="832">
        <v>4</v>
      </c>
      <c r="S270" s="837">
        <v>1</v>
      </c>
      <c r="T270" s="836">
        <v>3</v>
      </c>
      <c r="U270" s="838">
        <v>1</v>
      </c>
    </row>
    <row r="271" spans="1:21" ht="14.4" customHeight="1" x14ac:dyDescent="0.3">
      <c r="A271" s="831">
        <v>31</v>
      </c>
      <c r="B271" s="832" t="s">
        <v>1257</v>
      </c>
      <c r="C271" s="832" t="s">
        <v>1263</v>
      </c>
      <c r="D271" s="833" t="s">
        <v>1935</v>
      </c>
      <c r="E271" s="834" t="s">
        <v>1280</v>
      </c>
      <c r="F271" s="832" t="s">
        <v>1258</v>
      </c>
      <c r="G271" s="832" t="s">
        <v>1324</v>
      </c>
      <c r="H271" s="832" t="s">
        <v>575</v>
      </c>
      <c r="I271" s="832" t="s">
        <v>1685</v>
      </c>
      <c r="J271" s="832" t="s">
        <v>708</v>
      </c>
      <c r="K271" s="832" t="s">
        <v>1686</v>
      </c>
      <c r="L271" s="835">
        <v>103.67</v>
      </c>
      <c r="M271" s="835">
        <v>103.67</v>
      </c>
      <c r="N271" s="832">
        <v>1</v>
      </c>
      <c r="O271" s="836">
        <v>0.5</v>
      </c>
      <c r="P271" s="835">
        <v>103.67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31</v>
      </c>
      <c r="B272" s="832" t="s">
        <v>1257</v>
      </c>
      <c r="C272" s="832" t="s">
        <v>1263</v>
      </c>
      <c r="D272" s="833" t="s">
        <v>1935</v>
      </c>
      <c r="E272" s="834" t="s">
        <v>1280</v>
      </c>
      <c r="F272" s="832" t="s">
        <v>1258</v>
      </c>
      <c r="G272" s="832" t="s">
        <v>1324</v>
      </c>
      <c r="H272" s="832" t="s">
        <v>575</v>
      </c>
      <c r="I272" s="832" t="s">
        <v>1687</v>
      </c>
      <c r="J272" s="832" t="s">
        <v>708</v>
      </c>
      <c r="K272" s="832" t="s">
        <v>1686</v>
      </c>
      <c r="L272" s="835">
        <v>103.67</v>
      </c>
      <c r="M272" s="835">
        <v>103.67</v>
      </c>
      <c r="N272" s="832">
        <v>1</v>
      </c>
      <c r="O272" s="836">
        <v>1</v>
      </c>
      <c r="P272" s="835">
        <v>103.67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31</v>
      </c>
      <c r="B273" s="832" t="s">
        <v>1257</v>
      </c>
      <c r="C273" s="832" t="s">
        <v>1263</v>
      </c>
      <c r="D273" s="833" t="s">
        <v>1935</v>
      </c>
      <c r="E273" s="834" t="s">
        <v>1280</v>
      </c>
      <c r="F273" s="832" t="s">
        <v>1258</v>
      </c>
      <c r="G273" s="832" t="s">
        <v>1688</v>
      </c>
      <c r="H273" s="832" t="s">
        <v>575</v>
      </c>
      <c r="I273" s="832" t="s">
        <v>1689</v>
      </c>
      <c r="J273" s="832" t="s">
        <v>1690</v>
      </c>
      <c r="K273" s="832" t="s">
        <v>1691</v>
      </c>
      <c r="L273" s="835">
        <v>0</v>
      </c>
      <c r="M273" s="835">
        <v>0</v>
      </c>
      <c r="N273" s="832">
        <v>1</v>
      </c>
      <c r="O273" s="836">
        <v>0.5</v>
      </c>
      <c r="P273" s="835">
        <v>0</v>
      </c>
      <c r="Q273" s="837"/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31</v>
      </c>
      <c r="B274" s="832" t="s">
        <v>1257</v>
      </c>
      <c r="C274" s="832" t="s">
        <v>1263</v>
      </c>
      <c r="D274" s="833" t="s">
        <v>1935</v>
      </c>
      <c r="E274" s="834" t="s">
        <v>1280</v>
      </c>
      <c r="F274" s="832" t="s">
        <v>1258</v>
      </c>
      <c r="G274" s="832" t="s">
        <v>1292</v>
      </c>
      <c r="H274" s="832" t="s">
        <v>605</v>
      </c>
      <c r="I274" s="832" t="s">
        <v>1168</v>
      </c>
      <c r="J274" s="832" t="s">
        <v>1169</v>
      </c>
      <c r="K274" s="832" t="s">
        <v>1170</v>
      </c>
      <c r="L274" s="835">
        <v>0</v>
      </c>
      <c r="M274" s="835">
        <v>0</v>
      </c>
      <c r="N274" s="832">
        <v>3</v>
      </c>
      <c r="O274" s="836">
        <v>2</v>
      </c>
      <c r="P274" s="835">
        <v>0</v>
      </c>
      <c r="Q274" s="837"/>
      <c r="R274" s="832">
        <v>3</v>
      </c>
      <c r="S274" s="837">
        <v>1</v>
      </c>
      <c r="T274" s="836">
        <v>2</v>
      </c>
      <c r="U274" s="838">
        <v>1</v>
      </c>
    </row>
    <row r="275" spans="1:21" ht="14.4" customHeight="1" x14ac:dyDescent="0.3">
      <c r="A275" s="831">
        <v>31</v>
      </c>
      <c r="B275" s="832" t="s">
        <v>1257</v>
      </c>
      <c r="C275" s="832" t="s">
        <v>1263</v>
      </c>
      <c r="D275" s="833" t="s">
        <v>1935</v>
      </c>
      <c r="E275" s="834" t="s">
        <v>1280</v>
      </c>
      <c r="F275" s="832" t="s">
        <v>1258</v>
      </c>
      <c r="G275" s="832" t="s">
        <v>1495</v>
      </c>
      <c r="H275" s="832" t="s">
        <v>605</v>
      </c>
      <c r="I275" s="832" t="s">
        <v>1185</v>
      </c>
      <c r="J275" s="832" t="s">
        <v>831</v>
      </c>
      <c r="K275" s="832" t="s">
        <v>1186</v>
      </c>
      <c r="L275" s="835">
        <v>0</v>
      </c>
      <c r="M275" s="835">
        <v>0</v>
      </c>
      <c r="N275" s="832">
        <v>1</v>
      </c>
      <c r="O275" s="836">
        <v>0.5</v>
      </c>
      <c r="P275" s="835">
        <v>0</v>
      </c>
      <c r="Q275" s="837"/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31</v>
      </c>
      <c r="B276" s="832" t="s">
        <v>1257</v>
      </c>
      <c r="C276" s="832" t="s">
        <v>1263</v>
      </c>
      <c r="D276" s="833" t="s">
        <v>1935</v>
      </c>
      <c r="E276" s="834" t="s">
        <v>1280</v>
      </c>
      <c r="F276" s="832" t="s">
        <v>1258</v>
      </c>
      <c r="G276" s="832" t="s">
        <v>1334</v>
      </c>
      <c r="H276" s="832" t="s">
        <v>575</v>
      </c>
      <c r="I276" s="832" t="s">
        <v>1640</v>
      </c>
      <c r="J276" s="832" t="s">
        <v>835</v>
      </c>
      <c r="K276" s="832" t="s">
        <v>1544</v>
      </c>
      <c r="L276" s="835">
        <v>154.36000000000001</v>
      </c>
      <c r="M276" s="835">
        <v>154.36000000000001</v>
      </c>
      <c r="N276" s="832">
        <v>1</v>
      </c>
      <c r="O276" s="836">
        <v>1</v>
      </c>
      <c r="P276" s="835">
        <v>154.36000000000001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31</v>
      </c>
      <c r="B277" s="832" t="s">
        <v>1257</v>
      </c>
      <c r="C277" s="832" t="s">
        <v>1263</v>
      </c>
      <c r="D277" s="833" t="s">
        <v>1935</v>
      </c>
      <c r="E277" s="834" t="s">
        <v>1280</v>
      </c>
      <c r="F277" s="832" t="s">
        <v>1258</v>
      </c>
      <c r="G277" s="832" t="s">
        <v>1334</v>
      </c>
      <c r="H277" s="832" t="s">
        <v>605</v>
      </c>
      <c r="I277" s="832" t="s">
        <v>1132</v>
      </c>
      <c r="J277" s="832" t="s">
        <v>835</v>
      </c>
      <c r="K277" s="832" t="s">
        <v>1133</v>
      </c>
      <c r="L277" s="835">
        <v>225.06</v>
      </c>
      <c r="M277" s="835">
        <v>225.06</v>
      </c>
      <c r="N277" s="832">
        <v>1</v>
      </c>
      <c r="O277" s="836">
        <v>1</v>
      </c>
      <c r="P277" s="835">
        <v>225.06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31</v>
      </c>
      <c r="B278" s="832" t="s">
        <v>1257</v>
      </c>
      <c r="C278" s="832" t="s">
        <v>1263</v>
      </c>
      <c r="D278" s="833" t="s">
        <v>1935</v>
      </c>
      <c r="E278" s="834" t="s">
        <v>1280</v>
      </c>
      <c r="F278" s="832" t="s">
        <v>1260</v>
      </c>
      <c r="G278" s="832" t="s">
        <v>1296</v>
      </c>
      <c r="H278" s="832" t="s">
        <v>575</v>
      </c>
      <c r="I278" s="832" t="s">
        <v>1297</v>
      </c>
      <c r="J278" s="832" t="s">
        <v>1298</v>
      </c>
      <c r="K278" s="832" t="s">
        <v>1299</v>
      </c>
      <c r="L278" s="835">
        <v>35.130000000000003</v>
      </c>
      <c r="M278" s="835">
        <v>140.52000000000001</v>
      </c>
      <c r="N278" s="832">
        <v>4</v>
      </c>
      <c r="O278" s="836">
        <v>4</v>
      </c>
      <c r="P278" s="835">
        <v>70.260000000000005</v>
      </c>
      <c r="Q278" s="837">
        <v>0.5</v>
      </c>
      <c r="R278" s="832">
        <v>2</v>
      </c>
      <c r="S278" s="837">
        <v>0.5</v>
      </c>
      <c r="T278" s="836">
        <v>2</v>
      </c>
      <c r="U278" s="838">
        <v>0.5</v>
      </c>
    </row>
    <row r="279" spans="1:21" ht="14.4" customHeight="1" x14ac:dyDescent="0.3">
      <c r="A279" s="831">
        <v>31</v>
      </c>
      <c r="B279" s="832" t="s">
        <v>1257</v>
      </c>
      <c r="C279" s="832" t="s">
        <v>1263</v>
      </c>
      <c r="D279" s="833" t="s">
        <v>1935</v>
      </c>
      <c r="E279" s="834" t="s">
        <v>1280</v>
      </c>
      <c r="F279" s="832" t="s">
        <v>1260</v>
      </c>
      <c r="G279" s="832" t="s">
        <v>1300</v>
      </c>
      <c r="H279" s="832" t="s">
        <v>575</v>
      </c>
      <c r="I279" s="832" t="s">
        <v>1344</v>
      </c>
      <c r="J279" s="832" t="s">
        <v>1345</v>
      </c>
      <c r="K279" s="832" t="s">
        <v>1346</v>
      </c>
      <c r="L279" s="835">
        <v>199.5</v>
      </c>
      <c r="M279" s="835">
        <v>199.5</v>
      </c>
      <c r="N279" s="832">
        <v>1</v>
      </c>
      <c r="O279" s="836">
        <v>1</v>
      </c>
      <c r="P279" s="835">
        <v>199.5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31</v>
      </c>
      <c r="B280" s="832" t="s">
        <v>1257</v>
      </c>
      <c r="C280" s="832" t="s">
        <v>1263</v>
      </c>
      <c r="D280" s="833" t="s">
        <v>1935</v>
      </c>
      <c r="E280" s="834" t="s">
        <v>1280</v>
      </c>
      <c r="F280" s="832" t="s">
        <v>1260</v>
      </c>
      <c r="G280" s="832" t="s">
        <v>1300</v>
      </c>
      <c r="H280" s="832" t="s">
        <v>575</v>
      </c>
      <c r="I280" s="832" t="s">
        <v>1506</v>
      </c>
      <c r="J280" s="832" t="s">
        <v>1507</v>
      </c>
      <c r="K280" s="832" t="s">
        <v>1508</v>
      </c>
      <c r="L280" s="835">
        <v>1575</v>
      </c>
      <c r="M280" s="835">
        <v>1575</v>
      </c>
      <c r="N280" s="832">
        <v>1</v>
      </c>
      <c r="O280" s="836">
        <v>1</v>
      </c>
      <c r="P280" s="835">
        <v>1575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31</v>
      </c>
      <c r="B281" s="832" t="s">
        <v>1257</v>
      </c>
      <c r="C281" s="832" t="s">
        <v>1263</v>
      </c>
      <c r="D281" s="833" t="s">
        <v>1935</v>
      </c>
      <c r="E281" s="834" t="s">
        <v>1280</v>
      </c>
      <c r="F281" s="832" t="s">
        <v>1260</v>
      </c>
      <c r="G281" s="832" t="s">
        <v>1300</v>
      </c>
      <c r="H281" s="832" t="s">
        <v>575</v>
      </c>
      <c r="I281" s="832" t="s">
        <v>1650</v>
      </c>
      <c r="J281" s="832" t="s">
        <v>1651</v>
      </c>
      <c r="K281" s="832" t="s">
        <v>1652</v>
      </c>
      <c r="L281" s="835">
        <v>250</v>
      </c>
      <c r="M281" s="835">
        <v>250</v>
      </c>
      <c r="N281" s="832">
        <v>1</v>
      </c>
      <c r="O281" s="836">
        <v>1</v>
      </c>
      <c r="P281" s="835">
        <v>250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31</v>
      </c>
      <c r="B282" s="832" t="s">
        <v>1257</v>
      </c>
      <c r="C282" s="832" t="s">
        <v>1263</v>
      </c>
      <c r="D282" s="833" t="s">
        <v>1935</v>
      </c>
      <c r="E282" s="834" t="s">
        <v>1280</v>
      </c>
      <c r="F282" s="832" t="s">
        <v>1260</v>
      </c>
      <c r="G282" s="832" t="s">
        <v>1300</v>
      </c>
      <c r="H282" s="832" t="s">
        <v>575</v>
      </c>
      <c r="I282" s="832" t="s">
        <v>1692</v>
      </c>
      <c r="J282" s="832" t="s">
        <v>1693</v>
      </c>
      <c r="K282" s="832" t="s">
        <v>1694</v>
      </c>
      <c r="L282" s="835">
        <v>349.12</v>
      </c>
      <c r="M282" s="835">
        <v>349.12</v>
      </c>
      <c r="N282" s="832">
        <v>1</v>
      </c>
      <c r="O282" s="836">
        <v>1</v>
      </c>
      <c r="P282" s="835">
        <v>349.12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31</v>
      </c>
      <c r="B283" s="832" t="s">
        <v>1257</v>
      </c>
      <c r="C283" s="832" t="s">
        <v>1263</v>
      </c>
      <c r="D283" s="833" t="s">
        <v>1935</v>
      </c>
      <c r="E283" s="834" t="s">
        <v>1280</v>
      </c>
      <c r="F283" s="832" t="s">
        <v>1260</v>
      </c>
      <c r="G283" s="832" t="s">
        <v>1300</v>
      </c>
      <c r="H283" s="832" t="s">
        <v>575</v>
      </c>
      <c r="I283" s="832" t="s">
        <v>1427</v>
      </c>
      <c r="J283" s="832" t="s">
        <v>1428</v>
      </c>
      <c r="K283" s="832" t="s">
        <v>1429</v>
      </c>
      <c r="L283" s="835">
        <v>350</v>
      </c>
      <c r="M283" s="835">
        <v>2800</v>
      </c>
      <c r="N283" s="832">
        <v>8</v>
      </c>
      <c r="O283" s="836">
        <v>8</v>
      </c>
      <c r="P283" s="835">
        <v>2800</v>
      </c>
      <c r="Q283" s="837">
        <v>1</v>
      </c>
      <c r="R283" s="832">
        <v>8</v>
      </c>
      <c r="S283" s="837">
        <v>1</v>
      </c>
      <c r="T283" s="836">
        <v>8</v>
      </c>
      <c r="U283" s="838">
        <v>1</v>
      </c>
    </row>
    <row r="284" spans="1:21" ht="14.4" customHeight="1" x14ac:dyDescent="0.3">
      <c r="A284" s="831">
        <v>31</v>
      </c>
      <c r="B284" s="832" t="s">
        <v>1257</v>
      </c>
      <c r="C284" s="832" t="s">
        <v>1263</v>
      </c>
      <c r="D284" s="833" t="s">
        <v>1935</v>
      </c>
      <c r="E284" s="834" t="s">
        <v>1280</v>
      </c>
      <c r="F284" s="832" t="s">
        <v>1260</v>
      </c>
      <c r="G284" s="832" t="s">
        <v>1300</v>
      </c>
      <c r="H284" s="832" t="s">
        <v>575</v>
      </c>
      <c r="I284" s="832" t="s">
        <v>1304</v>
      </c>
      <c r="J284" s="832" t="s">
        <v>1305</v>
      </c>
      <c r="K284" s="832" t="s">
        <v>1306</v>
      </c>
      <c r="L284" s="835">
        <v>1000</v>
      </c>
      <c r="M284" s="835">
        <v>2000</v>
      </c>
      <c r="N284" s="832">
        <v>2</v>
      </c>
      <c r="O284" s="836">
        <v>2</v>
      </c>
      <c r="P284" s="835">
        <v>2000</v>
      </c>
      <c r="Q284" s="837">
        <v>1</v>
      </c>
      <c r="R284" s="832">
        <v>2</v>
      </c>
      <c r="S284" s="837">
        <v>1</v>
      </c>
      <c r="T284" s="836">
        <v>2</v>
      </c>
      <c r="U284" s="838">
        <v>1</v>
      </c>
    </row>
    <row r="285" spans="1:21" ht="14.4" customHeight="1" x14ac:dyDescent="0.3">
      <c r="A285" s="831">
        <v>31</v>
      </c>
      <c r="B285" s="832" t="s">
        <v>1257</v>
      </c>
      <c r="C285" s="832" t="s">
        <v>1263</v>
      </c>
      <c r="D285" s="833" t="s">
        <v>1935</v>
      </c>
      <c r="E285" s="834" t="s">
        <v>1280</v>
      </c>
      <c r="F285" s="832" t="s">
        <v>1260</v>
      </c>
      <c r="G285" s="832" t="s">
        <v>1300</v>
      </c>
      <c r="H285" s="832" t="s">
        <v>575</v>
      </c>
      <c r="I285" s="832" t="s">
        <v>1695</v>
      </c>
      <c r="J285" s="832" t="s">
        <v>1696</v>
      </c>
      <c r="K285" s="832"/>
      <c r="L285" s="835">
        <v>705.67</v>
      </c>
      <c r="M285" s="835">
        <v>705.67</v>
      </c>
      <c r="N285" s="832">
        <v>1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31</v>
      </c>
      <c r="B286" s="832" t="s">
        <v>1257</v>
      </c>
      <c r="C286" s="832" t="s">
        <v>1263</v>
      </c>
      <c r="D286" s="833" t="s">
        <v>1935</v>
      </c>
      <c r="E286" s="834" t="s">
        <v>1280</v>
      </c>
      <c r="F286" s="832" t="s">
        <v>1260</v>
      </c>
      <c r="G286" s="832" t="s">
        <v>1307</v>
      </c>
      <c r="H286" s="832" t="s">
        <v>575</v>
      </c>
      <c r="I286" s="832" t="s">
        <v>1430</v>
      </c>
      <c r="J286" s="832" t="s">
        <v>1431</v>
      </c>
      <c r="K286" s="832" t="s">
        <v>1432</v>
      </c>
      <c r="L286" s="835">
        <v>260</v>
      </c>
      <c r="M286" s="835">
        <v>1040</v>
      </c>
      <c r="N286" s="832">
        <v>4</v>
      </c>
      <c r="O286" s="836">
        <v>2</v>
      </c>
      <c r="P286" s="835">
        <v>1040</v>
      </c>
      <c r="Q286" s="837">
        <v>1</v>
      </c>
      <c r="R286" s="832">
        <v>4</v>
      </c>
      <c r="S286" s="837">
        <v>1</v>
      </c>
      <c r="T286" s="836">
        <v>2</v>
      </c>
      <c r="U286" s="838">
        <v>1</v>
      </c>
    </row>
    <row r="287" spans="1:21" ht="14.4" customHeight="1" x14ac:dyDescent="0.3">
      <c r="A287" s="831">
        <v>31</v>
      </c>
      <c r="B287" s="832" t="s">
        <v>1257</v>
      </c>
      <c r="C287" s="832" t="s">
        <v>1263</v>
      </c>
      <c r="D287" s="833" t="s">
        <v>1935</v>
      </c>
      <c r="E287" s="834" t="s">
        <v>1281</v>
      </c>
      <c r="F287" s="832" t="s">
        <v>1258</v>
      </c>
      <c r="G287" s="832" t="s">
        <v>1552</v>
      </c>
      <c r="H287" s="832" t="s">
        <v>575</v>
      </c>
      <c r="I287" s="832" t="s">
        <v>1697</v>
      </c>
      <c r="J287" s="832" t="s">
        <v>748</v>
      </c>
      <c r="K287" s="832" t="s">
        <v>1698</v>
      </c>
      <c r="L287" s="835">
        <v>0</v>
      </c>
      <c r="M287" s="835">
        <v>0</v>
      </c>
      <c r="N287" s="832">
        <v>2</v>
      </c>
      <c r="O287" s="836">
        <v>2</v>
      </c>
      <c r="P287" s="835">
        <v>0</v>
      </c>
      <c r="Q287" s="837"/>
      <c r="R287" s="832">
        <v>1</v>
      </c>
      <c r="S287" s="837">
        <v>0.5</v>
      </c>
      <c r="T287" s="836">
        <v>1</v>
      </c>
      <c r="U287" s="838">
        <v>0.5</v>
      </c>
    </row>
    <row r="288" spans="1:21" ht="14.4" customHeight="1" x14ac:dyDescent="0.3">
      <c r="A288" s="831">
        <v>31</v>
      </c>
      <c r="B288" s="832" t="s">
        <v>1257</v>
      </c>
      <c r="C288" s="832" t="s">
        <v>1263</v>
      </c>
      <c r="D288" s="833" t="s">
        <v>1935</v>
      </c>
      <c r="E288" s="834" t="s">
        <v>1281</v>
      </c>
      <c r="F288" s="832" t="s">
        <v>1258</v>
      </c>
      <c r="G288" s="832" t="s">
        <v>1552</v>
      </c>
      <c r="H288" s="832" t="s">
        <v>575</v>
      </c>
      <c r="I288" s="832" t="s">
        <v>1699</v>
      </c>
      <c r="J288" s="832" t="s">
        <v>748</v>
      </c>
      <c r="K288" s="832" t="s">
        <v>1700</v>
      </c>
      <c r="L288" s="835">
        <v>0</v>
      </c>
      <c r="M288" s="835">
        <v>0</v>
      </c>
      <c r="N288" s="832">
        <v>1</v>
      </c>
      <c r="O288" s="836">
        <v>0.5</v>
      </c>
      <c r="P288" s="835"/>
      <c r="Q288" s="837"/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31</v>
      </c>
      <c r="B289" s="832" t="s">
        <v>1257</v>
      </c>
      <c r="C289" s="832" t="s">
        <v>1263</v>
      </c>
      <c r="D289" s="833" t="s">
        <v>1935</v>
      </c>
      <c r="E289" s="834" t="s">
        <v>1281</v>
      </c>
      <c r="F289" s="832" t="s">
        <v>1258</v>
      </c>
      <c r="G289" s="832" t="s">
        <v>1552</v>
      </c>
      <c r="H289" s="832" t="s">
        <v>575</v>
      </c>
      <c r="I289" s="832" t="s">
        <v>1701</v>
      </c>
      <c r="J289" s="832" t="s">
        <v>748</v>
      </c>
      <c r="K289" s="832" t="s">
        <v>1700</v>
      </c>
      <c r="L289" s="835">
        <v>0</v>
      </c>
      <c r="M289" s="835">
        <v>0</v>
      </c>
      <c r="N289" s="832">
        <v>2</v>
      </c>
      <c r="O289" s="836">
        <v>1</v>
      </c>
      <c r="P289" s="835">
        <v>0</v>
      </c>
      <c r="Q289" s="837"/>
      <c r="R289" s="832">
        <v>2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31</v>
      </c>
      <c r="B290" s="832" t="s">
        <v>1257</v>
      </c>
      <c r="C290" s="832" t="s">
        <v>1263</v>
      </c>
      <c r="D290" s="833" t="s">
        <v>1935</v>
      </c>
      <c r="E290" s="834" t="s">
        <v>1281</v>
      </c>
      <c r="F290" s="832" t="s">
        <v>1258</v>
      </c>
      <c r="G290" s="832" t="s">
        <v>1359</v>
      </c>
      <c r="H290" s="832" t="s">
        <v>605</v>
      </c>
      <c r="I290" s="832" t="s">
        <v>1437</v>
      </c>
      <c r="J290" s="832" t="s">
        <v>1140</v>
      </c>
      <c r="K290" s="832" t="s">
        <v>1315</v>
      </c>
      <c r="L290" s="835">
        <v>170.52</v>
      </c>
      <c r="M290" s="835">
        <v>170.52</v>
      </c>
      <c r="N290" s="832">
        <v>1</v>
      </c>
      <c r="O290" s="836">
        <v>1</v>
      </c>
      <c r="P290" s="835">
        <v>170.52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31</v>
      </c>
      <c r="B291" s="832" t="s">
        <v>1257</v>
      </c>
      <c r="C291" s="832" t="s">
        <v>1263</v>
      </c>
      <c r="D291" s="833" t="s">
        <v>1935</v>
      </c>
      <c r="E291" s="834" t="s">
        <v>1281</v>
      </c>
      <c r="F291" s="832" t="s">
        <v>1258</v>
      </c>
      <c r="G291" s="832" t="s">
        <v>1453</v>
      </c>
      <c r="H291" s="832" t="s">
        <v>575</v>
      </c>
      <c r="I291" s="832" t="s">
        <v>1454</v>
      </c>
      <c r="J291" s="832" t="s">
        <v>1455</v>
      </c>
      <c r="K291" s="832" t="s">
        <v>1456</v>
      </c>
      <c r="L291" s="835">
        <v>0</v>
      </c>
      <c r="M291" s="835">
        <v>0</v>
      </c>
      <c r="N291" s="832">
        <v>5</v>
      </c>
      <c r="O291" s="836">
        <v>2.5</v>
      </c>
      <c r="P291" s="835">
        <v>0</v>
      </c>
      <c r="Q291" s="837"/>
      <c r="R291" s="832">
        <v>4</v>
      </c>
      <c r="S291" s="837">
        <v>0.8</v>
      </c>
      <c r="T291" s="836">
        <v>2</v>
      </c>
      <c r="U291" s="838">
        <v>0.8</v>
      </c>
    </row>
    <row r="292" spans="1:21" ht="14.4" customHeight="1" x14ac:dyDescent="0.3">
      <c r="A292" s="831">
        <v>31</v>
      </c>
      <c r="B292" s="832" t="s">
        <v>1257</v>
      </c>
      <c r="C292" s="832" t="s">
        <v>1263</v>
      </c>
      <c r="D292" s="833" t="s">
        <v>1935</v>
      </c>
      <c r="E292" s="834" t="s">
        <v>1281</v>
      </c>
      <c r="F292" s="832" t="s">
        <v>1258</v>
      </c>
      <c r="G292" s="832" t="s">
        <v>1316</v>
      </c>
      <c r="H292" s="832" t="s">
        <v>575</v>
      </c>
      <c r="I292" s="832" t="s">
        <v>1317</v>
      </c>
      <c r="J292" s="832" t="s">
        <v>1318</v>
      </c>
      <c r="K292" s="832" t="s">
        <v>1319</v>
      </c>
      <c r="L292" s="835">
        <v>132.97999999999999</v>
      </c>
      <c r="M292" s="835">
        <v>531.91999999999996</v>
      </c>
      <c r="N292" s="832">
        <v>4</v>
      </c>
      <c r="O292" s="836">
        <v>2</v>
      </c>
      <c r="P292" s="835">
        <v>531.91999999999996</v>
      </c>
      <c r="Q292" s="837">
        <v>1</v>
      </c>
      <c r="R292" s="832">
        <v>4</v>
      </c>
      <c r="S292" s="837">
        <v>1</v>
      </c>
      <c r="T292" s="836">
        <v>2</v>
      </c>
      <c r="U292" s="838">
        <v>1</v>
      </c>
    </row>
    <row r="293" spans="1:21" ht="14.4" customHeight="1" x14ac:dyDescent="0.3">
      <c r="A293" s="831">
        <v>31</v>
      </c>
      <c r="B293" s="832" t="s">
        <v>1257</v>
      </c>
      <c r="C293" s="832" t="s">
        <v>1263</v>
      </c>
      <c r="D293" s="833" t="s">
        <v>1935</v>
      </c>
      <c r="E293" s="834" t="s">
        <v>1281</v>
      </c>
      <c r="F293" s="832" t="s">
        <v>1258</v>
      </c>
      <c r="G293" s="832" t="s">
        <v>1290</v>
      </c>
      <c r="H293" s="832" t="s">
        <v>605</v>
      </c>
      <c r="I293" s="832" t="s">
        <v>1311</v>
      </c>
      <c r="J293" s="832" t="s">
        <v>696</v>
      </c>
      <c r="K293" s="832" t="s">
        <v>1070</v>
      </c>
      <c r="L293" s="835">
        <v>490.89</v>
      </c>
      <c r="M293" s="835">
        <v>6381.57</v>
      </c>
      <c r="N293" s="832">
        <v>13</v>
      </c>
      <c r="O293" s="836">
        <v>6.5</v>
      </c>
      <c r="P293" s="835">
        <v>4908.8999999999996</v>
      </c>
      <c r="Q293" s="837">
        <v>0.76923076923076916</v>
      </c>
      <c r="R293" s="832">
        <v>10</v>
      </c>
      <c r="S293" s="837">
        <v>0.76923076923076927</v>
      </c>
      <c r="T293" s="836">
        <v>5.5</v>
      </c>
      <c r="U293" s="838">
        <v>0.84615384615384615</v>
      </c>
    </row>
    <row r="294" spans="1:21" ht="14.4" customHeight="1" x14ac:dyDescent="0.3">
      <c r="A294" s="831">
        <v>31</v>
      </c>
      <c r="B294" s="832" t="s">
        <v>1257</v>
      </c>
      <c r="C294" s="832" t="s">
        <v>1263</v>
      </c>
      <c r="D294" s="833" t="s">
        <v>1935</v>
      </c>
      <c r="E294" s="834" t="s">
        <v>1281</v>
      </c>
      <c r="F294" s="832" t="s">
        <v>1258</v>
      </c>
      <c r="G294" s="832" t="s">
        <v>1290</v>
      </c>
      <c r="H294" s="832" t="s">
        <v>605</v>
      </c>
      <c r="I294" s="832" t="s">
        <v>1291</v>
      </c>
      <c r="J294" s="832" t="s">
        <v>696</v>
      </c>
      <c r="K294" s="832" t="s">
        <v>1068</v>
      </c>
      <c r="L294" s="835">
        <v>736.33</v>
      </c>
      <c r="M294" s="835">
        <v>5154.3100000000004</v>
      </c>
      <c r="N294" s="832">
        <v>7</v>
      </c>
      <c r="O294" s="836">
        <v>3</v>
      </c>
      <c r="P294" s="835">
        <v>3681.6500000000005</v>
      </c>
      <c r="Q294" s="837">
        <v>0.7142857142857143</v>
      </c>
      <c r="R294" s="832">
        <v>5</v>
      </c>
      <c r="S294" s="837">
        <v>0.7142857142857143</v>
      </c>
      <c r="T294" s="836">
        <v>2</v>
      </c>
      <c r="U294" s="838">
        <v>0.66666666666666663</v>
      </c>
    </row>
    <row r="295" spans="1:21" ht="14.4" customHeight="1" x14ac:dyDescent="0.3">
      <c r="A295" s="831">
        <v>31</v>
      </c>
      <c r="B295" s="832" t="s">
        <v>1257</v>
      </c>
      <c r="C295" s="832" t="s">
        <v>1263</v>
      </c>
      <c r="D295" s="833" t="s">
        <v>1935</v>
      </c>
      <c r="E295" s="834" t="s">
        <v>1281</v>
      </c>
      <c r="F295" s="832" t="s">
        <v>1258</v>
      </c>
      <c r="G295" s="832" t="s">
        <v>1290</v>
      </c>
      <c r="H295" s="832" t="s">
        <v>605</v>
      </c>
      <c r="I295" s="832" t="s">
        <v>1365</v>
      </c>
      <c r="J295" s="832" t="s">
        <v>696</v>
      </c>
      <c r="K295" s="832" t="s">
        <v>1366</v>
      </c>
      <c r="L295" s="835">
        <v>923.74</v>
      </c>
      <c r="M295" s="835">
        <v>3694.96</v>
      </c>
      <c r="N295" s="832">
        <v>4</v>
      </c>
      <c r="O295" s="836">
        <v>1</v>
      </c>
      <c r="P295" s="835">
        <v>3694.96</v>
      </c>
      <c r="Q295" s="837">
        <v>1</v>
      </c>
      <c r="R295" s="832">
        <v>4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31</v>
      </c>
      <c r="B296" s="832" t="s">
        <v>1257</v>
      </c>
      <c r="C296" s="832" t="s">
        <v>1263</v>
      </c>
      <c r="D296" s="833" t="s">
        <v>1935</v>
      </c>
      <c r="E296" s="834" t="s">
        <v>1281</v>
      </c>
      <c r="F296" s="832" t="s">
        <v>1258</v>
      </c>
      <c r="G296" s="832" t="s">
        <v>1290</v>
      </c>
      <c r="H296" s="832" t="s">
        <v>605</v>
      </c>
      <c r="I296" s="832" t="s">
        <v>1702</v>
      </c>
      <c r="J296" s="832" t="s">
        <v>696</v>
      </c>
      <c r="K296" s="832" t="s">
        <v>1703</v>
      </c>
      <c r="L296" s="835">
        <v>1154.68</v>
      </c>
      <c r="M296" s="835">
        <v>2309.36</v>
      </c>
      <c r="N296" s="832">
        <v>2</v>
      </c>
      <c r="O296" s="836">
        <v>1</v>
      </c>
      <c r="P296" s="835">
        <v>2309.36</v>
      </c>
      <c r="Q296" s="837">
        <v>1</v>
      </c>
      <c r="R296" s="832">
        <v>2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31</v>
      </c>
      <c r="B297" s="832" t="s">
        <v>1257</v>
      </c>
      <c r="C297" s="832" t="s">
        <v>1263</v>
      </c>
      <c r="D297" s="833" t="s">
        <v>1935</v>
      </c>
      <c r="E297" s="834" t="s">
        <v>1281</v>
      </c>
      <c r="F297" s="832" t="s">
        <v>1258</v>
      </c>
      <c r="G297" s="832" t="s">
        <v>1290</v>
      </c>
      <c r="H297" s="832" t="s">
        <v>605</v>
      </c>
      <c r="I297" s="832" t="s">
        <v>1067</v>
      </c>
      <c r="J297" s="832" t="s">
        <v>696</v>
      </c>
      <c r="K297" s="832" t="s">
        <v>1068</v>
      </c>
      <c r="L297" s="835">
        <v>736.33</v>
      </c>
      <c r="M297" s="835">
        <v>2208.9900000000002</v>
      </c>
      <c r="N297" s="832">
        <v>3</v>
      </c>
      <c r="O297" s="836">
        <v>1</v>
      </c>
      <c r="P297" s="835">
        <v>2208.9900000000002</v>
      </c>
      <c r="Q297" s="837">
        <v>1</v>
      </c>
      <c r="R297" s="832">
        <v>3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31</v>
      </c>
      <c r="B298" s="832" t="s">
        <v>1257</v>
      </c>
      <c r="C298" s="832" t="s">
        <v>1263</v>
      </c>
      <c r="D298" s="833" t="s">
        <v>1935</v>
      </c>
      <c r="E298" s="834" t="s">
        <v>1281</v>
      </c>
      <c r="F298" s="832" t="s">
        <v>1258</v>
      </c>
      <c r="G298" s="832" t="s">
        <v>1323</v>
      </c>
      <c r="H298" s="832" t="s">
        <v>605</v>
      </c>
      <c r="I298" s="832" t="s">
        <v>1163</v>
      </c>
      <c r="J298" s="832" t="s">
        <v>632</v>
      </c>
      <c r="K298" s="832" t="s">
        <v>619</v>
      </c>
      <c r="L298" s="835">
        <v>48.42</v>
      </c>
      <c r="M298" s="835">
        <v>48.42</v>
      </c>
      <c r="N298" s="832">
        <v>1</v>
      </c>
      <c r="O298" s="836">
        <v>0.5</v>
      </c>
      <c r="P298" s="835">
        <v>48.42</v>
      </c>
      <c r="Q298" s="837">
        <v>1</v>
      </c>
      <c r="R298" s="832">
        <v>1</v>
      </c>
      <c r="S298" s="837">
        <v>1</v>
      </c>
      <c r="T298" s="836">
        <v>0.5</v>
      </c>
      <c r="U298" s="838">
        <v>1</v>
      </c>
    </row>
    <row r="299" spans="1:21" ht="14.4" customHeight="1" x14ac:dyDescent="0.3">
      <c r="A299" s="831">
        <v>31</v>
      </c>
      <c r="B299" s="832" t="s">
        <v>1257</v>
      </c>
      <c r="C299" s="832" t="s">
        <v>1263</v>
      </c>
      <c r="D299" s="833" t="s">
        <v>1935</v>
      </c>
      <c r="E299" s="834" t="s">
        <v>1281</v>
      </c>
      <c r="F299" s="832" t="s">
        <v>1258</v>
      </c>
      <c r="G299" s="832" t="s">
        <v>1629</v>
      </c>
      <c r="H299" s="832" t="s">
        <v>575</v>
      </c>
      <c r="I299" s="832" t="s">
        <v>1630</v>
      </c>
      <c r="J299" s="832" t="s">
        <v>1631</v>
      </c>
      <c r="K299" s="832" t="s">
        <v>1632</v>
      </c>
      <c r="L299" s="835">
        <v>113.61</v>
      </c>
      <c r="M299" s="835">
        <v>227.22</v>
      </c>
      <c r="N299" s="832">
        <v>2</v>
      </c>
      <c r="O299" s="836">
        <v>2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31</v>
      </c>
      <c r="B300" s="832" t="s">
        <v>1257</v>
      </c>
      <c r="C300" s="832" t="s">
        <v>1263</v>
      </c>
      <c r="D300" s="833" t="s">
        <v>1935</v>
      </c>
      <c r="E300" s="834" t="s">
        <v>1281</v>
      </c>
      <c r="F300" s="832" t="s">
        <v>1258</v>
      </c>
      <c r="G300" s="832" t="s">
        <v>1324</v>
      </c>
      <c r="H300" s="832" t="s">
        <v>575</v>
      </c>
      <c r="I300" s="832" t="s">
        <v>1325</v>
      </c>
      <c r="J300" s="832" t="s">
        <v>708</v>
      </c>
      <c r="K300" s="832" t="s">
        <v>1326</v>
      </c>
      <c r="L300" s="835">
        <v>32.25</v>
      </c>
      <c r="M300" s="835">
        <v>32.25</v>
      </c>
      <c r="N300" s="832">
        <v>1</v>
      </c>
      <c r="O300" s="836">
        <v>0.5</v>
      </c>
      <c r="P300" s="835">
        <v>32.25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31</v>
      </c>
      <c r="B301" s="832" t="s">
        <v>1257</v>
      </c>
      <c r="C301" s="832" t="s">
        <v>1263</v>
      </c>
      <c r="D301" s="833" t="s">
        <v>1935</v>
      </c>
      <c r="E301" s="834" t="s">
        <v>1281</v>
      </c>
      <c r="F301" s="832" t="s">
        <v>1258</v>
      </c>
      <c r="G301" s="832" t="s">
        <v>1292</v>
      </c>
      <c r="H301" s="832" t="s">
        <v>605</v>
      </c>
      <c r="I301" s="832" t="s">
        <v>1168</v>
      </c>
      <c r="J301" s="832" t="s">
        <v>1169</v>
      </c>
      <c r="K301" s="832" t="s">
        <v>1170</v>
      </c>
      <c r="L301" s="835">
        <v>0</v>
      </c>
      <c r="M301" s="835">
        <v>0</v>
      </c>
      <c r="N301" s="832">
        <v>12</v>
      </c>
      <c r="O301" s="836">
        <v>9.5</v>
      </c>
      <c r="P301" s="835">
        <v>0</v>
      </c>
      <c r="Q301" s="837"/>
      <c r="R301" s="832">
        <v>10</v>
      </c>
      <c r="S301" s="837">
        <v>0.83333333333333337</v>
      </c>
      <c r="T301" s="836">
        <v>7.5</v>
      </c>
      <c r="U301" s="838">
        <v>0.78947368421052633</v>
      </c>
    </row>
    <row r="302" spans="1:21" ht="14.4" customHeight="1" x14ac:dyDescent="0.3">
      <c r="A302" s="831">
        <v>31</v>
      </c>
      <c r="B302" s="832" t="s">
        <v>1257</v>
      </c>
      <c r="C302" s="832" t="s">
        <v>1263</v>
      </c>
      <c r="D302" s="833" t="s">
        <v>1935</v>
      </c>
      <c r="E302" s="834" t="s">
        <v>1281</v>
      </c>
      <c r="F302" s="832" t="s">
        <v>1258</v>
      </c>
      <c r="G302" s="832" t="s">
        <v>1330</v>
      </c>
      <c r="H302" s="832" t="s">
        <v>575</v>
      </c>
      <c r="I302" s="832" t="s">
        <v>1704</v>
      </c>
      <c r="J302" s="832" t="s">
        <v>1332</v>
      </c>
      <c r="K302" s="832" t="s">
        <v>1705</v>
      </c>
      <c r="L302" s="835">
        <v>50.32</v>
      </c>
      <c r="M302" s="835">
        <v>50.32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31</v>
      </c>
      <c r="B303" s="832" t="s">
        <v>1257</v>
      </c>
      <c r="C303" s="832" t="s">
        <v>1263</v>
      </c>
      <c r="D303" s="833" t="s">
        <v>1935</v>
      </c>
      <c r="E303" s="834" t="s">
        <v>1281</v>
      </c>
      <c r="F303" s="832" t="s">
        <v>1258</v>
      </c>
      <c r="G303" s="832" t="s">
        <v>1330</v>
      </c>
      <c r="H303" s="832" t="s">
        <v>575</v>
      </c>
      <c r="I303" s="832" t="s">
        <v>1367</v>
      </c>
      <c r="J303" s="832" t="s">
        <v>1332</v>
      </c>
      <c r="K303" s="832" t="s">
        <v>1368</v>
      </c>
      <c r="L303" s="835">
        <v>99.94</v>
      </c>
      <c r="M303" s="835">
        <v>99.94</v>
      </c>
      <c r="N303" s="832">
        <v>1</v>
      </c>
      <c r="O303" s="836">
        <v>0.5</v>
      </c>
      <c r="P303" s="835">
        <v>99.94</v>
      </c>
      <c r="Q303" s="837">
        <v>1</v>
      </c>
      <c r="R303" s="832">
        <v>1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31</v>
      </c>
      <c r="B304" s="832" t="s">
        <v>1257</v>
      </c>
      <c r="C304" s="832" t="s">
        <v>1263</v>
      </c>
      <c r="D304" s="833" t="s">
        <v>1935</v>
      </c>
      <c r="E304" s="834" t="s">
        <v>1281</v>
      </c>
      <c r="F304" s="832" t="s">
        <v>1258</v>
      </c>
      <c r="G304" s="832" t="s">
        <v>1330</v>
      </c>
      <c r="H304" s="832" t="s">
        <v>575</v>
      </c>
      <c r="I304" s="832" t="s">
        <v>1568</v>
      </c>
      <c r="J304" s="832" t="s">
        <v>1370</v>
      </c>
      <c r="K304" s="832" t="s">
        <v>1569</v>
      </c>
      <c r="L304" s="835">
        <v>50.32</v>
      </c>
      <c r="M304" s="835">
        <v>100.64</v>
      </c>
      <c r="N304" s="832">
        <v>2</v>
      </c>
      <c r="O304" s="836">
        <v>2</v>
      </c>
      <c r="P304" s="835">
        <v>100.64</v>
      </c>
      <c r="Q304" s="837">
        <v>1</v>
      </c>
      <c r="R304" s="832">
        <v>2</v>
      </c>
      <c r="S304" s="837">
        <v>1</v>
      </c>
      <c r="T304" s="836">
        <v>2</v>
      </c>
      <c r="U304" s="838">
        <v>1</v>
      </c>
    </row>
    <row r="305" spans="1:21" ht="14.4" customHeight="1" x14ac:dyDescent="0.3">
      <c r="A305" s="831">
        <v>31</v>
      </c>
      <c r="B305" s="832" t="s">
        <v>1257</v>
      </c>
      <c r="C305" s="832" t="s">
        <v>1263</v>
      </c>
      <c r="D305" s="833" t="s">
        <v>1935</v>
      </c>
      <c r="E305" s="834" t="s">
        <v>1281</v>
      </c>
      <c r="F305" s="832" t="s">
        <v>1258</v>
      </c>
      <c r="G305" s="832" t="s">
        <v>1330</v>
      </c>
      <c r="H305" s="832" t="s">
        <v>575</v>
      </c>
      <c r="I305" s="832" t="s">
        <v>1706</v>
      </c>
      <c r="J305" s="832" t="s">
        <v>1332</v>
      </c>
      <c r="K305" s="832" t="s">
        <v>1707</v>
      </c>
      <c r="L305" s="835">
        <v>66.63</v>
      </c>
      <c r="M305" s="835">
        <v>133.26</v>
      </c>
      <c r="N305" s="832">
        <v>2</v>
      </c>
      <c r="O305" s="836">
        <v>1</v>
      </c>
      <c r="P305" s="835">
        <v>133.26</v>
      </c>
      <c r="Q305" s="837">
        <v>1</v>
      </c>
      <c r="R305" s="832">
        <v>2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31</v>
      </c>
      <c r="B306" s="832" t="s">
        <v>1257</v>
      </c>
      <c r="C306" s="832" t="s">
        <v>1263</v>
      </c>
      <c r="D306" s="833" t="s">
        <v>1935</v>
      </c>
      <c r="E306" s="834" t="s">
        <v>1281</v>
      </c>
      <c r="F306" s="832" t="s">
        <v>1258</v>
      </c>
      <c r="G306" s="832" t="s">
        <v>1330</v>
      </c>
      <c r="H306" s="832" t="s">
        <v>575</v>
      </c>
      <c r="I306" s="832" t="s">
        <v>1369</v>
      </c>
      <c r="J306" s="832" t="s">
        <v>1370</v>
      </c>
      <c r="K306" s="832" t="s">
        <v>1371</v>
      </c>
      <c r="L306" s="835">
        <v>50.32</v>
      </c>
      <c r="M306" s="835">
        <v>301.92</v>
      </c>
      <c r="N306" s="832">
        <v>6</v>
      </c>
      <c r="O306" s="836">
        <v>3</v>
      </c>
      <c r="P306" s="835">
        <v>301.92</v>
      </c>
      <c r="Q306" s="837">
        <v>1</v>
      </c>
      <c r="R306" s="832">
        <v>6</v>
      </c>
      <c r="S306" s="837">
        <v>1</v>
      </c>
      <c r="T306" s="836">
        <v>3</v>
      </c>
      <c r="U306" s="838">
        <v>1</v>
      </c>
    </row>
    <row r="307" spans="1:21" ht="14.4" customHeight="1" x14ac:dyDescent="0.3">
      <c r="A307" s="831">
        <v>31</v>
      </c>
      <c r="B307" s="832" t="s">
        <v>1257</v>
      </c>
      <c r="C307" s="832" t="s">
        <v>1263</v>
      </c>
      <c r="D307" s="833" t="s">
        <v>1935</v>
      </c>
      <c r="E307" s="834" t="s">
        <v>1281</v>
      </c>
      <c r="F307" s="832" t="s">
        <v>1258</v>
      </c>
      <c r="G307" s="832" t="s">
        <v>1334</v>
      </c>
      <c r="H307" s="832" t="s">
        <v>605</v>
      </c>
      <c r="I307" s="832" t="s">
        <v>1543</v>
      </c>
      <c r="J307" s="832" t="s">
        <v>835</v>
      </c>
      <c r="K307" s="832" t="s">
        <v>1544</v>
      </c>
      <c r="L307" s="835">
        <v>154.36000000000001</v>
      </c>
      <c r="M307" s="835">
        <v>463.08000000000004</v>
      </c>
      <c r="N307" s="832">
        <v>3</v>
      </c>
      <c r="O307" s="836">
        <v>2.5</v>
      </c>
      <c r="P307" s="835">
        <v>154.36000000000001</v>
      </c>
      <c r="Q307" s="837">
        <v>0.33333333333333331</v>
      </c>
      <c r="R307" s="832">
        <v>1</v>
      </c>
      <c r="S307" s="837">
        <v>0.33333333333333331</v>
      </c>
      <c r="T307" s="836">
        <v>0.5</v>
      </c>
      <c r="U307" s="838">
        <v>0.2</v>
      </c>
    </row>
    <row r="308" spans="1:21" ht="14.4" customHeight="1" x14ac:dyDescent="0.3">
      <c r="A308" s="831">
        <v>31</v>
      </c>
      <c r="B308" s="832" t="s">
        <v>1257</v>
      </c>
      <c r="C308" s="832" t="s">
        <v>1263</v>
      </c>
      <c r="D308" s="833" t="s">
        <v>1935</v>
      </c>
      <c r="E308" s="834" t="s">
        <v>1281</v>
      </c>
      <c r="F308" s="832" t="s">
        <v>1260</v>
      </c>
      <c r="G308" s="832" t="s">
        <v>1296</v>
      </c>
      <c r="H308" s="832" t="s">
        <v>575</v>
      </c>
      <c r="I308" s="832" t="s">
        <v>1297</v>
      </c>
      <c r="J308" s="832" t="s">
        <v>1298</v>
      </c>
      <c r="K308" s="832" t="s">
        <v>1299</v>
      </c>
      <c r="L308" s="835">
        <v>35.130000000000003</v>
      </c>
      <c r="M308" s="835">
        <v>210.78000000000003</v>
      </c>
      <c r="N308" s="832">
        <v>6</v>
      </c>
      <c r="O308" s="836">
        <v>3</v>
      </c>
      <c r="P308" s="835">
        <v>210.78000000000003</v>
      </c>
      <c r="Q308" s="837">
        <v>1</v>
      </c>
      <c r="R308" s="832">
        <v>6</v>
      </c>
      <c r="S308" s="837">
        <v>1</v>
      </c>
      <c r="T308" s="836">
        <v>3</v>
      </c>
      <c r="U308" s="838">
        <v>1</v>
      </c>
    </row>
    <row r="309" spans="1:21" ht="14.4" customHeight="1" x14ac:dyDescent="0.3">
      <c r="A309" s="831">
        <v>31</v>
      </c>
      <c r="B309" s="832" t="s">
        <v>1257</v>
      </c>
      <c r="C309" s="832" t="s">
        <v>1263</v>
      </c>
      <c r="D309" s="833" t="s">
        <v>1935</v>
      </c>
      <c r="E309" s="834" t="s">
        <v>1281</v>
      </c>
      <c r="F309" s="832" t="s">
        <v>1260</v>
      </c>
      <c r="G309" s="832" t="s">
        <v>1296</v>
      </c>
      <c r="H309" s="832" t="s">
        <v>575</v>
      </c>
      <c r="I309" s="832" t="s">
        <v>1390</v>
      </c>
      <c r="J309" s="832" t="s">
        <v>1298</v>
      </c>
      <c r="K309" s="832" t="s">
        <v>1391</v>
      </c>
      <c r="L309" s="835">
        <v>30.99</v>
      </c>
      <c r="M309" s="835">
        <v>30.99</v>
      </c>
      <c r="N309" s="832">
        <v>1</v>
      </c>
      <c r="O309" s="836">
        <v>1</v>
      </c>
      <c r="P309" s="835">
        <v>30.99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" customHeight="1" x14ac:dyDescent="0.3">
      <c r="A310" s="831">
        <v>31</v>
      </c>
      <c r="B310" s="832" t="s">
        <v>1257</v>
      </c>
      <c r="C310" s="832" t="s">
        <v>1263</v>
      </c>
      <c r="D310" s="833" t="s">
        <v>1935</v>
      </c>
      <c r="E310" s="834" t="s">
        <v>1281</v>
      </c>
      <c r="F310" s="832" t="s">
        <v>1260</v>
      </c>
      <c r="G310" s="832" t="s">
        <v>1296</v>
      </c>
      <c r="H310" s="832" t="s">
        <v>575</v>
      </c>
      <c r="I310" s="832" t="s">
        <v>1501</v>
      </c>
      <c r="J310" s="832" t="s">
        <v>1298</v>
      </c>
      <c r="K310" s="832" t="s">
        <v>1502</v>
      </c>
      <c r="L310" s="835">
        <v>38.24</v>
      </c>
      <c r="M310" s="835">
        <v>114.72</v>
      </c>
      <c r="N310" s="832">
        <v>3</v>
      </c>
      <c r="O310" s="836">
        <v>2</v>
      </c>
      <c r="P310" s="835">
        <v>114.72</v>
      </c>
      <c r="Q310" s="837">
        <v>1</v>
      </c>
      <c r="R310" s="832">
        <v>3</v>
      </c>
      <c r="S310" s="837">
        <v>1</v>
      </c>
      <c r="T310" s="836">
        <v>2</v>
      </c>
      <c r="U310" s="838">
        <v>1</v>
      </c>
    </row>
    <row r="311" spans="1:21" ht="14.4" customHeight="1" x14ac:dyDescent="0.3">
      <c r="A311" s="831">
        <v>31</v>
      </c>
      <c r="B311" s="832" t="s">
        <v>1257</v>
      </c>
      <c r="C311" s="832" t="s">
        <v>1263</v>
      </c>
      <c r="D311" s="833" t="s">
        <v>1935</v>
      </c>
      <c r="E311" s="834" t="s">
        <v>1281</v>
      </c>
      <c r="F311" s="832" t="s">
        <v>1260</v>
      </c>
      <c r="G311" s="832" t="s">
        <v>1300</v>
      </c>
      <c r="H311" s="832" t="s">
        <v>575</v>
      </c>
      <c r="I311" s="832" t="s">
        <v>1344</v>
      </c>
      <c r="J311" s="832" t="s">
        <v>1345</v>
      </c>
      <c r="K311" s="832" t="s">
        <v>1346</v>
      </c>
      <c r="L311" s="835">
        <v>199.5</v>
      </c>
      <c r="M311" s="835">
        <v>199.5</v>
      </c>
      <c r="N311" s="832">
        <v>1</v>
      </c>
      <c r="O311" s="836">
        <v>1</v>
      </c>
      <c r="P311" s="835">
        <v>199.5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31</v>
      </c>
      <c r="B312" s="832" t="s">
        <v>1257</v>
      </c>
      <c r="C312" s="832" t="s">
        <v>1263</v>
      </c>
      <c r="D312" s="833" t="s">
        <v>1935</v>
      </c>
      <c r="E312" s="834" t="s">
        <v>1281</v>
      </c>
      <c r="F312" s="832" t="s">
        <v>1260</v>
      </c>
      <c r="G312" s="832" t="s">
        <v>1300</v>
      </c>
      <c r="H312" s="832" t="s">
        <v>575</v>
      </c>
      <c r="I312" s="832" t="s">
        <v>1647</v>
      </c>
      <c r="J312" s="832" t="s">
        <v>1648</v>
      </c>
      <c r="K312" s="832" t="s">
        <v>1649</v>
      </c>
      <c r="L312" s="835">
        <v>320.25</v>
      </c>
      <c r="M312" s="835">
        <v>320.25</v>
      </c>
      <c r="N312" s="832">
        <v>1</v>
      </c>
      <c r="O312" s="836">
        <v>1</v>
      </c>
      <c r="P312" s="835">
        <v>320.25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31</v>
      </c>
      <c r="B313" s="832" t="s">
        <v>1257</v>
      </c>
      <c r="C313" s="832" t="s">
        <v>1263</v>
      </c>
      <c r="D313" s="833" t="s">
        <v>1935</v>
      </c>
      <c r="E313" s="834" t="s">
        <v>1281</v>
      </c>
      <c r="F313" s="832" t="s">
        <v>1260</v>
      </c>
      <c r="G313" s="832" t="s">
        <v>1300</v>
      </c>
      <c r="H313" s="832" t="s">
        <v>575</v>
      </c>
      <c r="I313" s="832" t="s">
        <v>1421</v>
      </c>
      <c r="J313" s="832" t="s">
        <v>1422</v>
      </c>
      <c r="K313" s="832" t="s">
        <v>1423</v>
      </c>
      <c r="L313" s="835">
        <v>245.43</v>
      </c>
      <c r="M313" s="835">
        <v>245.43</v>
      </c>
      <c r="N313" s="832">
        <v>1</v>
      </c>
      <c r="O313" s="836">
        <v>1</v>
      </c>
      <c r="P313" s="835">
        <v>245.43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31</v>
      </c>
      <c r="B314" s="832" t="s">
        <v>1257</v>
      </c>
      <c r="C314" s="832" t="s">
        <v>1263</v>
      </c>
      <c r="D314" s="833" t="s">
        <v>1935</v>
      </c>
      <c r="E314" s="834" t="s">
        <v>1281</v>
      </c>
      <c r="F314" s="832" t="s">
        <v>1260</v>
      </c>
      <c r="G314" s="832" t="s">
        <v>1300</v>
      </c>
      <c r="H314" s="832" t="s">
        <v>575</v>
      </c>
      <c r="I314" s="832" t="s">
        <v>1506</v>
      </c>
      <c r="J314" s="832" t="s">
        <v>1507</v>
      </c>
      <c r="K314" s="832" t="s">
        <v>1508</v>
      </c>
      <c r="L314" s="835">
        <v>1575</v>
      </c>
      <c r="M314" s="835">
        <v>1575</v>
      </c>
      <c r="N314" s="832">
        <v>1</v>
      </c>
      <c r="O314" s="836">
        <v>1</v>
      </c>
      <c r="P314" s="835">
        <v>1575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31</v>
      </c>
      <c r="B315" s="832" t="s">
        <v>1257</v>
      </c>
      <c r="C315" s="832" t="s">
        <v>1263</v>
      </c>
      <c r="D315" s="833" t="s">
        <v>1935</v>
      </c>
      <c r="E315" s="834" t="s">
        <v>1281</v>
      </c>
      <c r="F315" s="832" t="s">
        <v>1260</v>
      </c>
      <c r="G315" s="832" t="s">
        <v>1300</v>
      </c>
      <c r="H315" s="832" t="s">
        <v>575</v>
      </c>
      <c r="I315" s="832" t="s">
        <v>1350</v>
      </c>
      <c r="J315" s="832" t="s">
        <v>1351</v>
      </c>
      <c r="K315" s="832" t="s">
        <v>1352</v>
      </c>
      <c r="L315" s="835">
        <v>971.25</v>
      </c>
      <c r="M315" s="835">
        <v>971.25</v>
      </c>
      <c r="N315" s="832">
        <v>1</v>
      </c>
      <c r="O315" s="836">
        <v>1</v>
      </c>
      <c r="P315" s="835">
        <v>971.25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31</v>
      </c>
      <c r="B316" s="832" t="s">
        <v>1257</v>
      </c>
      <c r="C316" s="832" t="s">
        <v>1263</v>
      </c>
      <c r="D316" s="833" t="s">
        <v>1935</v>
      </c>
      <c r="E316" s="834" t="s">
        <v>1281</v>
      </c>
      <c r="F316" s="832" t="s">
        <v>1260</v>
      </c>
      <c r="G316" s="832" t="s">
        <v>1300</v>
      </c>
      <c r="H316" s="832" t="s">
        <v>575</v>
      </c>
      <c r="I316" s="832" t="s">
        <v>1576</v>
      </c>
      <c r="J316" s="832" t="s">
        <v>1577</v>
      </c>
      <c r="K316" s="832"/>
      <c r="L316" s="835">
        <v>80.349999999999994</v>
      </c>
      <c r="M316" s="835">
        <v>160.69999999999999</v>
      </c>
      <c r="N316" s="832">
        <v>2</v>
      </c>
      <c r="O316" s="836">
        <v>2</v>
      </c>
      <c r="P316" s="835">
        <v>160.69999999999999</v>
      </c>
      <c r="Q316" s="837">
        <v>1</v>
      </c>
      <c r="R316" s="832">
        <v>2</v>
      </c>
      <c r="S316" s="837">
        <v>1</v>
      </c>
      <c r="T316" s="836">
        <v>2</v>
      </c>
      <c r="U316" s="838">
        <v>1</v>
      </c>
    </row>
    <row r="317" spans="1:21" ht="14.4" customHeight="1" x14ac:dyDescent="0.3">
      <c r="A317" s="831">
        <v>31</v>
      </c>
      <c r="B317" s="832" t="s">
        <v>1257</v>
      </c>
      <c r="C317" s="832" t="s">
        <v>1263</v>
      </c>
      <c r="D317" s="833" t="s">
        <v>1935</v>
      </c>
      <c r="E317" s="834" t="s">
        <v>1281</v>
      </c>
      <c r="F317" s="832" t="s">
        <v>1260</v>
      </c>
      <c r="G317" s="832" t="s">
        <v>1300</v>
      </c>
      <c r="H317" s="832" t="s">
        <v>575</v>
      </c>
      <c r="I317" s="832" t="s">
        <v>1692</v>
      </c>
      <c r="J317" s="832" t="s">
        <v>1693</v>
      </c>
      <c r="K317" s="832" t="s">
        <v>1694</v>
      </c>
      <c r="L317" s="835">
        <v>349.12</v>
      </c>
      <c r="M317" s="835">
        <v>349.12</v>
      </c>
      <c r="N317" s="832">
        <v>1</v>
      </c>
      <c r="O317" s="836">
        <v>1</v>
      </c>
      <c r="P317" s="835">
        <v>349.12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31</v>
      </c>
      <c r="B318" s="832" t="s">
        <v>1257</v>
      </c>
      <c r="C318" s="832" t="s">
        <v>1263</v>
      </c>
      <c r="D318" s="833" t="s">
        <v>1935</v>
      </c>
      <c r="E318" s="834" t="s">
        <v>1281</v>
      </c>
      <c r="F318" s="832" t="s">
        <v>1260</v>
      </c>
      <c r="G318" s="832" t="s">
        <v>1300</v>
      </c>
      <c r="H318" s="832" t="s">
        <v>575</v>
      </c>
      <c r="I318" s="832" t="s">
        <v>1427</v>
      </c>
      <c r="J318" s="832" t="s">
        <v>1428</v>
      </c>
      <c r="K318" s="832" t="s">
        <v>1429</v>
      </c>
      <c r="L318" s="835">
        <v>350</v>
      </c>
      <c r="M318" s="835">
        <v>2450</v>
      </c>
      <c r="N318" s="832">
        <v>7</v>
      </c>
      <c r="O318" s="836">
        <v>7</v>
      </c>
      <c r="P318" s="835">
        <v>2450</v>
      </c>
      <c r="Q318" s="837">
        <v>1</v>
      </c>
      <c r="R318" s="832">
        <v>7</v>
      </c>
      <c r="S318" s="837">
        <v>1</v>
      </c>
      <c r="T318" s="836">
        <v>7</v>
      </c>
      <c r="U318" s="838">
        <v>1</v>
      </c>
    </row>
    <row r="319" spans="1:21" ht="14.4" customHeight="1" x14ac:dyDescent="0.3">
      <c r="A319" s="831">
        <v>31</v>
      </c>
      <c r="B319" s="832" t="s">
        <v>1257</v>
      </c>
      <c r="C319" s="832" t="s">
        <v>1263</v>
      </c>
      <c r="D319" s="833" t="s">
        <v>1935</v>
      </c>
      <c r="E319" s="834" t="s">
        <v>1281</v>
      </c>
      <c r="F319" s="832" t="s">
        <v>1260</v>
      </c>
      <c r="G319" s="832" t="s">
        <v>1300</v>
      </c>
      <c r="H319" s="832" t="s">
        <v>575</v>
      </c>
      <c r="I319" s="832" t="s">
        <v>1353</v>
      </c>
      <c r="J319" s="832" t="s">
        <v>1354</v>
      </c>
      <c r="K319" s="832" t="s">
        <v>1355</v>
      </c>
      <c r="L319" s="835">
        <v>58.5</v>
      </c>
      <c r="M319" s="835">
        <v>351</v>
      </c>
      <c r="N319" s="832">
        <v>6</v>
      </c>
      <c r="O319" s="836">
        <v>5</v>
      </c>
      <c r="P319" s="835">
        <v>351</v>
      </c>
      <c r="Q319" s="837">
        <v>1</v>
      </c>
      <c r="R319" s="832">
        <v>6</v>
      </c>
      <c r="S319" s="837">
        <v>1</v>
      </c>
      <c r="T319" s="836">
        <v>5</v>
      </c>
      <c r="U319" s="838">
        <v>1</v>
      </c>
    </row>
    <row r="320" spans="1:21" ht="14.4" customHeight="1" x14ac:dyDescent="0.3">
      <c r="A320" s="831">
        <v>31</v>
      </c>
      <c r="B320" s="832" t="s">
        <v>1257</v>
      </c>
      <c r="C320" s="832" t="s">
        <v>1263</v>
      </c>
      <c r="D320" s="833" t="s">
        <v>1935</v>
      </c>
      <c r="E320" s="834" t="s">
        <v>1281</v>
      </c>
      <c r="F320" s="832" t="s">
        <v>1260</v>
      </c>
      <c r="G320" s="832" t="s">
        <v>1300</v>
      </c>
      <c r="H320" s="832" t="s">
        <v>575</v>
      </c>
      <c r="I320" s="832" t="s">
        <v>1394</v>
      </c>
      <c r="J320" s="832" t="s">
        <v>1395</v>
      </c>
      <c r="K320" s="832" t="s">
        <v>1396</v>
      </c>
      <c r="L320" s="835">
        <v>1000</v>
      </c>
      <c r="M320" s="835">
        <v>1000</v>
      </c>
      <c r="N320" s="832">
        <v>1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31</v>
      </c>
      <c r="B321" s="832" t="s">
        <v>1257</v>
      </c>
      <c r="C321" s="832" t="s">
        <v>1263</v>
      </c>
      <c r="D321" s="833" t="s">
        <v>1935</v>
      </c>
      <c r="E321" s="834" t="s">
        <v>1281</v>
      </c>
      <c r="F321" s="832" t="s">
        <v>1260</v>
      </c>
      <c r="G321" s="832" t="s">
        <v>1300</v>
      </c>
      <c r="H321" s="832" t="s">
        <v>575</v>
      </c>
      <c r="I321" s="832" t="s">
        <v>1304</v>
      </c>
      <c r="J321" s="832" t="s">
        <v>1305</v>
      </c>
      <c r="K321" s="832" t="s">
        <v>1306</v>
      </c>
      <c r="L321" s="835">
        <v>1000</v>
      </c>
      <c r="M321" s="835">
        <v>3000</v>
      </c>
      <c r="N321" s="832">
        <v>3</v>
      </c>
      <c r="O321" s="836">
        <v>3</v>
      </c>
      <c r="P321" s="835">
        <v>2000</v>
      </c>
      <c r="Q321" s="837">
        <v>0.66666666666666663</v>
      </c>
      <c r="R321" s="832">
        <v>2</v>
      </c>
      <c r="S321" s="837">
        <v>0.66666666666666663</v>
      </c>
      <c r="T321" s="836">
        <v>2</v>
      </c>
      <c r="U321" s="838">
        <v>0.66666666666666663</v>
      </c>
    </row>
    <row r="322" spans="1:21" ht="14.4" customHeight="1" x14ac:dyDescent="0.3">
      <c r="A322" s="831">
        <v>31</v>
      </c>
      <c r="B322" s="832" t="s">
        <v>1257</v>
      </c>
      <c r="C322" s="832" t="s">
        <v>1263</v>
      </c>
      <c r="D322" s="833" t="s">
        <v>1935</v>
      </c>
      <c r="E322" s="834" t="s">
        <v>1281</v>
      </c>
      <c r="F322" s="832" t="s">
        <v>1260</v>
      </c>
      <c r="G322" s="832" t="s">
        <v>1300</v>
      </c>
      <c r="H322" s="832" t="s">
        <v>575</v>
      </c>
      <c r="I322" s="832" t="s">
        <v>1708</v>
      </c>
      <c r="J322" s="832" t="s">
        <v>1709</v>
      </c>
      <c r="K322" s="832" t="s">
        <v>1710</v>
      </c>
      <c r="L322" s="835">
        <v>750</v>
      </c>
      <c r="M322" s="835">
        <v>750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31</v>
      </c>
      <c r="B323" s="832" t="s">
        <v>1257</v>
      </c>
      <c r="C323" s="832" t="s">
        <v>1263</v>
      </c>
      <c r="D323" s="833" t="s">
        <v>1935</v>
      </c>
      <c r="E323" s="834" t="s">
        <v>1281</v>
      </c>
      <c r="F323" s="832" t="s">
        <v>1260</v>
      </c>
      <c r="G323" s="832" t="s">
        <v>1300</v>
      </c>
      <c r="H323" s="832" t="s">
        <v>575</v>
      </c>
      <c r="I323" s="832" t="s">
        <v>1545</v>
      </c>
      <c r="J323" s="832" t="s">
        <v>1546</v>
      </c>
      <c r="K323" s="832" t="s">
        <v>1547</v>
      </c>
      <c r="L323" s="835">
        <v>2260</v>
      </c>
      <c r="M323" s="835">
        <v>2260</v>
      </c>
      <c r="N323" s="832">
        <v>1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31</v>
      </c>
      <c r="B324" s="832" t="s">
        <v>1257</v>
      </c>
      <c r="C324" s="832" t="s">
        <v>1263</v>
      </c>
      <c r="D324" s="833" t="s">
        <v>1935</v>
      </c>
      <c r="E324" s="834" t="s">
        <v>1281</v>
      </c>
      <c r="F324" s="832" t="s">
        <v>1260</v>
      </c>
      <c r="G324" s="832" t="s">
        <v>1300</v>
      </c>
      <c r="H324" s="832" t="s">
        <v>575</v>
      </c>
      <c r="I324" s="832" t="s">
        <v>1711</v>
      </c>
      <c r="J324" s="832" t="s">
        <v>1712</v>
      </c>
      <c r="K324" s="832" t="s">
        <v>1713</v>
      </c>
      <c r="L324" s="835">
        <v>600</v>
      </c>
      <c r="M324" s="835">
        <v>600</v>
      </c>
      <c r="N324" s="832">
        <v>1</v>
      </c>
      <c r="O324" s="836">
        <v>1</v>
      </c>
      <c r="P324" s="835">
        <v>600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31</v>
      </c>
      <c r="B325" s="832" t="s">
        <v>1257</v>
      </c>
      <c r="C325" s="832" t="s">
        <v>1263</v>
      </c>
      <c r="D325" s="833" t="s">
        <v>1935</v>
      </c>
      <c r="E325" s="834" t="s">
        <v>1281</v>
      </c>
      <c r="F325" s="832" t="s">
        <v>1260</v>
      </c>
      <c r="G325" s="832" t="s">
        <v>1300</v>
      </c>
      <c r="H325" s="832" t="s">
        <v>575</v>
      </c>
      <c r="I325" s="832" t="s">
        <v>1621</v>
      </c>
      <c r="J325" s="832" t="s">
        <v>1622</v>
      </c>
      <c r="K325" s="832" t="s">
        <v>1623</v>
      </c>
      <c r="L325" s="835">
        <v>3200</v>
      </c>
      <c r="M325" s="835">
        <v>3200</v>
      </c>
      <c r="N325" s="832">
        <v>1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31</v>
      </c>
      <c r="B326" s="832" t="s">
        <v>1257</v>
      </c>
      <c r="C326" s="832" t="s">
        <v>1263</v>
      </c>
      <c r="D326" s="833" t="s">
        <v>1935</v>
      </c>
      <c r="E326" s="834" t="s">
        <v>1281</v>
      </c>
      <c r="F326" s="832" t="s">
        <v>1260</v>
      </c>
      <c r="G326" s="832" t="s">
        <v>1300</v>
      </c>
      <c r="H326" s="832" t="s">
        <v>575</v>
      </c>
      <c r="I326" s="832" t="s">
        <v>1714</v>
      </c>
      <c r="J326" s="832" t="s">
        <v>1715</v>
      </c>
      <c r="K326" s="832" t="s">
        <v>1716</v>
      </c>
      <c r="L326" s="835">
        <v>180</v>
      </c>
      <c r="M326" s="835">
        <v>180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31</v>
      </c>
      <c r="B327" s="832" t="s">
        <v>1257</v>
      </c>
      <c r="C327" s="832" t="s">
        <v>1263</v>
      </c>
      <c r="D327" s="833" t="s">
        <v>1935</v>
      </c>
      <c r="E327" s="834" t="s">
        <v>1281</v>
      </c>
      <c r="F327" s="832" t="s">
        <v>1260</v>
      </c>
      <c r="G327" s="832" t="s">
        <v>1300</v>
      </c>
      <c r="H327" s="832" t="s">
        <v>575</v>
      </c>
      <c r="I327" s="832" t="s">
        <v>1517</v>
      </c>
      <c r="J327" s="832" t="s">
        <v>1518</v>
      </c>
      <c r="K327" s="832" t="s">
        <v>1519</v>
      </c>
      <c r="L327" s="835">
        <v>1000</v>
      </c>
      <c r="M327" s="835">
        <v>1000</v>
      </c>
      <c r="N327" s="832">
        <v>1</v>
      </c>
      <c r="O327" s="836">
        <v>1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31</v>
      </c>
      <c r="B328" s="832" t="s">
        <v>1257</v>
      </c>
      <c r="C328" s="832" t="s">
        <v>1263</v>
      </c>
      <c r="D328" s="833" t="s">
        <v>1935</v>
      </c>
      <c r="E328" s="834" t="s">
        <v>1281</v>
      </c>
      <c r="F328" s="832" t="s">
        <v>1260</v>
      </c>
      <c r="G328" s="832" t="s">
        <v>1307</v>
      </c>
      <c r="H328" s="832" t="s">
        <v>575</v>
      </c>
      <c r="I328" s="832" t="s">
        <v>1430</v>
      </c>
      <c r="J328" s="832" t="s">
        <v>1431</v>
      </c>
      <c r="K328" s="832" t="s">
        <v>1432</v>
      </c>
      <c r="L328" s="835">
        <v>260</v>
      </c>
      <c r="M328" s="835">
        <v>1560</v>
      </c>
      <c r="N328" s="832">
        <v>6</v>
      </c>
      <c r="O328" s="836">
        <v>3</v>
      </c>
      <c r="P328" s="835">
        <v>1560</v>
      </c>
      <c r="Q328" s="837">
        <v>1</v>
      </c>
      <c r="R328" s="832">
        <v>6</v>
      </c>
      <c r="S328" s="837">
        <v>1</v>
      </c>
      <c r="T328" s="836">
        <v>3</v>
      </c>
      <c r="U328" s="838">
        <v>1</v>
      </c>
    </row>
    <row r="329" spans="1:21" ht="14.4" customHeight="1" x14ac:dyDescent="0.3">
      <c r="A329" s="831">
        <v>31</v>
      </c>
      <c r="B329" s="832" t="s">
        <v>1257</v>
      </c>
      <c r="C329" s="832" t="s">
        <v>1263</v>
      </c>
      <c r="D329" s="833" t="s">
        <v>1935</v>
      </c>
      <c r="E329" s="834" t="s">
        <v>1281</v>
      </c>
      <c r="F329" s="832" t="s">
        <v>1260</v>
      </c>
      <c r="G329" s="832" t="s">
        <v>1717</v>
      </c>
      <c r="H329" s="832" t="s">
        <v>575</v>
      </c>
      <c r="I329" s="832" t="s">
        <v>1718</v>
      </c>
      <c r="J329" s="832" t="s">
        <v>1719</v>
      </c>
      <c r="K329" s="832" t="s">
        <v>1720</v>
      </c>
      <c r="L329" s="835">
        <v>0</v>
      </c>
      <c r="M329" s="835">
        <v>0</v>
      </c>
      <c r="N329" s="832">
        <v>1</v>
      </c>
      <c r="O329" s="836">
        <v>1</v>
      </c>
      <c r="P329" s="835"/>
      <c r="Q329" s="837"/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31</v>
      </c>
      <c r="B330" s="832" t="s">
        <v>1257</v>
      </c>
      <c r="C330" s="832" t="s">
        <v>1263</v>
      </c>
      <c r="D330" s="833" t="s">
        <v>1935</v>
      </c>
      <c r="E330" s="834" t="s">
        <v>1283</v>
      </c>
      <c r="F330" s="832" t="s">
        <v>1258</v>
      </c>
      <c r="G330" s="832" t="s">
        <v>1433</v>
      </c>
      <c r="H330" s="832" t="s">
        <v>605</v>
      </c>
      <c r="I330" s="832" t="s">
        <v>1721</v>
      </c>
      <c r="J330" s="832" t="s">
        <v>1722</v>
      </c>
      <c r="K330" s="832" t="s">
        <v>1723</v>
      </c>
      <c r="L330" s="835">
        <v>18.809999999999999</v>
      </c>
      <c r="M330" s="835">
        <v>18.809999999999999</v>
      </c>
      <c r="N330" s="832">
        <v>1</v>
      </c>
      <c r="O330" s="836">
        <v>0.5</v>
      </c>
      <c r="P330" s="835">
        <v>18.809999999999999</v>
      </c>
      <c r="Q330" s="837">
        <v>1</v>
      </c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31</v>
      </c>
      <c r="B331" s="832" t="s">
        <v>1257</v>
      </c>
      <c r="C331" s="832" t="s">
        <v>1263</v>
      </c>
      <c r="D331" s="833" t="s">
        <v>1935</v>
      </c>
      <c r="E331" s="834" t="s">
        <v>1283</v>
      </c>
      <c r="F331" s="832" t="s">
        <v>1258</v>
      </c>
      <c r="G331" s="832" t="s">
        <v>1548</v>
      </c>
      <c r="H331" s="832" t="s">
        <v>605</v>
      </c>
      <c r="I331" s="832" t="s">
        <v>1724</v>
      </c>
      <c r="J331" s="832" t="s">
        <v>1550</v>
      </c>
      <c r="K331" s="832" t="s">
        <v>1725</v>
      </c>
      <c r="L331" s="835">
        <v>70.540000000000006</v>
      </c>
      <c r="M331" s="835">
        <v>70.540000000000006</v>
      </c>
      <c r="N331" s="832">
        <v>1</v>
      </c>
      <c r="O331" s="836">
        <v>1</v>
      </c>
      <c r="P331" s="835">
        <v>70.540000000000006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" customHeight="1" x14ac:dyDescent="0.3">
      <c r="A332" s="831">
        <v>31</v>
      </c>
      <c r="B332" s="832" t="s">
        <v>1257</v>
      </c>
      <c r="C332" s="832" t="s">
        <v>1263</v>
      </c>
      <c r="D332" s="833" t="s">
        <v>1935</v>
      </c>
      <c r="E332" s="834" t="s">
        <v>1283</v>
      </c>
      <c r="F332" s="832" t="s">
        <v>1258</v>
      </c>
      <c r="G332" s="832" t="s">
        <v>1548</v>
      </c>
      <c r="H332" s="832" t="s">
        <v>605</v>
      </c>
      <c r="I332" s="832" t="s">
        <v>1549</v>
      </c>
      <c r="J332" s="832" t="s">
        <v>1550</v>
      </c>
      <c r="K332" s="832" t="s">
        <v>1551</v>
      </c>
      <c r="L332" s="835">
        <v>141.09</v>
      </c>
      <c r="M332" s="835">
        <v>141.09</v>
      </c>
      <c r="N332" s="832">
        <v>1</v>
      </c>
      <c r="O332" s="836">
        <v>0.5</v>
      </c>
      <c r="P332" s="835">
        <v>141.09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31</v>
      </c>
      <c r="B333" s="832" t="s">
        <v>1257</v>
      </c>
      <c r="C333" s="832" t="s">
        <v>1263</v>
      </c>
      <c r="D333" s="833" t="s">
        <v>1935</v>
      </c>
      <c r="E333" s="834" t="s">
        <v>1283</v>
      </c>
      <c r="F333" s="832" t="s">
        <v>1258</v>
      </c>
      <c r="G333" s="832" t="s">
        <v>1359</v>
      </c>
      <c r="H333" s="832" t="s">
        <v>605</v>
      </c>
      <c r="I333" s="832" t="s">
        <v>1139</v>
      </c>
      <c r="J333" s="832" t="s">
        <v>1140</v>
      </c>
      <c r="K333" s="832" t="s">
        <v>1141</v>
      </c>
      <c r="L333" s="835">
        <v>272.83</v>
      </c>
      <c r="M333" s="835">
        <v>272.83</v>
      </c>
      <c r="N333" s="832">
        <v>1</v>
      </c>
      <c r="O333" s="836">
        <v>1</v>
      </c>
      <c r="P333" s="835">
        <v>272.83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" customHeight="1" x14ac:dyDescent="0.3">
      <c r="A334" s="831">
        <v>31</v>
      </c>
      <c r="B334" s="832" t="s">
        <v>1257</v>
      </c>
      <c r="C334" s="832" t="s">
        <v>1263</v>
      </c>
      <c r="D334" s="833" t="s">
        <v>1935</v>
      </c>
      <c r="E334" s="834" t="s">
        <v>1283</v>
      </c>
      <c r="F334" s="832" t="s">
        <v>1258</v>
      </c>
      <c r="G334" s="832" t="s">
        <v>1726</v>
      </c>
      <c r="H334" s="832" t="s">
        <v>605</v>
      </c>
      <c r="I334" s="832" t="s">
        <v>1727</v>
      </c>
      <c r="J334" s="832" t="s">
        <v>829</v>
      </c>
      <c r="K334" s="832" t="s">
        <v>1728</v>
      </c>
      <c r="L334" s="835">
        <v>176.32</v>
      </c>
      <c r="M334" s="835">
        <v>176.32</v>
      </c>
      <c r="N334" s="832">
        <v>1</v>
      </c>
      <c r="O334" s="836">
        <v>0.5</v>
      </c>
      <c r="P334" s="835">
        <v>176.32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31</v>
      </c>
      <c r="B335" s="832" t="s">
        <v>1257</v>
      </c>
      <c r="C335" s="832" t="s">
        <v>1263</v>
      </c>
      <c r="D335" s="833" t="s">
        <v>1935</v>
      </c>
      <c r="E335" s="834" t="s">
        <v>1283</v>
      </c>
      <c r="F335" s="832" t="s">
        <v>1258</v>
      </c>
      <c r="G335" s="832" t="s">
        <v>1312</v>
      </c>
      <c r="H335" s="832" t="s">
        <v>575</v>
      </c>
      <c r="I335" s="832" t="s">
        <v>1313</v>
      </c>
      <c r="J335" s="832" t="s">
        <v>1314</v>
      </c>
      <c r="K335" s="832" t="s">
        <v>1315</v>
      </c>
      <c r="L335" s="835">
        <v>78.33</v>
      </c>
      <c r="M335" s="835">
        <v>156.66</v>
      </c>
      <c r="N335" s="832">
        <v>2</v>
      </c>
      <c r="O335" s="836">
        <v>1</v>
      </c>
      <c r="P335" s="835">
        <v>156.66</v>
      </c>
      <c r="Q335" s="837">
        <v>1</v>
      </c>
      <c r="R335" s="832">
        <v>2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31</v>
      </c>
      <c r="B336" s="832" t="s">
        <v>1257</v>
      </c>
      <c r="C336" s="832" t="s">
        <v>1263</v>
      </c>
      <c r="D336" s="833" t="s">
        <v>1935</v>
      </c>
      <c r="E336" s="834" t="s">
        <v>1283</v>
      </c>
      <c r="F336" s="832" t="s">
        <v>1258</v>
      </c>
      <c r="G336" s="832" t="s">
        <v>1440</v>
      </c>
      <c r="H336" s="832" t="s">
        <v>575</v>
      </c>
      <c r="I336" s="832" t="s">
        <v>1729</v>
      </c>
      <c r="J336" s="832" t="s">
        <v>1730</v>
      </c>
      <c r="K336" s="832" t="s">
        <v>1731</v>
      </c>
      <c r="L336" s="835">
        <v>96.84</v>
      </c>
      <c r="M336" s="835">
        <v>96.84</v>
      </c>
      <c r="N336" s="832">
        <v>1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31</v>
      </c>
      <c r="B337" s="832" t="s">
        <v>1257</v>
      </c>
      <c r="C337" s="832" t="s">
        <v>1263</v>
      </c>
      <c r="D337" s="833" t="s">
        <v>1935</v>
      </c>
      <c r="E337" s="834" t="s">
        <v>1283</v>
      </c>
      <c r="F337" s="832" t="s">
        <v>1258</v>
      </c>
      <c r="G337" s="832" t="s">
        <v>1732</v>
      </c>
      <c r="H337" s="832" t="s">
        <v>575</v>
      </c>
      <c r="I337" s="832" t="s">
        <v>1733</v>
      </c>
      <c r="J337" s="832" t="s">
        <v>1734</v>
      </c>
      <c r="K337" s="832" t="s">
        <v>1735</v>
      </c>
      <c r="L337" s="835">
        <v>37.68</v>
      </c>
      <c r="M337" s="835">
        <v>113.03999999999999</v>
      </c>
      <c r="N337" s="832">
        <v>3</v>
      </c>
      <c r="O337" s="836">
        <v>2</v>
      </c>
      <c r="P337" s="835">
        <v>37.68</v>
      </c>
      <c r="Q337" s="837">
        <v>0.33333333333333337</v>
      </c>
      <c r="R337" s="832">
        <v>1</v>
      </c>
      <c r="S337" s="837">
        <v>0.33333333333333331</v>
      </c>
      <c r="T337" s="836">
        <v>1</v>
      </c>
      <c r="U337" s="838">
        <v>0.5</v>
      </c>
    </row>
    <row r="338" spans="1:21" ht="14.4" customHeight="1" x14ac:dyDescent="0.3">
      <c r="A338" s="831">
        <v>31</v>
      </c>
      <c r="B338" s="832" t="s">
        <v>1257</v>
      </c>
      <c r="C338" s="832" t="s">
        <v>1263</v>
      </c>
      <c r="D338" s="833" t="s">
        <v>1935</v>
      </c>
      <c r="E338" s="834" t="s">
        <v>1283</v>
      </c>
      <c r="F338" s="832" t="s">
        <v>1258</v>
      </c>
      <c r="G338" s="832" t="s">
        <v>1403</v>
      </c>
      <c r="H338" s="832" t="s">
        <v>575</v>
      </c>
      <c r="I338" s="832" t="s">
        <v>1404</v>
      </c>
      <c r="J338" s="832" t="s">
        <v>1405</v>
      </c>
      <c r="K338" s="832" t="s">
        <v>1406</v>
      </c>
      <c r="L338" s="835">
        <v>48.09</v>
      </c>
      <c r="M338" s="835">
        <v>48.09</v>
      </c>
      <c r="N338" s="832">
        <v>1</v>
      </c>
      <c r="O338" s="836">
        <v>0.5</v>
      </c>
      <c r="P338" s="835">
        <v>48.09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31</v>
      </c>
      <c r="B339" s="832" t="s">
        <v>1257</v>
      </c>
      <c r="C339" s="832" t="s">
        <v>1263</v>
      </c>
      <c r="D339" s="833" t="s">
        <v>1935</v>
      </c>
      <c r="E339" s="834" t="s">
        <v>1283</v>
      </c>
      <c r="F339" s="832" t="s">
        <v>1258</v>
      </c>
      <c r="G339" s="832" t="s">
        <v>1290</v>
      </c>
      <c r="H339" s="832" t="s">
        <v>605</v>
      </c>
      <c r="I339" s="832" t="s">
        <v>1311</v>
      </c>
      <c r="J339" s="832" t="s">
        <v>696</v>
      </c>
      <c r="K339" s="832" t="s">
        <v>1070</v>
      </c>
      <c r="L339" s="835">
        <v>490.89</v>
      </c>
      <c r="M339" s="835">
        <v>981.78</v>
      </c>
      <c r="N339" s="832">
        <v>2</v>
      </c>
      <c r="O339" s="836">
        <v>2</v>
      </c>
      <c r="P339" s="835">
        <v>490.89</v>
      </c>
      <c r="Q339" s="837">
        <v>0.5</v>
      </c>
      <c r="R339" s="832">
        <v>1</v>
      </c>
      <c r="S339" s="837">
        <v>0.5</v>
      </c>
      <c r="T339" s="836">
        <v>1</v>
      </c>
      <c r="U339" s="838">
        <v>0.5</v>
      </c>
    </row>
    <row r="340" spans="1:21" ht="14.4" customHeight="1" x14ac:dyDescent="0.3">
      <c r="A340" s="831">
        <v>31</v>
      </c>
      <c r="B340" s="832" t="s">
        <v>1257</v>
      </c>
      <c r="C340" s="832" t="s">
        <v>1263</v>
      </c>
      <c r="D340" s="833" t="s">
        <v>1935</v>
      </c>
      <c r="E340" s="834" t="s">
        <v>1283</v>
      </c>
      <c r="F340" s="832" t="s">
        <v>1258</v>
      </c>
      <c r="G340" s="832" t="s">
        <v>1290</v>
      </c>
      <c r="H340" s="832" t="s">
        <v>605</v>
      </c>
      <c r="I340" s="832" t="s">
        <v>1291</v>
      </c>
      <c r="J340" s="832" t="s">
        <v>696</v>
      </c>
      <c r="K340" s="832" t="s">
        <v>1068</v>
      </c>
      <c r="L340" s="835">
        <v>736.33</v>
      </c>
      <c r="M340" s="835">
        <v>5890.64</v>
      </c>
      <c r="N340" s="832">
        <v>8</v>
      </c>
      <c r="O340" s="836">
        <v>6</v>
      </c>
      <c r="P340" s="835">
        <v>5154.3100000000004</v>
      </c>
      <c r="Q340" s="837">
        <v>0.875</v>
      </c>
      <c r="R340" s="832">
        <v>7</v>
      </c>
      <c r="S340" s="837">
        <v>0.875</v>
      </c>
      <c r="T340" s="836">
        <v>5</v>
      </c>
      <c r="U340" s="838">
        <v>0.83333333333333337</v>
      </c>
    </row>
    <row r="341" spans="1:21" ht="14.4" customHeight="1" x14ac:dyDescent="0.3">
      <c r="A341" s="831">
        <v>31</v>
      </c>
      <c r="B341" s="832" t="s">
        <v>1257</v>
      </c>
      <c r="C341" s="832" t="s">
        <v>1263</v>
      </c>
      <c r="D341" s="833" t="s">
        <v>1935</v>
      </c>
      <c r="E341" s="834" t="s">
        <v>1283</v>
      </c>
      <c r="F341" s="832" t="s">
        <v>1258</v>
      </c>
      <c r="G341" s="832" t="s">
        <v>1290</v>
      </c>
      <c r="H341" s="832" t="s">
        <v>605</v>
      </c>
      <c r="I341" s="832" t="s">
        <v>1410</v>
      </c>
      <c r="J341" s="832" t="s">
        <v>1411</v>
      </c>
      <c r="K341" s="832" t="s">
        <v>1412</v>
      </c>
      <c r="L341" s="835">
        <v>1385.62</v>
      </c>
      <c r="M341" s="835">
        <v>1385.62</v>
      </c>
      <c r="N341" s="832">
        <v>1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31</v>
      </c>
      <c r="B342" s="832" t="s">
        <v>1257</v>
      </c>
      <c r="C342" s="832" t="s">
        <v>1263</v>
      </c>
      <c r="D342" s="833" t="s">
        <v>1935</v>
      </c>
      <c r="E342" s="834" t="s">
        <v>1283</v>
      </c>
      <c r="F342" s="832" t="s">
        <v>1258</v>
      </c>
      <c r="G342" s="832" t="s">
        <v>1736</v>
      </c>
      <c r="H342" s="832" t="s">
        <v>575</v>
      </c>
      <c r="I342" s="832" t="s">
        <v>1737</v>
      </c>
      <c r="J342" s="832" t="s">
        <v>1738</v>
      </c>
      <c r="K342" s="832" t="s">
        <v>1739</v>
      </c>
      <c r="L342" s="835">
        <v>78.33</v>
      </c>
      <c r="M342" s="835">
        <v>78.33</v>
      </c>
      <c r="N342" s="832">
        <v>1</v>
      </c>
      <c r="O342" s="836">
        <v>1</v>
      </c>
      <c r="P342" s="835">
        <v>78.33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" customHeight="1" x14ac:dyDescent="0.3">
      <c r="A343" s="831">
        <v>31</v>
      </c>
      <c r="B343" s="832" t="s">
        <v>1257</v>
      </c>
      <c r="C343" s="832" t="s">
        <v>1263</v>
      </c>
      <c r="D343" s="833" t="s">
        <v>1935</v>
      </c>
      <c r="E343" s="834" t="s">
        <v>1283</v>
      </c>
      <c r="F343" s="832" t="s">
        <v>1258</v>
      </c>
      <c r="G343" s="832" t="s">
        <v>1292</v>
      </c>
      <c r="H343" s="832" t="s">
        <v>605</v>
      </c>
      <c r="I343" s="832" t="s">
        <v>1168</v>
      </c>
      <c r="J343" s="832" t="s">
        <v>1169</v>
      </c>
      <c r="K343" s="832" t="s">
        <v>1170</v>
      </c>
      <c r="L343" s="835">
        <v>0</v>
      </c>
      <c r="M343" s="835">
        <v>0</v>
      </c>
      <c r="N343" s="832">
        <v>2</v>
      </c>
      <c r="O343" s="836">
        <v>1.5</v>
      </c>
      <c r="P343" s="835">
        <v>0</v>
      </c>
      <c r="Q343" s="837"/>
      <c r="R343" s="832">
        <v>1</v>
      </c>
      <c r="S343" s="837">
        <v>0.5</v>
      </c>
      <c r="T343" s="836">
        <v>0.5</v>
      </c>
      <c r="U343" s="838">
        <v>0.33333333333333331</v>
      </c>
    </row>
    <row r="344" spans="1:21" ht="14.4" customHeight="1" x14ac:dyDescent="0.3">
      <c r="A344" s="831">
        <v>31</v>
      </c>
      <c r="B344" s="832" t="s">
        <v>1257</v>
      </c>
      <c r="C344" s="832" t="s">
        <v>1263</v>
      </c>
      <c r="D344" s="833" t="s">
        <v>1935</v>
      </c>
      <c r="E344" s="834" t="s">
        <v>1283</v>
      </c>
      <c r="F344" s="832" t="s">
        <v>1258</v>
      </c>
      <c r="G344" s="832" t="s">
        <v>1495</v>
      </c>
      <c r="H344" s="832" t="s">
        <v>575</v>
      </c>
      <c r="I344" s="832" t="s">
        <v>1740</v>
      </c>
      <c r="J344" s="832" t="s">
        <v>1741</v>
      </c>
      <c r="K344" s="832" t="s">
        <v>1186</v>
      </c>
      <c r="L344" s="835">
        <v>0</v>
      </c>
      <c r="M344" s="835">
        <v>0</v>
      </c>
      <c r="N344" s="832">
        <v>1</v>
      </c>
      <c r="O344" s="836">
        <v>1</v>
      </c>
      <c r="P344" s="835">
        <v>0</v>
      </c>
      <c r="Q344" s="837"/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31</v>
      </c>
      <c r="B345" s="832" t="s">
        <v>1257</v>
      </c>
      <c r="C345" s="832" t="s">
        <v>1263</v>
      </c>
      <c r="D345" s="833" t="s">
        <v>1935</v>
      </c>
      <c r="E345" s="834" t="s">
        <v>1283</v>
      </c>
      <c r="F345" s="832" t="s">
        <v>1258</v>
      </c>
      <c r="G345" s="832" t="s">
        <v>1495</v>
      </c>
      <c r="H345" s="832" t="s">
        <v>575</v>
      </c>
      <c r="I345" s="832" t="s">
        <v>1742</v>
      </c>
      <c r="J345" s="832" t="s">
        <v>1741</v>
      </c>
      <c r="K345" s="832" t="s">
        <v>1186</v>
      </c>
      <c r="L345" s="835">
        <v>0</v>
      </c>
      <c r="M345" s="835">
        <v>0</v>
      </c>
      <c r="N345" s="832">
        <v>2</v>
      </c>
      <c r="O345" s="836">
        <v>1</v>
      </c>
      <c r="P345" s="835">
        <v>0</v>
      </c>
      <c r="Q345" s="837"/>
      <c r="R345" s="832">
        <v>2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31</v>
      </c>
      <c r="B346" s="832" t="s">
        <v>1257</v>
      </c>
      <c r="C346" s="832" t="s">
        <v>1263</v>
      </c>
      <c r="D346" s="833" t="s">
        <v>1935</v>
      </c>
      <c r="E346" s="834" t="s">
        <v>1283</v>
      </c>
      <c r="F346" s="832" t="s">
        <v>1258</v>
      </c>
      <c r="G346" s="832" t="s">
        <v>1743</v>
      </c>
      <c r="H346" s="832" t="s">
        <v>605</v>
      </c>
      <c r="I346" s="832" t="s">
        <v>1744</v>
      </c>
      <c r="J346" s="832" t="s">
        <v>1745</v>
      </c>
      <c r="K346" s="832" t="s">
        <v>1746</v>
      </c>
      <c r="L346" s="835">
        <v>802.48</v>
      </c>
      <c r="M346" s="835">
        <v>1604.96</v>
      </c>
      <c r="N346" s="832">
        <v>2</v>
      </c>
      <c r="O346" s="836">
        <v>1</v>
      </c>
      <c r="P346" s="835">
        <v>1604.96</v>
      </c>
      <c r="Q346" s="837">
        <v>1</v>
      </c>
      <c r="R346" s="832">
        <v>2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31</v>
      </c>
      <c r="B347" s="832" t="s">
        <v>1257</v>
      </c>
      <c r="C347" s="832" t="s">
        <v>1263</v>
      </c>
      <c r="D347" s="833" t="s">
        <v>1935</v>
      </c>
      <c r="E347" s="834" t="s">
        <v>1283</v>
      </c>
      <c r="F347" s="832" t="s">
        <v>1258</v>
      </c>
      <c r="G347" s="832" t="s">
        <v>1330</v>
      </c>
      <c r="H347" s="832" t="s">
        <v>575</v>
      </c>
      <c r="I347" s="832" t="s">
        <v>1367</v>
      </c>
      <c r="J347" s="832" t="s">
        <v>1332</v>
      </c>
      <c r="K347" s="832" t="s">
        <v>1368</v>
      </c>
      <c r="L347" s="835">
        <v>99.94</v>
      </c>
      <c r="M347" s="835">
        <v>99.94</v>
      </c>
      <c r="N347" s="832">
        <v>1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31</v>
      </c>
      <c r="B348" s="832" t="s">
        <v>1257</v>
      </c>
      <c r="C348" s="832" t="s">
        <v>1263</v>
      </c>
      <c r="D348" s="833" t="s">
        <v>1935</v>
      </c>
      <c r="E348" s="834" t="s">
        <v>1283</v>
      </c>
      <c r="F348" s="832" t="s">
        <v>1258</v>
      </c>
      <c r="G348" s="832" t="s">
        <v>1330</v>
      </c>
      <c r="H348" s="832" t="s">
        <v>575</v>
      </c>
      <c r="I348" s="832" t="s">
        <v>1568</v>
      </c>
      <c r="J348" s="832" t="s">
        <v>1370</v>
      </c>
      <c r="K348" s="832" t="s">
        <v>1569</v>
      </c>
      <c r="L348" s="835">
        <v>50.32</v>
      </c>
      <c r="M348" s="835">
        <v>150.96</v>
      </c>
      <c r="N348" s="832">
        <v>3</v>
      </c>
      <c r="O348" s="836">
        <v>2</v>
      </c>
      <c r="P348" s="835">
        <v>150.96</v>
      </c>
      <c r="Q348" s="837">
        <v>1</v>
      </c>
      <c r="R348" s="832">
        <v>3</v>
      </c>
      <c r="S348" s="837">
        <v>1</v>
      </c>
      <c r="T348" s="836">
        <v>2</v>
      </c>
      <c r="U348" s="838">
        <v>1</v>
      </c>
    </row>
    <row r="349" spans="1:21" ht="14.4" customHeight="1" x14ac:dyDescent="0.3">
      <c r="A349" s="831">
        <v>31</v>
      </c>
      <c r="B349" s="832" t="s">
        <v>1257</v>
      </c>
      <c r="C349" s="832" t="s">
        <v>1263</v>
      </c>
      <c r="D349" s="833" t="s">
        <v>1935</v>
      </c>
      <c r="E349" s="834" t="s">
        <v>1283</v>
      </c>
      <c r="F349" s="832" t="s">
        <v>1258</v>
      </c>
      <c r="G349" s="832" t="s">
        <v>1330</v>
      </c>
      <c r="H349" s="832" t="s">
        <v>575</v>
      </c>
      <c r="I349" s="832" t="s">
        <v>1369</v>
      </c>
      <c r="J349" s="832" t="s">
        <v>1370</v>
      </c>
      <c r="K349" s="832" t="s">
        <v>1371</v>
      </c>
      <c r="L349" s="835">
        <v>50.32</v>
      </c>
      <c r="M349" s="835">
        <v>50.32</v>
      </c>
      <c r="N349" s="832">
        <v>1</v>
      </c>
      <c r="O349" s="836">
        <v>0.5</v>
      </c>
      <c r="P349" s="835">
        <v>50.32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" customHeight="1" x14ac:dyDescent="0.3">
      <c r="A350" s="831">
        <v>31</v>
      </c>
      <c r="B350" s="832" t="s">
        <v>1257</v>
      </c>
      <c r="C350" s="832" t="s">
        <v>1263</v>
      </c>
      <c r="D350" s="833" t="s">
        <v>1935</v>
      </c>
      <c r="E350" s="834" t="s">
        <v>1283</v>
      </c>
      <c r="F350" s="832" t="s">
        <v>1258</v>
      </c>
      <c r="G350" s="832" t="s">
        <v>1334</v>
      </c>
      <c r="H350" s="832" t="s">
        <v>605</v>
      </c>
      <c r="I350" s="832" t="s">
        <v>1132</v>
      </c>
      <c r="J350" s="832" t="s">
        <v>835</v>
      </c>
      <c r="K350" s="832" t="s">
        <v>1133</v>
      </c>
      <c r="L350" s="835">
        <v>225.06</v>
      </c>
      <c r="M350" s="835">
        <v>450.12</v>
      </c>
      <c r="N350" s="832">
        <v>2</v>
      </c>
      <c r="O350" s="836">
        <v>2</v>
      </c>
      <c r="P350" s="835">
        <v>450.12</v>
      </c>
      <c r="Q350" s="837">
        <v>1</v>
      </c>
      <c r="R350" s="832">
        <v>2</v>
      </c>
      <c r="S350" s="837">
        <v>1</v>
      </c>
      <c r="T350" s="836">
        <v>2</v>
      </c>
      <c r="U350" s="838">
        <v>1</v>
      </c>
    </row>
    <row r="351" spans="1:21" ht="14.4" customHeight="1" x14ac:dyDescent="0.3">
      <c r="A351" s="831">
        <v>31</v>
      </c>
      <c r="B351" s="832" t="s">
        <v>1257</v>
      </c>
      <c r="C351" s="832" t="s">
        <v>1263</v>
      </c>
      <c r="D351" s="833" t="s">
        <v>1935</v>
      </c>
      <c r="E351" s="834" t="s">
        <v>1283</v>
      </c>
      <c r="F351" s="832" t="s">
        <v>1260</v>
      </c>
      <c r="G351" s="832" t="s">
        <v>1300</v>
      </c>
      <c r="H351" s="832" t="s">
        <v>575</v>
      </c>
      <c r="I351" s="832" t="s">
        <v>1344</v>
      </c>
      <c r="J351" s="832" t="s">
        <v>1345</v>
      </c>
      <c r="K351" s="832" t="s">
        <v>1346</v>
      </c>
      <c r="L351" s="835">
        <v>199.5</v>
      </c>
      <c r="M351" s="835">
        <v>199.5</v>
      </c>
      <c r="N351" s="832">
        <v>1</v>
      </c>
      <c r="O351" s="836">
        <v>1</v>
      </c>
      <c r="P351" s="835">
        <v>199.5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31</v>
      </c>
      <c r="B352" s="832" t="s">
        <v>1257</v>
      </c>
      <c r="C352" s="832" t="s">
        <v>1263</v>
      </c>
      <c r="D352" s="833" t="s">
        <v>1935</v>
      </c>
      <c r="E352" s="834" t="s">
        <v>1283</v>
      </c>
      <c r="F352" s="832" t="s">
        <v>1260</v>
      </c>
      <c r="G352" s="832" t="s">
        <v>1300</v>
      </c>
      <c r="H352" s="832" t="s">
        <v>575</v>
      </c>
      <c r="I352" s="832" t="s">
        <v>1301</v>
      </c>
      <c r="J352" s="832" t="s">
        <v>1302</v>
      </c>
      <c r="K352" s="832" t="s">
        <v>1303</v>
      </c>
      <c r="L352" s="835">
        <v>492.18</v>
      </c>
      <c r="M352" s="835">
        <v>1476.54</v>
      </c>
      <c r="N352" s="832">
        <v>3</v>
      </c>
      <c r="O352" s="836">
        <v>3</v>
      </c>
      <c r="P352" s="835">
        <v>1476.54</v>
      </c>
      <c r="Q352" s="837">
        <v>1</v>
      </c>
      <c r="R352" s="832">
        <v>3</v>
      </c>
      <c r="S352" s="837">
        <v>1</v>
      </c>
      <c r="T352" s="836">
        <v>3</v>
      </c>
      <c r="U352" s="838">
        <v>1</v>
      </c>
    </row>
    <row r="353" spans="1:21" ht="14.4" customHeight="1" x14ac:dyDescent="0.3">
      <c r="A353" s="831">
        <v>31</v>
      </c>
      <c r="B353" s="832" t="s">
        <v>1257</v>
      </c>
      <c r="C353" s="832" t="s">
        <v>1263</v>
      </c>
      <c r="D353" s="833" t="s">
        <v>1935</v>
      </c>
      <c r="E353" s="834" t="s">
        <v>1283</v>
      </c>
      <c r="F353" s="832" t="s">
        <v>1260</v>
      </c>
      <c r="G353" s="832" t="s">
        <v>1300</v>
      </c>
      <c r="H353" s="832" t="s">
        <v>575</v>
      </c>
      <c r="I353" s="832" t="s">
        <v>1350</v>
      </c>
      <c r="J353" s="832" t="s">
        <v>1351</v>
      </c>
      <c r="K353" s="832" t="s">
        <v>1352</v>
      </c>
      <c r="L353" s="835">
        <v>971.25</v>
      </c>
      <c r="M353" s="835">
        <v>971.25</v>
      </c>
      <c r="N353" s="832">
        <v>1</v>
      </c>
      <c r="O353" s="836">
        <v>1</v>
      </c>
      <c r="P353" s="835">
        <v>971.25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31</v>
      </c>
      <c r="B354" s="832" t="s">
        <v>1257</v>
      </c>
      <c r="C354" s="832" t="s">
        <v>1263</v>
      </c>
      <c r="D354" s="833" t="s">
        <v>1935</v>
      </c>
      <c r="E354" s="834" t="s">
        <v>1283</v>
      </c>
      <c r="F354" s="832" t="s">
        <v>1260</v>
      </c>
      <c r="G354" s="832" t="s">
        <v>1300</v>
      </c>
      <c r="H354" s="832" t="s">
        <v>575</v>
      </c>
      <c r="I354" s="832" t="s">
        <v>1427</v>
      </c>
      <c r="J354" s="832" t="s">
        <v>1428</v>
      </c>
      <c r="K354" s="832" t="s">
        <v>1429</v>
      </c>
      <c r="L354" s="835">
        <v>350</v>
      </c>
      <c r="M354" s="835">
        <v>700</v>
      </c>
      <c r="N354" s="832">
        <v>2</v>
      </c>
      <c r="O354" s="836">
        <v>2</v>
      </c>
      <c r="P354" s="835">
        <v>700</v>
      </c>
      <c r="Q354" s="837">
        <v>1</v>
      </c>
      <c r="R354" s="832">
        <v>2</v>
      </c>
      <c r="S354" s="837">
        <v>1</v>
      </c>
      <c r="T354" s="836">
        <v>2</v>
      </c>
      <c r="U354" s="838">
        <v>1</v>
      </c>
    </row>
    <row r="355" spans="1:21" ht="14.4" customHeight="1" x14ac:dyDescent="0.3">
      <c r="A355" s="831">
        <v>31</v>
      </c>
      <c r="B355" s="832" t="s">
        <v>1257</v>
      </c>
      <c r="C355" s="832" t="s">
        <v>1263</v>
      </c>
      <c r="D355" s="833" t="s">
        <v>1935</v>
      </c>
      <c r="E355" s="834" t="s">
        <v>1283</v>
      </c>
      <c r="F355" s="832" t="s">
        <v>1260</v>
      </c>
      <c r="G355" s="832" t="s">
        <v>1307</v>
      </c>
      <c r="H355" s="832" t="s">
        <v>575</v>
      </c>
      <c r="I355" s="832" t="s">
        <v>1430</v>
      </c>
      <c r="J355" s="832" t="s">
        <v>1431</v>
      </c>
      <c r="K355" s="832" t="s">
        <v>1432</v>
      </c>
      <c r="L355" s="835">
        <v>260</v>
      </c>
      <c r="M355" s="835">
        <v>1560</v>
      </c>
      <c r="N355" s="832">
        <v>6</v>
      </c>
      <c r="O355" s="836">
        <v>3</v>
      </c>
      <c r="P355" s="835">
        <v>1560</v>
      </c>
      <c r="Q355" s="837">
        <v>1</v>
      </c>
      <c r="R355" s="832">
        <v>6</v>
      </c>
      <c r="S355" s="837">
        <v>1</v>
      </c>
      <c r="T355" s="836">
        <v>3</v>
      </c>
      <c r="U355" s="838">
        <v>1</v>
      </c>
    </row>
    <row r="356" spans="1:21" ht="14.4" customHeight="1" x14ac:dyDescent="0.3">
      <c r="A356" s="831">
        <v>31</v>
      </c>
      <c r="B356" s="832" t="s">
        <v>1257</v>
      </c>
      <c r="C356" s="832" t="s">
        <v>1263</v>
      </c>
      <c r="D356" s="833" t="s">
        <v>1935</v>
      </c>
      <c r="E356" s="834" t="s">
        <v>1284</v>
      </c>
      <c r="F356" s="832" t="s">
        <v>1258</v>
      </c>
      <c r="G356" s="832" t="s">
        <v>1747</v>
      </c>
      <c r="H356" s="832" t="s">
        <v>575</v>
      </c>
      <c r="I356" s="832" t="s">
        <v>1748</v>
      </c>
      <c r="J356" s="832" t="s">
        <v>638</v>
      </c>
      <c r="K356" s="832" t="s">
        <v>1749</v>
      </c>
      <c r="L356" s="835">
        <v>62.47</v>
      </c>
      <c r="M356" s="835">
        <v>124.94</v>
      </c>
      <c r="N356" s="832">
        <v>2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" customHeight="1" x14ac:dyDescent="0.3">
      <c r="A357" s="831">
        <v>31</v>
      </c>
      <c r="B357" s="832" t="s">
        <v>1257</v>
      </c>
      <c r="C357" s="832" t="s">
        <v>1263</v>
      </c>
      <c r="D357" s="833" t="s">
        <v>1935</v>
      </c>
      <c r="E357" s="834" t="s">
        <v>1284</v>
      </c>
      <c r="F357" s="832" t="s">
        <v>1258</v>
      </c>
      <c r="G357" s="832" t="s">
        <v>1750</v>
      </c>
      <c r="H357" s="832" t="s">
        <v>575</v>
      </c>
      <c r="I357" s="832" t="s">
        <v>1751</v>
      </c>
      <c r="J357" s="832" t="s">
        <v>1752</v>
      </c>
      <c r="K357" s="832" t="s">
        <v>1753</v>
      </c>
      <c r="L357" s="835">
        <v>92.85</v>
      </c>
      <c r="M357" s="835">
        <v>92.85</v>
      </c>
      <c r="N357" s="832">
        <v>1</v>
      </c>
      <c r="O357" s="836">
        <v>1</v>
      </c>
      <c r="P357" s="835">
        <v>92.85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31</v>
      </c>
      <c r="B358" s="832" t="s">
        <v>1257</v>
      </c>
      <c r="C358" s="832" t="s">
        <v>1263</v>
      </c>
      <c r="D358" s="833" t="s">
        <v>1935</v>
      </c>
      <c r="E358" s="834" t="s">
        <v>1284</v>
      </c>
      <c r="F358" s="832" t="s">
        <v>1258</v>
      </c>
      <c r="G358" s="832" t="s">
        <v>1379</v>
      </c>
      <c r="H358" s="832" t="s">
        <v>575</v>
      </c>
      <c r="I358" s="832" t="s">
        <v>1754</v>
      </c>
      <c r="J358" s="832" t="s">
        <v>1381</v>
      </c>
      <c r="K358" s="832" t="s">
        <v>1755</v>
      </c>
      <c r="L358" s="835">
        <v>60.9</v>
      </c>
      <c r="M358" s="835">
        <v>60.9</v>
      </c>
      <c r="N358" s="832">
        <v>1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31</v>
      </c>
      <c r="B359" s="832" t="s">
        <v>1257</v>
      </c>
      <c r="C359" s="832" t="s">
        <v>1263</v>
      </c>
      <c r="D359" s="833" t="s">
        <v>1935</v>
      </c>
      <c r="E359" s="834" t="s">
        <v>1284</v>
      </c>
      <c r="F359" s="832" t="s">
        <v>1258</v>
      </c>
      <c r="G359" s="832" t="s">
        <v>1756</v>
      </c>
      <c r="H359" s="832" t="s">
        <v>575</v>
      </c>
      <c r="I359" s="832" t="s">
        <v>1757</v>
      </c>
      <c r="J359" s="832" t="s">
        <v>1758</v>
      </c>
      <c r="K359" s="832"/>
      <c r="L359" s="835">
        <v>0</v>
      </c>
      <c r="M359" s="835">
        <v>0</v>
      </c>
      <c r="N359" s="832">
        <v>3</v>
      </c>
      <c r="O359" s="836">
        <v>2</v>
      </c>
      <c r="P359" s="835">
        <v>0</v>
      </c>
      <c r="Q359" s="837"/>
      <c r="R359" s="832">
        <v>3</v>
      </c>
      <c r="S359" s="837">
        <v>1</v>
      </c>
      <c r="T359" s="836">
        <v>2</v>
      </c>
      <c r="U359" s="838">
        <v>1</v>
      </c>
    </row>
    <row r="360" spans="1:21" ht="14.4" customHeight="1" x14ac:dyDescent="0.3">
      <c r="A360" s="831">
        <v>31</v>
      </c>
      <c r="B360" s="832" t="s">
        <v>1257</v>
      </c>
      <c r="C360" s="832" t="s">
        <v>1263</v>
      </c>
      <c r="D360" s="833" t="s">
        <v>1935</v>
      </c>
      <c r="E360" s="834" t="s">
        <v>1284</v>
      </c>
      <c r="F360" s="832" t="s">
        <v>1258</v>
      </c>
      <c r="G360" s="832" t="s">
        <v>1759</v>
      </c>
      <c r="H360" s="832" t="s">
        <v>575</v>
      </c>
      <c r="I360" s="832" t="s">
        <v>1760</v>
      </c>
      <c r="J360" s="832" t="s">
        <v>1761</v>
      </c>
      <c r="K360" s="832" t="s">
        <v>1762</v>
      </c>
      <c r="L360" s="835">
        <v>0</v>
      </c>
      <c r="M360" s="835">
        <v>0</v>
      </c>
      <c r="N360" s="832">
        <v>1</v>
      </c>
      <c r="O360" s="836">
        <v>1</v>
      </c>
      <c r="P360" s="835">
        <v>0</v>
      </c>
      <c r="Q360" s="837"/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31</v>
      </c>
      <c r="B361" s="832" t="s">
        <v>1257</v>
      </c>
      <c r="C361" s="832" t="s">
        <v>1263</v>
      </c>
      <c r="D361" s="833" t="s">
        <v>1935</v>
      </c>
      <c r="E361" s="834" t="s">
        <v>1284</v>
      </c>
      <c r="F361" s="832" t="s">
        <v>1258</v>
      </c>
      <c r="G361" s="832" t="s">
        <v>1290</v>
      </c>
      <c r="H361" s="832" t="s">
        <v>605</v>
      </c>
      <c r="I361" s="832" t="s">
        <v>1311</v>
      </c>
      <c r="J361" s="832" t="s">
        <v>696</v>
      </c>
      <c r="K361" s="832" t="s">
        <v>1070</v>
      </c>
      <c r="L361" s="835">
        <v>490.89</v>
      </c>
      <c r="M361" s="835">
        <v>981.78</v>
      </c>
      <c r="N361" s="832">
        <v>2</v>
      </c>
      <c r="O361" s="836">
        <v>1</v>
      </c>
      <c r="P361" s="835">
        <v>981.78</v>
      </c>
      <c r="Q361" s="837">
        <v>1</v>
      </c>
      <c r="R361" s="832">
        <v>2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31</v>
      </c>
      <c r="B362" s="832" t="s">
        <v>1257</v>
      </c>
      <c r="C362" s="832" t="s">
        <v>1263</v>
      </c>
      <c r="D362" s="833" t="s">
        <v>1935</v>
      </c>
      <c r="E362" s="834" t="s">
        <v>1284</v>
      </c>
      <c r="F362" s="832" t="s">
        <v>1258</v>
      </c>
      <c r="G362" s="832" t="s">
        <v>1290</v>
      </c>
      <c r="H362" s="832" t="s">
        <v>605</v>
      </c>
      <c r="I362" s="832" t="s">
        <v>1291</v>
      </c>
      <c r="J362" s="832" t="s">
        <v>696</v>
      </c>
      <c r="K362" s="832" t="s">
        <v>1068</v>
      </c>
      <c r="L362" s="835">
        <v>736.33</v>
      </c>
      <c r="M362" s="835">
        <v>2945.32</v>
      </c>
      <c r="N362" s="832">
        <v>4</v>
      </c>
      <c r="O362" s="836">
        <v>3</v>
      </c>
      <c r="P362" s="835">
        <v>2208.9900000000002</v>
      </c>
      <c r="Q362" s="837">
        <v>0.75</v>
      </c>
      <c r="R362" s="832">
        <v>3</v>
      </c>
      <c r="S362" s="837">
        <v>0.75</v>
      </c>
      <c r="T362" s="836">
        <v>2</v>
      </c>
      <c r="U362" s="838">
        <v>0.66666666666666663</v>
      </c>
    </row>
    <row r="363" spans="1:21" ht="14.4" customHeight="1" x14ac:dyDescent="0.3">
      <c r="A363" s="831">
        <v>31</v>
      </c>
      <c r="B363" s="832" t="s">
        <v>1257</v>
      </c>
      <c r="C363" s="832" t="s">
        <v>1263</v>
      </c>
      <c r="D363" s="833" t="s">
        <v>1935</v>
      </c>
      <c r="E363" s="834" t="s">
        <v>1284</v>
      </c>
      <c r="F363" s="832" t="s">
        <v>1258</v>
      </c>
      <c r="G363" s="832" t="s">
        <v>1290</v>
      </c>
      <c r="H363" s="832" t="s">
        <v>605</v>
      </c>
      <c r="I363" s="832" t="s">
        <v>1628</v>
      </c>
      <c r="J363" s="832" t="s">
        <v>696</v>
      </c>
      <c r="K363" s="832" t="s">
        <v>1366</v>
      </c>
      <c r="L363" s="835">
        <v>923.74</v>
      </c>
      <c r="M363" s="835">
        <v>923.74</v>
      </c>
      <c r="N363" s="832">
        <v>1</v>
      </c>
      <c r="O363" s="836">
        <v>1</v>
      </c>
      <c r="P363" s="835">
        <v>923.74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31</v>
      </c>
      <c r="B364" s="832" t="s">
        <v>1257</v>
      </c>
      <c r="C364" s="832" t="s">
        <v>1263</v>
      </c>
      <c r="D364" s="833" t="s">
        <v>1935</v>
      </c>
      <c r="E364" s="834" t="s">
        <v>1284</v>
      </c>
      <c r="F364" s="832" t="s">
        <v>1258</v>
      </c>
      <c r="G364" s="832" t="s">
        <v>1292</v>
      </c>
      <c r="H364" s="832" t="s">
        <v>605</v>
      </c>
      <c r="I364" s="832" t="s">
        <v>1168</v>
      </c>
      <c r="J364" s="832" t="s">
        <v>1169</v>
      </c>
      <c r="K364" s="832" t="s">
        <v>1170</v>
      </c>
      <c r="L364" s="835">
        <v>0</v>
      </c>
      <c r="M364" s="835">
        <v>0</v>
      </c>
      <c r="N364" s="832">
        <v>2</v>
      </c>
      <c r="O364" s="836">
        <v>1</v>
      </c>
      <c r="P364" s="835">
        <v>0</v>
      </c>
      <c r="Q364" s="837"/>
      <c r="R364" s="832">
        <v>2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31</v>
      </c>
      <c r="B365" s="832" t="s">
        <v>1257</v>
      </c>
      <c r="C365" s="832" t="s">
        <v>1263</v>
      </c>
      <c r="D365" s="833" t="s">
        <v>1935</v>
      </c>
      <c r="E365" s="834" t="s">
        <v>1284</v>
      </c>
      <c r="F365" s="832" t="s">
        <v>1258</v>
      </c>
      <c r="G365" s="832" t="s">
        <v>1763</v>
      </c>
      <c r="H365" s="832" t="s">
        <v>575</v>
      </c>
      <c r="I365" s="832" t="s">
        <v>1764</v>
      </c>
      <c r="J365" s="832" t="s">
        <v>1765</v>
      </c>
      <c r="K365" s="832" t="s">
        <v>1766</v>
      </c>
      <c r="L365" s="835">
        <v>36.909999999999997</v>
      </c>
      <c r="M365" s="835">
        <v>73.819999999999993</v>
      </c>
      <c r="N365" s="832">
        <v>2</v>
      </c>
      <c r="O365" s="836">
        <v>1</v>
      </c>
      <c r="P365" s="835">
        <v>73.819999999999993</v>
      </c>
      <c r="Q365" s="837">
        <v>1</v>
      </c>
      <c r="R365" s="832">
        <v>2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31</v>
      </c>
      <c r="B366" s="832" t="s">
        <v>1257</v>
      </c>
      <c r="C366" s="832" t="s">
        <v>1263</v>
      </c>
      <c r="D366" s="833" t="s">
        <v>1935</v>
      </c>
      <c r="E366" s="834" t="s">
        <v>1284</v>
      </c>
      <c r="F366" s="832" t="s">
        <v>1258</v>
      </c>
      <c r="G366" s="832" t="s">
        <v>1479</v>
      </c>
      <c r="H366" s="832" t="s">
        <v>575</v>
      </c>
      <c r="I366" s="832" t="s">
        <v>1480</v>
      </c>
      <c r="J366" s="832" t="s">
        <v>1481</v>
      </c>
      <c r="K366" s="832" t="s">
        <v>1482</v>
      </c>
      <c r="L366" s="835">
        <v>46.99</v>
      </c>
      <c r="M366" s="835">
        <v>46.99</v>
      </c>
      <c r="N366" s="832">
        <v>1</v>
      </c>
      <c r="O366" s="836">
        <v>1</v>
      </c>
      <c r="P366" s="835">
        <v>46.99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31</v>
      </c>
      <c r="B367" s="832" t="s">
        <v>1257</v>
      </c>
      <c r="C367" s="832" t="s">
        <v>1263</v>
      </c>
      <c r="D367" s="833" t="s">
        <v>1935</v>
      </c>
      <c r="E367" s="834" t="s">
        <v>1284</v>
      </c>
      <c r="F367" s="832" t="s">
        <v>1258</v>
      </c>
      <c r="G367" s="832" t="s">
        <v>1330</v>
      </c>
      <c r="H367" s="832" t="s">
        <v>575</v>
      </c>
      <c r="I367" s="832" t="s">
        <v>1767</v>
      </c>
      <c r="J367" s="832" t="s">
        <v>1497</v>
      </c>
      <c r="K367" s="832" t="s">
        <v>1768</v>
      </c>
      <c r="L367" s="835">
        <v>31.77</v>
      </c>
      <c r="M367" s="835">
        <v>31.77</v>
      </c>
      <c r="N367" s="832">
        <v>1</v>
      </c>
      <c r="O367" s="836">
        <v>1</v>
      </c>
      <c r="P367" s="835">
        <v>31.77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31</v>
      </c>
      <c r="B368" s="832" t="s">
        <v>1257</v>
      </c>
      <c r="C368" s="832" t="s">
        <v>1263</v>
      </c>
      <c r="D368" s="833" t="s">
        <v>1935</v>
      </c>
      <c r="E368" s="834" t="s">
        <v>1284</v>
      </c>
      <c r="F368" s="832" t="s">
        <v>1260</v>
      </c>
      <c r="G368" s="832" t="s">
        <v>1300</v>
      </c>
      <c r="H368" s="832" t="s">
        <v>575</v>
      </c>
      <c r="I368" s="832" t="s">
        <v>1392</v>
      </c>
      <c r="J368" s="832" t="s">
        <v>1354</v>
      </c>
      <c r="K368" s="832" t="s">
        <v>1393</v>
      </c>
      <c r="L368" s="835">
        <v>58.5</v>
      </c>
      <c r="M368" s="835">
        <v>58.5</v>
      </c>
      <c r="N368" s="832">
        <v>1</v>
      </c>
      <c r="O368" s="836">
        <v>1</v>
      </c>
      <c r="P368" s="835">
        <v>58.5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" customHeight="1" x14ac:dyDescent="0.3">
      <c r="A369" s="831">
        <v>31</v>
      </c>
      <c r="B369" s="832" t="s">
        <v>1257</v>
      </c>
      <c r="C369" s="832" t="s">
        <v>1263</v>
      </c>
      <c r="D369" s="833" t="s">
        <v>1935</v>
      </c>
      <c r="E369" s="834" t="s">
        <v>1284</v>
      </c>
      <c r="F369" s="832" t="s">
        <v>1260</v>
      </c>
      <c r="G369" s="832" t="s">
        <v>1300</v>
      </c>
      <c r="H369" s="832" t="s">
        <v>575</v>
      </c>
      <c r="I369" s="832" t="s">
        <v>1427</v>
      </c>
      <c r="J369" s="832" t="s">
        <v>1428</v>
      </c>
      <c r="K369" s="832" t="s">
        <v>1429</v>
      </c>
      <c r="L369" s="835">
        <v>350</v>
      </c>
      <c r="M369" s="835">
        <v>1400</v>
      </c>
      <c r="N369" s="832">
        <v>4</v>
      </c>
      <c r="O369" s="836">
        <v>4</v>
      </c>
      <c r="P369" s="835">
        <v>1400</v>
      </c>
      <c r="Q369" s="837">
        <v>1</v>
      </c>
      <c r="R369" s="832">
        <v>4</v>
      </c>
      <c r="S369" s="837">
        <v>1</v>
      </c>
      <c r="T369" s="836">
        <v>4</v>
      </c>
      <c r="U369" s="838">
        <v>1</v>
      </c>
    </row>
    <row r="370" spans="1:21" ht="14.4" customHeight="1" x14ac:dyDescent="0.3">
      <c r="A370" s="831">
        <v>31</v>
      </c>
      <c r="B370" s="832" t="s">
        <v>1257</v>
      </c>
      <c r="C370" s="832" t="s">
        <v>1263</v>
      </c>
      <c r="D370" s="833" t="s">
        <v>1935</v>
      </c>
      <c r="E370" s="834" t="s">
        <v>1284</v>
      </c>
      <c r="F370" s="832" t="s">
        <v>1260</v>
      </c>
      <c r="G370" s="832" t="s">
        <v>1300</v>
      </c>
      <c r="H370" s="832" t="s">
        <v>575</v>
      </c>
      <c r="I370" s="832" t="s">
        <v>1304</v>
      </c>
      <c r="J370" s="832" t="s">
        <v>1305</v>
      </c>
      <c r="K370" s="832" t="s">
        <v>1306</v>
      </c>
      <c r="L370" s="835">
        <v>1000</v>
      </c>
      <c r="M370" s="835">
        <v>2000</v>
      </c>
      <c r="N370" s="832">
        <v>2</v>
      </c>
      <c r="O370" s="836">
        <v>2</v>
      </c>
      <c r="P370" s="835">
        <v>2000</v>
      </c>
      <c r="Q370" s="837">
        <v>1</v>
      </c>
      <c r="R370" s="832">
        <v>2</v>
      </c>
      <c r="S370" s="837">
        <v>1</v>
      </c>
      <c r="T370" s="836">
        <v>2</v>
      </c>
      <c r="U370" s="838">
        <v>1</v>
      </c>
    </row>
    <row r="371" spans="1:21" ht="14.4" customHeight="1" x14ac:dyDescent="0.3">
      <c r="A371" s="831">
        <v>31</v>
      </c>
      <c r="B371" s="832" t="s">
        <v>1257</v>
      </c>
      <c r="C371" s="832" t="s">
        <v>1263</v>
      </c>
      <c r="D371" s="833" t="s">
        <v>1935</v>
      </c>
      <c r="E371" s="834" t="s">
        <v>1284</v>
      </c>
      <c r="F371" s="832" t="s">
        <v>1260</v>
      </c>
      <c r="G371" s="832" t="s">
        <v>1300</v>
      </c>
      <c r="H371" s="832" t="s">
        <v>575</v>
      </c>
      <c r="I371" s="832" t="s">
        <v>1509</v>
      </c>
      <c r="J371" s="832" t="s">
        <v>1510</v>
      </c>
      <c r="K371" s="832" t="s">
        <v>1511</v>
      </c>
      <c r="L371" s="835">
        <v>750</v>
      </c>
      <c r="M371" s="835">
        <v>750</v>
      </c>
      <c r="N371" s="832">
        <v>1</v>
      </c>
      <c r="O371" s="836">
        <v>1</v>
      </c>
      <c r="P371" s="835">
        <v>750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31</v>
      </c>
      <c r="B372" s="832" t="s">
        <v>1257</v>
      </c>
      <c r="C372" s="832" t="s">
        <v>1263</v>
      </c>
      <c r="D372" s="833" t="s">
        <v>1935</v>
      </c>
      <c r="E372" s="834" t="s">
        <v>1284</v>
      </c>
      <c r="F372" s="832" t="s">
        <v>1260</v>
      </c>
      <c r="G372" s="832" t="s">
        <v>1300</v>
      </c>
      <c r="H372" s="832" t="s">
        <v>575</v>
      </c>
      <c r="I372" s="832" t="s">
        <v>1769</v>
      </c>
      <c r="J372" s="832" t="s">
        <v>1770</v>
      </c>
      <c r="K372" s="832" t="s">
        <v>1771</v>
      </c>
      <c r="L372" s="835">
        <v>350</v>
      </c>
      <c r="M372" s="835">
        <v>350</v>
      </c>
      <c r="N372" s="832">
        <v>1</v>
      </c>
      <c r="O372" s="836">
        <v>1</v>
      </c>
      <c r="P372" s="835">
        <v>350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31</v>
      </c>
      <c r="B373" s="832" t="s">
        <v>1257</v>
      </c>
      <c r="C373" s="832" t="s">
        <v>1263</v>
      </c>
      <c r="D373" s="833" t="s">
        <v>1935</v>
      </c>
      <c r="E373" s="834" t="s">
        <v>1284</v>
      </c>
      <c r="F373" s="832" t="s">
        <v>1260</v>
      </c>
      <c r="G373" s="832" t="s">
        <v>1300</v>
      </c>
      <c r="H373" s="832" t="s">
        <v>575</v>
      </c>
      <c r="I373" s="832" t="s">
        <v>1545</v>
      </c>
      <c r="J373" s="832" t="s">
        <v>1546</v>
      </c>
      <c r="K373" s="832" t="s">
        <v>1547</v>
      </c>
      <c r="L373" s="835">
        <v>2260</v>
      </c>
      <c r="M373" s="835">
        <v>4520</v>
      </c>
      <c r="N373" s="832">
        <v>2</v>
      </c>
      <c r="O373" s="836">
        <v>2</v>
      </c>
      <c r="P373" s="835">
        <v>4520</v>
      </c>
      <c r="Q373" s="837">
        <v>1</v>
      </c>
      <c r="R373" s="832">
        <v>2</v>
      </c>
      <c r="S373" s="837">
        <v>1</v>
      </c>
      <c r="T373" s="836">
        <v>2</v>
      </c>
      <c r="U373" s="838">
        <v>1</v>
      </c>
    </row>
    <row r="374" spans="1:21" ht="14.4" customHeight="1" x14ac:dyDescent="0.3">
      <c r="A374" s="831">
        <v>31</v>
      </c>
      <c r="B374" s="832" t="s">
        <v>1257</v>
      </c>
      <c r="C374" s="832" t="s">
        <v>1263</v>
      </c>
      <c r="D374" s="833" t="s">
        <v>1935</v>
      </c>
      <c r="E374" s="834" t="s">
        <v>1284</v>
      </c>
      <c r="F374" s="832" t="s">
        <v>1260</v>
      </c>
      <c r="G374" s="832" t="s">
        <v>1300</v>
      </c>
      <c r="H374" s="832" t="s">
        <v>575</v>
      </c>
      <c r="I374" s="832" t="s">
        <v>1517</v>
      </c>
      <c r="J374" s="832" t="s">
        <v>1518</v>
      </c>
      <c r="K374" s="832" t="s">
        <v>1519</v>
      </c>
      <c r="L374" s="835">
        <v>1000</v>
      </c>
      <c r="M374" s="835">
        <v>1000</v>
      </c>
      <c r="N374" s="832">
        <v>1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31</v>
      </c>
      <c r="B375" s="832" t="s">
        <v>1257</v>
      </c>
      <c r="C375" s="832" t="s">
        <v>1263</v>
      </c>
      <c r="D375" s="833" t="s">
        <v>1935</v>
      </c>
      <c r="E375" s="834" t="s">
        <v>1284</v>
      </c>
      <c r="F375" s="832" t="s">
        <v>1260</v>
      </c>
      <c r="G375" s="832" t="s">
        <v>1307</v>
      </c>
      <c r="H375" s="832" t="s">
        <v>575</v>
      </c>
      <c r="I375" s="832" t="s">
        <v>1430</v>
      </c>
      <c r="J375" s="832" t="s">
        <v>1431</v>
      </c>
      <c r="K375" s="832" t="s">
        <v>1432</v>
      </c>
      <c r="L375" s="835">
        <v>260</v>
      </c>
      <c r="M375" s="835">
        <v>780</v>
      </c>
      <c r="N375" s="832">
        <v>3</v>
      </c>
      <c r="O375" s="836">
        <v>2</v>
      </c>
      <c r="P375" s="835">
        <v>260</v>
      </c>
      <c r="Q375" s="837">
        <v>0.33333333333333331</v>
      </c>
      <c r="R375" s="832">
        <v>1</v>
      </c>
      <c r="S375" s="837">
        <v>0.33333333333333331</v>
      </c>
      <c r="T375" s="836">
        <v>1</v>
      </c>
      <c r="U375" s="838">
        <v>0.5</v>
      </c>
    </row>
    <row r="376" spans="1:21" ht="14.4" customHeight="1" x14ac:dyDescent="0.3">
      <c r="A376" s="831">
        <v>31</v>
      </c>
      <c r="B376" s="832" t="s">
        <v>1257</v>
      </c>
      <c r="C376" s="832" t="s">
        <v>1263</v>
      </c>
      <c r="D376" s="833" t="s">
        <v>1935</v>
      </c>
      <c r="E376" s="834" t="s">
        <v>1284</v>
      </c>
      <c r="F376" s="832" t="s">
        <v>1260</v>
      </c>
      <c r="G376" s="832" t="s">
        <v>1307</v>
      </c>
      <c r="H376" s="832" t="s">
        <v>575</v>
      </c>
      <c r="I376" s="832" t="s">
        <v>1308</v>
      </c>
      <c r="J376" s="832" t="s">
        <v>1309</v>
      </c>
      <c r="K376" s="832" t="s">
        <v>1310</v>
      </c>
      <c r="L376" s="835">
        <v>200</v>
      </c>
      <c r="M376" s="835">
        <v>400</v>
      </c>
      <c r="N376" s="832">
        <v>2</v>
      </c>
      <c r="O376" s="836">
        <v>1</v>
      </c>
      <c r="P376" s="835">
        <v>400</v>
      </c>
      <c r="Q376" s="837">
        <v>1</v>
      </c>
      <c r="R376" s="832">
        <v>2</v>
      </c>
      <c r="S376" s="837">
        <v>1</v>
      </c>
      <c r="T376" s="836">
        <v>1</v>
      </c>
      <c r="U376" s="838">
        <v>1</v>
      </c>
    </row>
    <row r="377" spans="1:21" ht="14.4" customHeight="1" x14ac:dyDescent="0.3">
      <c r="A377" s="831">
        <v>31</v>
      </c>
      <c r="B377" s="832" t="s">
        <v>1257</v>
      </c>
      <c r="C377" s="832" t="s">
        <v>1263</v>
      </c>
      <c r="D377" s="833" t="s">
        <v>1935</v>
      </c>
      <c r="E377" s="834" t="s">
        <v>1285</v>
      </c>
      <c r="F377" s="832" t="s">
        <v>1258</v>
      </c>
      <c r="G377" s="832" t="s">
        <v>1772</v>
      </c>
      <c r="H377" s="832" t="s">
        <v>605</v>
      </c>
      <c r="I377" s="832" t="s">
        <v>1773</v>
      </c>
      <c r="J377" s="832" t="s">
        <v>1774</v>
      </c>
      <c r="K377" s="832" t="s">
        <v>1775</v>
      </c>
      <c r="L377" s="835">
        <v>0</v>
      </c>
      <c r="M377" s="835">
        <v>0</v>
      </c>
      <c r="N377" s="832">
        <v>2</v>
      </c>
      <c r="O377" s="836">
        <v>0.5</v>
      </c>
      <c r="P377" s="835"/>
      <c r="Q377" s="837"/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31</v>
      </c>
      <c r="B378" s="832" t="s">
        <v>1257</v>
      </c>
      <c r="C378" s="832" t="s">
        <v>1263</v>
      </c>
      <c r="D378" s="833" t="s">
        <v>1935</v>
      </c>
      <c r="E378" s="834" t="s">
        <v>1285</v>
      </c>
      <c r="F378" s="832" t="s">
        <v>1258</v>
      </c>
      <c r="G378" s="832" t="s">
        <v>1776</v>
      </c>
      <c r="H378" s="832" t="s">
        <v>575</v>
      </c>
      <c r="I378" s="832" t="s">
        <v>1777</v>
      </c>
      <c r="J378" s="832" t="s">
        <v>1778</v>
      </c>
      <c r="K378" s="832" t="s">
        <v>1779</v>
      </c>
      <c r="L378" s="835">
        <v>86.02</v>
      </c>
      <c r="M378" s="835">
        <v>172.04</v>
      </c>
      <c r="N378" s="832">
        <v>2</v>
      </c>
      <c r="O378" s="836">
        <v>1</v>
      </c>
      <c r="P378" s="835">
        <v>172.04</v>
      </c>
      <c r="Q378" s="837">
        <v>1</v>
      </c>
      <c r="R378" s="832">
        <v>2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31</v>
      </c>
      <c r="B379" s="832" t="s">
        <v>1257</v>
      </c>
      <c r="C379" s="832" t="s">
        <v>1263</v>
      </c>
      <c r="D379" s="833" t="s">
        <v>1935</v>
      </c>
      <c r="E379" s="834" t="s">
        <v>1285</v>
      </c>
      <c r="F379" s="832" t="s">
        <v>1258</v>
      </c>
      <c r="G379" s="832" t="s">
        <v>1440</v>
      </c>
      <c r="H379" s="832" t="s">
        <v>575</v>
      </c>
      <c r="I379" s="832" t="s">
        <v>1780</v>
      </c>
      <c r="J379" s="832" t="s">
        <v>1730</v>
      </c>
      <c r="K379" s="832" t="s">
        <v>1781</v>
      </c>
      <c r="L379" s="835">
        <v>322.8</v>
      </c>
      <c r="M379" s="835">
        <v>645.6</v>
      </c>
      <c r="N379" s="832">
        <v>2</v>
      </c>
      <c r="O379" s="836">
        <v>1</v>
      </c>
      <c r="P379" s="835">
        <v>645.6</v>
      </c>
      <c r="Q379" s="837">
        <v>1</v>
      </c>
      <c r="R379" s="832">
        <v>2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31</v>
      </c>
      <c r="B380" s="832" t="s">
        <v>1257</v>
      </c>
      <c r="C380" s="832" t="s">
        <v>1263</v>
      </c>
      <c r="D380" s="833" t="s">
        <v>1935</v>
      </c>
      <c r="E380" s="834" t="s">
        <v>1285</v>
      </c>
      <c r="F380" s="832" t="s">
        <v>1258</v>
      </c>
      <c r="G380" s="832" t="s">
        <v>1782</v>
      </c>
      <c r="H380" s="832" t="s">
        <v>575</v>
      </c>
      <c r="I380" s="832" t="s">
        <v>1783</v>
      </c>
      <c r="J380" s="832" t="s">
        <v>1784</v>
      </c>
      <c r="K380" s="832" t="s">
        <v>1785</v>
      </c>
      <c r="L380" s="835">
        <v>159.71</v>
      </c>
      <c r="M380" s="835">
        <v>319.42</v>
      </c>
      <c r="N380" s="832">
        <v>2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31</v>
      </c>
      <c r="B381" s="832" t="s">
        <v>1257</v>
      </c>
      <c r="C381" s="832" t="s">
        <v>1263</v>
      </c>
      <c r="D381" s="833" t="s">
        <v>1935</v>
      </c>
      <c r="E381" s="834" t="s">
        <v>1285</v>
      </c>
      <c r="F381" s="832" t="s">
        <v>1258</v>
      </c>
      <c r="G381" s="832" t="s">
        <v>1786</v>
      </c>
      <c r="H381" s="832" t="s">
        <v>575</v>
      </c>
      <c r="I381" s="832" t="s">
        <v>1787</v>
      </c>
      <c r="J381" s="832" t="s">
        <v>1788</v>
      </c>
      <c r="K381" s="832" t="s">
        <v>1789</v>
      </c>
      <c r="L381" s="835">
        <v>0</v>
      </c>
      <c r="M381" s="835">
        <v>0</v>
      </c>
      <c r="N381" s="832">
        <v>1</v>
      </c>
      <c r="O381" s="836">
        <v>0.5</v>
      </c>
      <c r="P381" s="835">
        <v>0</v>
      </c>
      <c r="Q381" s="837"/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31</v>
      </c>
      <c r="B382" s="832" t="s">
        <v>1257</v>
      </c>
      <c r="C382" s="832" t="s">
        <v>1263</v>
      </c>
      <c r="D382" s="833" t="s">
        <v>1935</v>
      </c>
      <c r="E382" s="834" t="s">
        <v>1285</v>
      </c>
      <c r="F382" s="832" t="s">
        <v>1258</v>
      </c>
      <c r="G382" s="832" t="s">
        <v>1290</v>
      </c>
      <c r="H382" s="832" t="s">
        <v>605</v>
      </c>
      <c r="I382" s="832" t="s">
        <v>1311</v>
      </c>
      <c r="J382" s="832" t="s">
        <v>696</v>
      </c>
      <c r="K382" s="832" t="s">
        <v>1070</v>
      </c>
      <c r="L382" s="835">
        <v>490.89</v>
      </c>
      <c r="M382" s="835">
        <v>2945.34</v>
      </c>
      <c r="N382" s="832">
        <v>6</v>
      </c>
      <c r="O382" s="836">
        <v>2</v>
      </c>
      <c r="P382" s="835">
        <v>2945.34</v>
      </c>
      <c r="Q382" s="837">
        <v>1</v>
      </c>
      <c r="R382" s="832">
        <v>6</v>
      </c>
      <c r="S382" s="837">
        <v>1</v>
      </c>
      <c r="T382" s="836">
        <v>2</v>
      </c>
      <c r="U382" s="838">
        <v>1</v>
      </c>
    </row>
    <row r="383" spans="1:21" ht="14.4" customHeight="1" x14ac:dyDescent="0.3">
      <c r="A383" s="831">
        <v>31</v>
      </c>
      <c r="B383" s="832" t="s">
        <v>1257</v>
      </c>
      <c r="C383" s="832" t="s">
        <v>1263</v>
      </c>
      <c r="D383" s="833" t="s">
        <v>1935</v>
      </c>
      <c r="E383" s="834" t="s">
        <v>1285</v>
      </c>
      <c r="F383" s="832" t="s">
        <v>1258</v>
      </c>
      <c r="G383" s="832" t="s">
        <v>1290</v>
      </c>
      <c r="H383" s="832" t="s">
        <v>605</v>
      </c>
      <c r="I383" s="832" t="s">
        <v>1291</v>
      </c>
      <c r="J383" s="832" t="s">
        <v>696</v>
      </c>
      <c r="K383" s="832" t="s">
        <v>1068</v>
      </c>
      <c r="L383" s="835">
        <v>736.33</v>
      </c>
      <c r="M383" s="835">
        <v>11781.28</v>
      </c>
      <c r="N383" s="832">
        <v>16</v>
      </c>
      <c r="O383" s="836">
        <v>5</v>
      </c>
      <c r="P383" s="835">
        <v>11781.28</v>
      </c>
      <c r="Q383" s="837">
        <v>1</v>
      </c>
      <c r="R383" s="832">
        <v>16</v>
      </c>
      <c r="S383" s="837">
        <v>1</v>
      </c>
      <c r="T383" s="836">
        <v>5</v>
      </c>
      <c r="U383" s="838">
        <v>1</v>
      </c>
    </row>
    <row r="384" spans="1:21" ht="14.4" customHeight="1" x14ac:dyDescent="0.3">
      <c r="A384" s="831">
        <v>31</v>
      </c>
      <c r="B384" s="832" t="s">
        <v>1257</v>
      </c>
      <c r="C384" s="832" t="s">
        <v>1263</v>
      </c>
      <c r="D384" s="833" t="s">
        <v>1935</v>
      </c>
      <c r="E384" s="834" t="s">
        <v>1285</v>
      </c>
      <c r="F384" s="832" t="s">
        <v>1258</v>
      </c>
      <c r="G384" s="832" t="s">
        <v>1290</v>
      </c>
      <c r="H384" s="832" t="s">
        <v>605</v>
      </c>
      <c r="I384" s="832" t="s">
        <v>1365</v>
      </c>
      <c r="J384" s="832" t="s">
        <v>696</v>
      </c>
      <c r="K384" s="832" t="s">
        <v>1366</v>
      </c>
      <c r="L384" s="835">
        <v>923.74</v>
      </c>
      <c r="M384" s="835">
        <v>6466.18</v>
      </c>
      <c r="N384" s="832">
        <v>7</v>
      </c>
      <c r="O384" s="836">
        <v>3</v>
      </c>
      <c r="P384" s="835">
        <v>6466.18</v>
      </c>
      <c r="Q384" s="837">
        <v>1</v>
      </c>
      <c r="R384" s="832">
        <v>7</v>
      </c>
      <c r="S384" s="837">
        <v>1</v>
      </c>
      <c r="T384" s="836">
        <v>3</v>
      </c>
      <c r="U384" s="838">
        <v>1</v>
      </c>
    </row>
    <row r="385" spans="1:21" ht="14.4" customHeight="1" x14ac:dyDescent="0.3">
      <c r="A385" s="831">
        <v>31</v>
      </c>
      <c r="B385" s="832" t="s">
        <v>1257</v>
      </c>
      <c r="C385" s="832" t="s">
        <v>1263</v>
      </c>
      <c r="D385" s="833" t="s">
        <v>1935</v>
      </c>
      <c r="E385" s="834" t="s">
        <v>1285</v>
      </c>
      <c r="F385" s="832" t="s">
        <v>1258</v>
      </c>
      <c r="G385" s="832" t="s">
        <v>1323</v>
      </c>
      <c r="H385" s="832" t="s">
        <v>575</v>
      </c>
      <c r="I385" s="832" t="s">
        <v>1413</v>
      </c>
      <c r="J385" s="832" t="s">
        <v>632</v>
      </c>
      <c r="K385" s="832" t="s">
        <v>1414</v>
      </c>
      <c r="L385" s="835">
        <v>48.42</v>
      </c>
      <c r="M385" s="835">
        <v>96.84</v>
      </c>
      <c r="N385" s="832">
        <v>2</v>
      </c>
      <c r="O385" s="836">
        <v>1</v>
      </c>
      <c r="P385" s="835">
        <v>96.84</v>
      </c>
      <c r="Q385" s="837">
        <v>1</v>
      </c>
      <c r="R385" s="832">
        <v>2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31</v>
      </c>
      <c r="B386" s="832" t="s">
        <v>1257</v>
      </c>
      <c r="C386" s="832" t="s">
        <v>1263</v>
      </c>
      <c r="D386" s="833" t="s">
        <v>1935</v>
      </c>
      <c r="E386" s="834" t="s">
        <v>1285</v>
      </c>
      <c r="F386" s="832" t="s">
        <v>1258</v>
      </c>
      <c r="G386" s="832" t="s">
        <v>1292</v>
      </c>
      <c r="H386" s="832" t="s">
        <v>605</v>
      </c>
      <c r="I386" s="832" t="s">
        <v>1168</v>
      </c>
      <c r="J386" s="832" t="s">
        <v>1169</v>
      </c>
      <c r="K386" s="832" t="s">
        <v>1170</v>
      </c>
      <c r="L386" s="835">
        <v>0</v>
      </c>
      <c r="M386" s="835">
        <v>0</v>
      </c>
      <c r="N386" s="832">
        <v>4</v>
      </c>
      <c r="O386" s="836">
        <v>2</v>
      </c>
      <c r="P386" s="835">
        <v>0</v>
      </c>
      <c r="Q386" s="837"/>
      <c r="R386" s="832">
        <v>3</v>
      </c>
      <c r="S386" s="837">
        <v>0.75</v>
      </c>
      <c r="T386" s="836">
        <v>1</v>
      </c>
      <c r="U386" s="838">
        <v>0.5</v>
      </c>
    </row>
    <row r="387" spans="1:21" ht="14.4" customHeight="1" x14ac:dyDescent="0.3">
      <c r="A387" s="831">
        <v>31</v>
      </c>
      <c r="B387" s="832" t="s">
        <v>1257</v>
      </c>
      <c r="C387" s="832" t="s">
        <v>1263</v>
      </c>
      <c r="D387" s="833" t="s">
        <v>1935</v>
      </c>
      <c r="E387" s="834" t="s">
        <v>1285</v>
      </c>
      <c r="F387" s="832" t="s">
        <v>1258</v>
      </c>
      <c r="G387" s="832" t="s">
        <v>1790</v>
      </c>
      <c r="H387" s="832" t="s">
        <v>575</v>
      </c>
      <c r="I387" s="832" t="s">
        <v>1791</v>
      </c>
      <c r="J387" s="832" t="s">
        <v>1792</v>
      </c>
      <c r="K387" s="832" t="s">
        <v>1793</v>
      </c>
      <c r="L387" s="835">
        <v>98.2</v>
      </c>
      <c r="M387" s="835">
        <v>98.2</v>
      </c>
      <c r="N387" s="832">
        <v>1</v>
      </c>
      <c r="O387" s="836">
        <v>0.5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31</v>
      </c>
      <c r="B388" s="832" t="s">
        <v>1257</v>
      </c>
      <c r="C388" s="832" t="s">
        <v>1263</v>
      </c>
      <c r="D388" s="833" t="s">
        <v>1935</v>
      </c>
      <c r="E388" s="834" t="s">
        <v>1285</v>
      </c>
      <c r="F388" s="832" t="s">
        <v>1258</v>
      </c>
      <c r="G388" s="832" t="s">
        <v>1794</v>
      </c>
      <c r="H388" s="832" t="s">
        <v>575</v>
      </c>
      <c r="I388" s="832" t="s">
        <v>1795</v>
      </c>
      <c r="J388" s="832" t="s">
        <v>1796</v>
      </c>
      <c r="K388" s="832" t="s">
        <v>1797</v>
      </c>
      <c r="L388" s="835">
        <v>77.13</v>
      </c>
      <c r="M388" s="835">
        <v>154.26</v>
      </c>
      <c r="N388" s="832">
        <v>2</v>
      </c>
      <c r="O388" s="836">
        <v>0.5</v>
      </c>
      <c r="P388" s="835">
        <v>154.26</v>
      </c>
      <c r="Q388" s="837">
        <v>1</v>
      </c>
      <c r="R388" s="832">
        <v>2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31</v>
      </c>
      <c r="B389" s="832" t="s">
        <v>1257</v>
      </c>
      <c r="C389" s="832" t="s">
        <v>1263</v>
      </c>
      <c r="D389" s="833" t="s">
        <v>1935</v>
      </c>
      <c r="E389" s="834" t="s">
        <v>1285</v>
      </c>
      <c r="F389" s="832" t="s">
        <v>1260</v>
      </c>
      <c r="G389" s="832" t="s">
        <v>1296</v>
      </c>
      <c r="H389" s="832" t="s">
        <v>575</v>
      </c>
      <c r="I389" s="832" t="s">
        <v>1415</v>
      </c>
      <c r="J389" s="832" t="s">
        <v>1416</v>
      </c>
      <c r="K389" s="832" t="s">
        <v>1417</v>
      </c>
      <c r="L389" s="835">
        <v>100</v>
      </c>
      <c r="M389" s="835">
        <v>10400</v>
      </c>
      <c r="N389" s="832">
        <v>104</v>
      </c>
      <c r="O389" s="836">
        <v>2</v>
      </c>
      <c r="P389" s="835">
        <v>400</v>
      </c>
      <c r="Q389" s="837">
        <v>3.8461538461538464E-2</v>
      </c>
      <c r="R389" s="832">
        <v>4</v>
      </c>
      <c r="S389" s="837">
        <v>3.8461538461538464E-2</v>
      </c>
      <c r="T389" s="836">
        <v>1</v>
      </c>
      <c r="U389" s="838">
        <v>0.5</v>
      </c>
    </row>
    <row r="390" spans="1:21" ht="14.4" customHeight="1" x14ac:dyDescent="0.3">
      <c r="A390" s="831">
        <v>31</v>
      </c>
      <c r="B390" s="832" t="s">
        <v>1257</v>
      </c>
      <c r="C390" s="832" t="s">
        <v>1263</v>
      </c>
      <c r="D390" s="833" t="s">
        <v>1935</v>
      </c>
      <c r="E390" s="834" t="s">
        <v>1285</v>
      </c>
      <c r="F390" s="832" t="s">
        <v>1260</v>
      </c>
      <c r="G390" s="832" t="s">
        <v>1296</v>
      </c>
      <c r="H390" s="832" t="s">
        <v>575</v>
      </c>
      <c r="I390" s="832" t="s">
        <v>1798</v>
      </c>
      <c r="J390" s="832" t="s">
        <v>1799</v>
      </c>
      <c r="K390" s="832" t="s">
        <v>1800</v>
      </c>
      <c r="L390" s="835">
        <v>28.29</v>
      </c>
      <c r="M390" s="835">
        <v>707.25</v>
      </c>
      <c r="N390" s="832">
        <v>25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31</v>
      </c>
      <c r="B391" s="832" t="s">
        <v>1257</v>
      </c>
      <c r="C391" s="832" t="s">
        <v>1263</v>
      </c>
      <c r="D391" s="833" t="s">
        <v>1935</v>
      </c>
      <c r="E391" s="834" t="s">
        <v>1285</v>
      </c>
      <c r="F391" s="832" t="s">
        <v>1260</v>
      </c>
      <c r="G391" s="832" t="s">
        <v>1300</v>
      </c>
      <c r="H391" s="832" t="s">
        <v>575</v>
      </c>
      <c r="I391" s="832" t="s">
        <v>1344</v>
      </c>
      <c r="J391" s="832" t="s">
        <v>1345</v>
      </c>
      <c r="K391" s="832" t="s">
        <v>1346</v>
      </c>
      <c r="L391" s="835">
        <v>199.5</v>
      </c>
      <c r="M391" s="835">
        <v>199.5</v>
      </c>
      <c r="N391" s="832">
        <v>1</v>
      </c>
      <c r="O391" s="836">
        <v>1</v>
      </c>
      <c r="P391" s="835">
        <v>199.5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31</v>
      </c>
      <c r="B392" s="832" t="s">
        <v>1257</v>
      </c>
      <c r="C392" s="832" t="s">
        <v>1263</v>
      </c>
      <c r="D392" s="833" t="s">
        <v>1935</v>
      </c>
      <c r="E392" s="834" t="s">
        <v>1285</v>
      </c>
      <c r="F392" s="832" t="s">
        <v>1260</v>
      </c>
      <c r="G392" s="832" t="s">
        <v>1300</v>
      </c>
      <c r="H392" s="832" t="s">
        <v>575</v>
      </c>
      <c r="I392" s="832" t="s">
        <v>1301</v>
      </c>
      <c r="J392" s="832" t="s">
        <v>1302</v>
      </c>
      <c r="K392" s="832" t="s">
        <v>1303</v>
      </c>
      <c r="L392" s="835">
        <v>492.18</v>
      </c>
      <c r="M392" s="835">
        <v>492.18</v>
      </c>
      <c r="N392" s="832">
        <v>1</v>
      </c>
      <c r="O392" s="836">
        <v>1</v>
      </c>
      <c r="P392" s="835">
        <v>492.18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31</v>
      </c>
      <c r="B393" s="832" t="s">
        <v>1257</v>
      </c>
      <c r="C393" s="832" t="s">
        <v>1263</v>
      </c>
      <c r="D393" s="833" t="s">
        <v>1935</v>
      </c>
      <c r="E393" s="834" t="s">
        <v>1285</v>
      </c>
      <c r="F393" s="832" t="s">
        <v>1260</v>
      </c>
      <c r="G393" s="832" t="s">
        <v>1300</v>
      </c>
      <c r="H393" s="832" t="s">
        <v>575</v>
      </c>
      <c r="I393" s="832" t="s">
        <v>1503</v>
      </c>
      <c r="J393" s="832" t="s">
        <v>1504</v>
      </c>
      <c r="K393" s="832" t="s">
        <v>1505</v>
      </c>
      <c r="L393" s="835">
        <v>2296.87</v>
      </c>
      <c r="M393" s="835">
        <v>2296.87</v>
      </c>
      <c r="N393" s="832">
        <v>1</v>
      </c>
      <c r="O393" s="836">
        <v>1</v>
      </c>
      <c r="P393" s="835">
        <v>2296.87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31</v>
      </c>
      <c r="B394" s="832" t="s">
        <v>1257</v>
      </c>
      <c r="C394" s="832" t="s">
        <v>1263</v>
      </c>
      <c r="D394" s="833" t="s">
        <v>1935</v>
      </c>
      <c r="E394" s="834" t="s">
        <v>1285</v>
      </c>
      <c r="F394" s="832" t="s">
        <v>1260</v>
      </c>
      <c r="G394" s="832" t="s">
        <v>1300</v>
      </c>
      <c r="H394" s="832" t="s">
        <v>575</v>
      </c>
      <c r="I394" s="832" t="s">
        <v>1647</v>
      </c>
      <c r="J394" s="832" t="s">
        <v>1648</v>
      </c>
      <c r="K394" s="832" t="s">
        <v>1649</v>
      </c>
      <c r="L394" s="835">
        <v>320.25</v>
      </c>
      <c r="M394" s="835">
        <v>640.5</v>
      </c>
      <c r="N394" s="832">
        <v>2</v>
      </c>
      <c r="O394" s="836">
        <v>2</v>
      </c>
      <c r="P394" s="835">
        <v>640.5</v>
      </c>
      <c r="Q394" s="837">
        <v>1</v>
      </c>
      <c r="R394" s="832">
        <v>2</v>
      </c>
      <c r="S394" s="837">
        <v>1</v>
      </c>
      <c r="T394" s="836">
        <v>2</v>
      </c>
      <c r="U394" s="838">
        <v>1</v>
      </c>
    </row>
    <row r="395" spans="1:21" ht="14.4" customHeight="1" x14ac:dyDescent="0.3">
      <c r="A395" s="831">
        <v>31</v>
      </c>
      <c r="B395" s="832" t="s">
        <v>1257</v>
      </c>
      <c r="C395" s="832" t="s">
        <v>1263</v>
      </c>
      <c r="D395" s="833" t="s">
        <v>1935</v>
      </c>
      <c r="E395" s="834" t="s">
        <v>1285</v>
      </c>
      <c r="F395" s="832" t="s">
        <v>1260</v>
      </c>
      <c r="G395" s="832" t="s">
        <v>1300</v>
      </c>
      <c r="H395" s="832" t="s">
        <v>575</v>
      </c>
      <c r="I395" s="832" t="s">
        <v>1421</v>
      </c>
      <c r="J395" s="832" t="s">
        <v>1422</v>
      </c>
      <c r="K395" s="832" t="s">
        <v>1423</v>
      </c>
      <c r="L395" s="835">
        <v>245.43</v>
      </c>
      <c r="M395" s="835">
        <v>981.72</v>
      </c>
      <c r="N395" s="832">
        <v>4</v>
      </c>
      <c r="O395" s="836">
        <v>4</v>
      </c>
      <c r="P395" s="835">
        <v>981.72</v>
      </c>
      <c r="Q395" s="837">
        <v>1</v>
      </c>
      <c r="R395" s="832">
        <v>4</v>
      </c>
      <c r="S395" s="837">
        <v>1</v>
      </c>
      <c r="T395" s="836">
        <v>4</v>
      </c>
      <c r="U395" s="838">
        <v>1</v>
      </c>
    </row>
    <row r="396" spans="1:21" ht="14.4" customHeight="1" x14ac:dyDescent="0.3">
      <c r="A396" s="831">
        <v>31</v>
      </c>
      <c r="B396" s="832" t="s">
        <v>1257</v>
      </c>
      <c r="C396" s="832" t="s">
        <v>1263</v>
      </c>
      <c r="D396" s="833" t="s">
        <v>1935</v>
      </c>
      <c r="E396" s="834" t="s">
        <v>1285</v>
      </c>
      <c r="F396" s="832" t="s">
        <v>1260</v>
      </c>
      <c r="G396" s="832" t="s">
        <v>1300</v>
      </c>
      <c r="H396" s="832" t="s">
        <v>575</v>
      </c>
      <c r="I396" s="832" t="s">
        <v>1506</v>
      </c>
      <c r="J396" s="832" t="s">
        <v>1507</v>
      </c>
      <c r="K396" s="832" t="s">
        <v>1508</v>
      </c>
      <c r="L396" s="835">
        <v>1575</v>
      </c>
      <c r="M396" s="835">
        <v>15750</v>
      </c>
      <c r="N396" s="832">
        <v>10</v>
      </c>
      <c r="O396" s="836">
        <v>10</v>
      </c>
      <c r="P396" s="835">
        <v>15750</v>
      </c>
      <c r="Q396" s="837">
        <v>1</v>
      </c>
      <c r="R396" s="832">
        <v>10</v>
      </c>
      <c r="S396" s="837">
        <v>1</v>
      </c>
      <c r="T396" s="836">
        <v>10</v>
      </c>
      <c r="U396" s="838">
        <v>1</v>
      </c>
    </row>
    <row r="397" spans="1:21" ht="14.4" customHeight="1" x14ac:dyDescent="0.3">
      <c r="A397" s="831">
        <v>31</v>
      </c>
      <c r="B397" s="832" t="s">
        <v>1257</v>
      </c>
      <c r="C397" s="832" t="s">
        <v>1263</v>
      </c>
      <c r="D397" s="833" t="s">
        <v>1935</v>
      </c>
      <c r="E397" s="834" t="s">
        <v>1285</v>
      </c>
      <c r="F397" s="832" t="s">
        <v>1260</v>
      </c>
      <c r="G397" s="832" t="s">
        <v>1300</v>
      </c>
      <c r="H397" s="832" t="s">
        <v>575</v>
      </c>
      <c r="I397" s="832" t="s">
        <v>1424</v>
      </c>
      <c r="J397" s="832" t="s">
        <v>1425</v>
      </c>
      <c r="K397" s="832" t="s">
        <v>1426</v>
      </c>
      <c r="L397" s="835">
        <v>250</v>
      </c>
      <c r="M397" s="835">
        <v>1250</v>
      </c>
      <c r="N397" s="832">
        <v>5</v>
      </c>
      <c r="O397" s="836">
        <v>2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31</v>
      </c>
      <c r="B398" s="832" t="s">
        <v>1257</v>
      </c>
      <c r="C398" s="832" t="s">
        <v>1263</v>
      </c>
      <c r="D398" s="833" t="s">
        <v>1935</v>
      </c>
      <c r="E398" s="834" t="s">
        <v>1285</v>
      </c>
      <c r="F398" s="832" t="s">
        <v>1260</v>
      </c>
      <c r="G398" s="832" t="s">
        <v>1300</v>
      </c>
      <c r="H398" s="832" t="s">
        <v>575</v>
      </c>
      <c r="I398" s="832" t="s">
        <v>1801</v>
      </c>
      <c r="J398" s="832" t="s">
        <v>1802</v>
      </c>
      <c r="K398" s="832" t="s">
        <v>1803</v>
      </c>
      <c r="L398" s="835">
        <v>600</v>
      </c>
      <c r="M398" s="835">
        <v>1200</v>
      </c>
      <c r="N398" s="832">
        <v>2</v>
      </c>
      <c r="O398" s="836">
        <v>2</v>
      </c>
      <c r="P398" s="835">
        <v>1200</v>
      </c>
      <c r="Q398" s="837">
        <v>1</v>
      </c>
      <c r="R398" s="832">
        <v>2</v>
      </c>
      <c r="S398" s="837">
        <v>1</v>
      </c>
      <c r="T398" s="836">
        <v>2</v>
      </c>
      <c r="U398" s="838">
        <v>1</v>
      </c>
    </row>
    <row r="399" spans="1:21" ht="14.4" customHeight="1" x14ac:dyDescent="0.3">
      <c r="A399" s="831">
        <v>31</v>
      </c>
      <c r="B399" s="832" t="s">
        <v>1257</v>
      </c>
      <c r="C399" s="832" t="s">
        <v>1263</v>
      </c>
      <c r="D399" s="833" t="s">
        <v>1935</v>
      </c>
      <c r="E399" s="834" t="s">
        <v>1285</v>
      </c>
      <c r="F399" s="832" t="s">
        <v>1260</v>
      </c>
      <c r="G399" s="832" t="s">
        <v>1300</v>
      </c>
      <c r="H399" s="832" t="s">
        <v>575</v>
      </c>
      <c r="I399" s="832" t="s">
        <v>1427</v>
      </c>
      <c r="J399" s="832" t="s">
        <v>1428</v>
      </c>
      <c r="K399" s="832" t="s">
        <v>1429</v>
      </c>
      <c r="L399" s="835">
        <v>350</v>
      </c>
      <c r="M399" s="835">
        <v>350</v>
      </c>
      <c r="N399" s="832">
        <v>1</v>
      </c>
      <c r="O399" s="836">
        <v>1</v>
      </c>
      <c r="P399" s="835">
        <v>350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31</v>
      </c>
      <c r="B400" s="832" t="s">
        <v>1257</v>
      </c>
      <c r="C400" s="832" t="s">
        <v>1263</v>
      </c>
      <c r="D400" s="833" t="s">
        <v>1935</v>
      </c>
      <c r="E400" s="834" t="s">
        <v>1285</v>
      </c>
      <c r="F400" s="832" t="s">
        <v>1260</v>
      </c>
      <c r="G400" s="832" t="s">
        <v>1300</v>
      </c>
      <c r="H400" s="832" t="s">
        <v>575</v>
      </c>
      <c r="I400" s="832" t="s">
        <v>1304</v>
      </c>
      <c r="J400" s="832" t="s">
        <v>1305</v>
      </c>
      <c r="K400" s="832" t="s">
        <v>1306</v>
      </c>
      <c r="L400" s="835">
        <v>1000</v>
      </c>
      <c r="M400" s="835">
        <v>3000</v>
      </c>
      <c r="N400" s="832">
        <v>3</v>
      </c>
      <c r="O400" s="836">
        <v>3</v>
      </c>
      <c r="P400" s="835">
        <v>3000</v>
      </c>
      <c r="Q400" s="837">
        <v>1</v>
      </c>
      <c r="R400" s="832">
        <v>3</v>
      </c>
      <c r="S400" s="837">
        <v>1</v>
      </c>
      <c r="T400" s="836">
        <v>3</v>
      </c>
      <c r="U400" s="838">
        <v>1</v>
      </c>
    </row>
    <row r="401" spans="1:21" ht="14.4" customHeight="1" x14ac:dyDescent="0.3">
      <c r="A401" s="831">
        <v>31</v>
      </c>
      <c r="B401" s="832" t="s">
        <v>1257</v>
      </c>
      <c r="C401" s="832" t="s">
        <v>1263</v>
      </c>
      <c r="D401" s="833" t="s">
        <v>1935</v>
      </c>
      <c r="E401" s="834" t="s">
        <v>1285</v>
      </c>
      <c r="F401" s="832" t="s">
        <v>1260</v>
      </c>
      <c r="G401" s="832" t="s">
        <v>1300</v>
      </c>
      <c r="H401" s="832" t="s">
        <v>575</v>
      </c>
      <c r="I401" s="832" t="s">
        <v>1695</v>
      </c>
      <c r="J401" s="832" t="s">
        <v>1696</v>
      </c>
      <c r="K401" s="832"/>
      <c r="L401" s="835">
        <v>705.67</v>
      </c>
      <c r="M401" s="835">
        <v>705.67</v>
      </c>
      <c r="N401" s="832">
        <v>1</v>
      </c>
      <c r="O401" s="836">
        <v>1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31</v>
      </c>
      <c r="B402" s="832" t="s">
        <v>1257</v>
      </c>
      <c r="C402" s="832" t="s">
        <v>1263</v>
      </c>
      <c r="D402" s="833" t="s">
        <v>1935</v>
      </c>
      <c r="E402" s="834" t="s">
        <v>1285</v>
      </c>
      <c r="F402" s="832" t="s">
        <v>1260</v>
      </c>
      <c r="G402" s="832" t="s">
        <v>1300</v>
      </c>
      <c r="H402" s="832" t="s">
        <v>575</v>
      </c>
      <c r="I402" s="832" t="s">
        <v>1621</v>
      </c>
      <c r="J402" s="832" t="s">
        <v>1622</v>
      </c>
      <c r="K402" s="832" t="s">
        <v>1623</v>
      </c>
      <c r="L402" s="835">
        <v>3200</v>
      </c>
      <c r="M402" s="835">
        <v>3200</v>
      </c>
      <c r="N402" s="832">
        <v>1</v>
      </c>
      <c r="O402" s="836">
        <v>1</v>
      </c>
      <c r="P402" s="835">
        <v>3200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31</v>
      </c>
      <c r="B403" s="832" t="s">
        <v>1257</v>
      </c>
      <c r="C403" s="832" t="s">
        <v>1263</v>
      </c>
      <c r="D403" s="833" t="s">
        <v>1935</v>
      </c>
      <c r="E403" s="834" t="s">
        <v>1285</v>
      </c>
      <c r="F403" s="832" t="s">
        <v>1260</v>
      </c>
      <c r="G403" s="832" t="s">
        <v>1307</v>
      </c>
      <c r="H403" s="832" t="s">
        <v>575</v>
      </c>
      <c r="I403" s="832" t="s">
        <v>1430</v>
      </c>
      <c r="J403" s="832" t="s">
        <v>1431</v>
      </c>
      <c r="K403" s="832" t="s">
        <v>1432</v>
      </c>
      <c r="L403" s="835">
        <v>260</v>
      </c>
      <c r="M403" s="835">
        <v>520</v>
      </c>
      <c r="N403" s="832">
        <v>2</v>
      </c>
      <c r="O403" s="836">
        <v>1</v>
      </c>
      <c r="P403" s="835">
        <v>520</v>
      </c>
      <c r="Q403" s="837">
        <v>1</v>
      </c>
      <c r="R403" s="832">
        <v>2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31</v>
      </c>
      <c r="B404" s="832" t="s">
        <v>1257</v>
      </c>
      <c r="C404" s="832" t="s">
        <v>1263</v>
      </c>
      <c r="D404" s="833" t="s">
        <v>1935</v>
      </c>
      <c r="E404" s="834" t="s">
        <v>1285</v>
      </c>
      <c r="F404" s="832" t="s">
        <v>1260</v>
      </c>
      <c r="G404" s="832" t="s">
        <v>1307</v>
      </c>
      <c r="H404" s="832" t="s">
        <v>575</v>
      </c>
      <c r="I404" s="832" t="s">
        <v>1308</v>
      </c>
      <c r="J404" s="832" t="s">
        <v>1309</v>
      </c>
      <c r="K404" s="832" t="s">
        <v>1310</v>
      </c>
      <c r="L404" s="835">
        <v>200</v>
      </c>
      <c r="M404" s="835">
        <v>400</v>
      </c>
      <c r="N404" s="832">
        <v>2</v>
      </c>
      <c r="O404" s="836">
        <v>1</v>
      </c>
      <c r="P404" s="835">
        <v>400</v>
      </c>
      <c r="Q404" s="837">
        <v>1</v>
      </c>
      <c r="R404" s="832">
        <v>2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31</v>
      </c>
      <c r="B405" s="832" t="s">
        <v>1257</v>
      </c>
      <c r="C405" s="832" t="s">
        <v>1263</v>
      </c>
      <c r="D405" s="833" t="s">
        <v>1935</v>
      </c>
      <c r="E405" s="834" t="s">
        <v>1285</v>
      </c>
      <c r="F405" s="832" t="s">
        <v>1260</v>
      </c>
      <c r="G405" s="832" t="s">
        <v>1526</v>
      </c>
      <c r="H405" s="832" t="s">
        <v>575</v>
      </c>
      <c r="I405" s="832" t="s">
        <v>1530</v>
      </c>
      <c r="J405" s="832" t="s">
        <v>1531</v>
      </c>
      <c r="K405" s="832" t="s">
        <v>1532</v>
      </c>
      <c r="L405" s="835">
        <v>1659.44</v>
      </c>
      <c r="M405" s="835">
        <v>16594.400000000001</v>
      </c>
      <c r="N405" s="832">
        <v>10</v>
      </c>
      <c r="O405" s="836">
        <v>10</v>
      </c>
      <c r="P405" s="835">
        <v>13275.520000000002</v>
      </c>
      <c r="Q405" s="837">
        <v>0.8</v>
      </c>
      <c r="R405" s="832">
        <v>8</v>
      </c>
      <c r="S405" s="837">
        <v>0.8</v>
      </c>
      <c r="T405" s="836">
        <v>8</v>
      </c>
      <c r="U405" s="838">
        <v>0.8</v>
      </c>
    </row>
    <row r="406" spans="1:21" ht="14.4" customHeight="1" x14ac:dyDescent="0.3">
      <c r="A406" s="831">
        <v>31</v>
      </c>
      <c r="B406" s="832" t="s">
        <v>1257</v>
      </c>
      <c r="C406" s="832" t="s">
        <v>1263</v>
      </c>
      <c r="D406" s="833" t="s">
        <v>1935</v>
      </c>
      <c r="E406" s="834" t="s">
        <v>1286</v>
      </c>
      <c r="F406" s="832" t="s">
        <v>1258</v>
      </c>
      <c r="G406" s="832" t="s">
        <v>1804</v>
      </c>
      <c r="H406" s="832" t="s">
        <v>575</v>
      </c>
      <c r="I406" s="832" t="s">
        <v>1805</v>
      </c>
      <c r="J406" s="832" t="s">
        <v>1806</v>
      </c>
      <c r="K406" s="832" t="s">
        <v>1807</v>
      </c>
      <c r="L406" s="835">
        <v>0</v>
      </c>
      <c r="M406" s="835">
        <v>0</v>
      </c>
      <c r="N406" s="832">
        <v>2</v>
      </c>
      <c r="O406" s="836">
        <v>1</v>
      </c>
      <c r="P406" s="835">
        <v>0</v>
      </c>
      <c r="Q406" s="837"/>
      <c r="R406" s="832">
        <v>2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31</v>
      </c>
      <c r="B407" s="832" t="s">
        <v>1257</v>
      </c>
      <c r="C407" s="832" t="s">
        <v>1263</v>
      </c>
      <c r="D407" s="833" t="s">
        <v>1935</v>
      </c>
      <c r="E407" s="834" t="s">
        <v>1286</v>
      </c>
      <c r="F407" s="832" t="s">
        <v>1258</v>
      </c>
      <c r="G407" s="832" t="s">
        <v>1808</v>
      </c>
      <c r="H407" s="832" t="s">
        <v>575</v>
      </c>
      <c r="I407" s="832" t="s">
        <v>1809</v>
      </c>
      <c r="J407" s="832" t="s">
        <v>1810</v>
      </c>
      <c r="K407" s="832" t="s">
        <v>1811</v>
      </c>
      <c r="L407" s="835">
        <v>263.26</v>
      </c>
      <c r="M407" s="835">
        <v>263.26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31</v>
      </c>
      <c r="B408" s="832" t="s">
        <v>1257</v>
      </c>
      <c r="C408" s="832" t="s">
        <v>1263</v>
      </c>
      <c r="D408" s="833" t="s">
        <v>1935</v>
      </c>
      <c r="E408" s="834" t="s">
        <v>1286</v>
      </c>
      <c r="F408" s="832" t="s">
        <v>1258</v>
      </c>
      <c r="G408" s="832" t="s">
        <v>1812</v>
      </c>
      <c r="H408" s="832" t="s">
        <v>575</v>
      </c>
      <c r="I408" s="832" t="s">
        <v>1813</v>
      </c>
      <c r="J408" s="832" t="s">
        <v>1814</v>
      </c>
      <c r="K408" s="832" t="s">
        <v>620</v>
      </c>
      <c r="L408" s="835">
        <v>72.55</v>
      </c>
      <c r="M408" s="835">
        <v>72.55</v>
      </c>
      <c r="N408" s="832">
        <v>1</v>
      </c>
      <c r="O408" s="836">
        <v>1</v>
      </c>
      <c r="P408" s="835">
        <v>72.55</v>
      </c>
      <c r="Q408" s="837">
        <v>1</v>
      </c>
      <c r="R408" s="832">
        <v>1</v>
      </c>
      <c r="S408" s="837">
        <v>1</v>
      </c>
      <c r="T408" s="836">
        <v>1</v>
      </c>
      <c r="U408" s="838">
        <v>1</v>
      </c>
    </row>
    <row r="409" spans="1:21" ht="14.4" customHeight="1" x14ac:dyDescent="0.3">
      <c r="A409" s="831">
        <v>31</v>
      </c>
      <c r="B409" s="832" t="s">
        <v>1257</v>
      </c>
      <c r="C409" s="832" t="s">
        <v>1263</v>
      </c>
      <c r="D409" s="833" t="s">
        <v>1935</v>
      </c>
      <c r="E409" s="834" t="s">
        <v>1286</v>
      </c>
      <c r="F409" s="832" t="s">
        <v>1258</v>
      </c>
      <c r="G409" s="832" t="s">
        <v>1815</v>
      </c>
      <c r="H409" s="832" t="s">
        <v>575</v>
      </c>
      <c r="I409" s="832" t="s">
        <v>1816</v>
      </c>
      <c r="J409" s="832" t="s">
        <v>1817</v>
      </c>
      <c r="K409" s="832" t="s">
        <v>1818</v>
      </c>
      <c r="L409" s="835">
        <v>736.33</v>
      </c>
      <c r="M409" s="835">
        <v>2208.9900000000002</v>
      </c>
      <c r="N409" s="832">
        <v>3</v>
      </c>
      <c r="O409" s="836">
        <v>2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31</v>
      </c>
      <c r="B410" s="832" t="s">
        <v>1257</v>
      </c>
      <c r="C410" s="832" t="s">
        <v>1263</v>
      </c>
      <c r="D410" s="833" t="s">
        <v>1935</v>
      </c>
      <c r="E410" s="834" t="s">
        <v>1286</v>
      </c>
      <c r="F410" s="832" t="s">
        <v>1258</v>
      </c>
      <c r="G410" s="832" t="s">
        <v>1552</v>
      </c>
      <c r="H410" s="832" t="s">
        <v>575</v>
      </c>
      <c r="I410" s="832" t="s">
        <v>1819</v>
      </c>
      <c r="J410" s="832" t="s">
        <v>750</v>
      </c>
      <c r="K410" s="832" t="s">
        <v>751</v>
      </c>
      <c r="L410" s="835">
        <v>0</v>
      </c>
      <c r="M410" s="835">
        <v>0</v>
      </c>
      <c r="N410" s="832">
        <v>3</v>
      </c>
      <c r="O410" s="836">
        <v>1</v>
      </c>
      <c r="P410" s="835">
        <v>0</v>
      </c>
      <c r="Q410" s="837"/>
      <c r="R410" s="832">
        <v>3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31</v>
      </c>
      <c r="B411" s="832" t="s">
        <v>1257</v>
      </c>
      <c r="C411" s="832" t="s">
        <v>1263</v>
      </c>
      <c r="D411" s="833" t="s">
        <v>1935</v>
      </c>
      <c r="E411" s="834" t="s">
        <v>1286</v>
      </c>
      <c r="F411" s="832" t="s">
        <v>1258</v>
      </c>
      <c r="G411" s="832" t="s">
        <v>1750</v>
      </c>
      <c r="H411" s="832" t="s">
        <v>575</v>
      </c>
      <c r="I411" s="832" t="s">
        <v>1751</v>
      </c>
      <c r="J411" s="832" t="s">
        <v>1752</v>
      </c>
      <c r="K411" s="832" t="s">
        <v>1753</v>
      </c>
      <c r="L411" s="835">
        <v>92.85</v>
      </c>
      <c r="M411" s="835">
        <v>92.85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31</v>
      </c>
      <c r="B412" s="832" t="s">
        <v>1257</v>
      </c>
      <c r="C412" s="832" t="s">
        <v>1263</v>
      </c>
      <c r="D412" s="833" t="s">
        <v>1935</v>
      </c>
      <c r="E412" s="834" t="s">
        <v>1286</v>
      </c>
      <c r="F412" s="832" t="s">
        <v>1258</v>
      </c>
      <c r="G412" s="832" t="s">
        <v>1750</v>
      </c>
      <c r="H412" s="832" t="s">
        <v>575</v>
      </c>
      <c r="I412" s="832" t="s">
        <v>1820</v>
      </c>
      <c r="J412" s="832" t="s">
        <v>1752</v>
      </c>
      <c r="K412" s="832" t="s">
        <v>1821</v>
      </c>
      <c r="L412" s="835">
        <v>159.16999999999999</v>
      </c>
      <c r="M412" s="835">
        <v>159.16999999999999</v>
      </c>
      <c r="N412" s="832">
        <v>1</v>
      </c>
      <c r="O412" s="836">
        <v>1</v>
      </c>
      <c r="P412" s="835">
        <v>159.16999999999999</v>
      </c>
      <c r="Q412" s="837">
        <v>1</v>
      </c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31</v>
      </c>
      <c r="B413" s="832" t="s">
        <v>1257</v>
      </c>
      <c r="C413" s="832" t="s">
        <v>1263</v>
      </c>
      <c r="D413" s="833" t="s">
        <v>1935</v>
      </c>
      <c r="E413" s="834" t="s">
        <v>1286</v>
      </c>
      <c r="F413" s="832" t="s">
        <v>1258</v>
      </c>
      <c r="G413" s="832" t="s">
        <v>1379</v>
      </c>
      <c r="H413" s="832" t="s">
        <v>575</v>
      </c>
      <c r="I413" s="832" t="s">
        <v>1380</v>
      </c>
      <c r="J413" s="832" t="s">
        <v>1381</v>
      </c>
      <c r="K413" s="832" t="s">
        <v>1382</v>
      </c>
      <c r="L413" s="835">
        <v>30.46</v>
      </c>
      <c r="M413" s="835">
        <v>60.92</v>
      </c>
      <c r="N413" s="832">
        <v>2</v>
      </c>
      <c r="O413" s="836">
        <v>0.5</v>
      </c>
      <c r="P413" s="835">
        <v>60.92</v>
      </c>
      <c r="Q413" s="837">
        <v>1</v>
      </c>
      <c r="R413" s="832">
        <v>2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31</v>
      </c>
      <c r="B414" s="832" t="s">
        <v>1257</v>
      </c>
      <c r="C414" s="832" t="s">
        <v>1263</v>
      </c>
      <c r="D414" s="833" t="s">
        <v>1935</v>
      </c>
      <c r="E414" s="834" t="s">
        <v>1286</v>
      </c>
      <c r="F414" s="832" t="s">
        <v>1258</v>
      </c>
      <c r="G414" s="832" t="s">
        <v>1403</v>
      </c>
      <c r="H414" s="832" t="s">
        <v>575</v>
      </c>
      <c r="I414" s="832" t="s">
        <v>1822</v>
      </c>
      <c r="J414" s="832" t="s">
        <v>988</v>
      </c>
      <c r="K414" s="832" t="s">
        <v>1823</v>
      </c>
      <c r="L414" s="835">
        <v>89.91</v>
      </c>
      <c r="M414" s="835">
        <v>89.91</v>
      </c>
      <c r="N414" s="832">
        <v>1</v>
      </c>
      <c r="O414" s="836">
        <v>0.5</v>
      </c>
      <c r="P414" s="835">
        <v>89.91</v>
      </c>
      <c r="Q414" s="837">
        <v>1</v>
      </c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31</v>
      </c>
      <c r="B415" s="832" t="s">
        <v>1257</v>
      </c>
      <c r="C415" s="832" t="s">
        <v>1263</v>
      </c>
      <c r="D415" s="833" t="s">
        <v>1935</v>
      </c>
      <c r="E415" s="834" t="s">
        <v>1286</v>
      </c>
      <c r="F415" s="832" t="s">
        <v>1258</v>
      </c>
      <c r="G415" s="832" t="s">
        <v>1674</v>
      </c>
      <c r="H415" s="832" t="s">
        <v>575</v>
      </c>
      <c r="I415" s="832" t="s">
        <v>1824</v>
      </c>
      <c r="J415" s="832" t="s">
        <v>1679</v>
      </c>
      <c r="K415" s="832" t="s">
        <v>1825</v>
      </c>
      <c r="L415" s="835">
        <v>38.08</v>
      </c>
      <c r="M415" s="835">
        <v>38.08</v>
      </c>
      <c r="N415" s="832">
        <v>1</v>
      </c>
      <c r="O415" s="836">
        <v>0.5</v>
      </c>
      <c r="P415" s="835">
        <v>38.08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31</v>
      </c>
      <c r="B416" s="832" t="s">
        <v>1257</v>
      </c>
      <c r="C416" s="832" t="s">
        <v>1263</v>
      </c>
      <c r="D416" s="833" t="s">
        <v>1935</v>
      </c>
      <c r="E416" s="834" t="s">
        <v>1286</v>
      </c>
      <c r="F416" s="832" t="s">
        <v>1258</v>
      </c>
      <c r="G416" s="832" t="s">
        <v>1826</v>
      </c>
      <c r="H416" s="832" t="s">
        <v>575</v>
      </c>
      <c r="I416" s="832" t="s">
        <v>1827</v>
      </c>
      <c r="J416" s="832" t="s">
        <v>853</v>
      </c>
      <c r="K416" s="832" t="s">
        <v>1828</v>
      </c>
      <c r="L416" s="835">
        <v>98.75</v>
      </c>
      <c r="M416" s="835">
        <v>98.75</v>
      </c>
      <c r="N416" s="832">
        <v>1</v>
      </c>
      <c r="O416" s="836">
        <v>0.5</v>
      </c>
      <c r="P416" s="835">
        <v>98.75</v>
      </c>
      <c r="Q416" s="837">
        <v>1</v>
      </c>
      <c r="R416" s="832">
        <v>1</v>
      </c>
      <c r="S416" s="837">
        <v>1</v>
      </c>
      <c r="T416" s="836">
        <v>0.5</v>
      </c>
      <c r="U416" s="838">
        <v>1</v>
      </c>
    </row>
    <row r="417" spans="1:21" ht="14.4" customHeight="1" x14ac:dyDescent="0.3">
      <c r="A417" s="831">
        <v>31</v>
      </c>
      <c r="B417" s="832" t="s">
        <v>1257</v>
      </c>
      <c r="C417" s="832" t="s">
        <v>1263</v>
      </c>
      <c r="D417" s="833" t="s">
        <v>1935</v>
      </c>
      <c r="E417" s="834" t="s">
        <v>1286</v>
      </c>
      <c r="F417" s="832" t="s">
        <v>1258</v>
      </c>
      <c r="G417" s="832" t="s">
        <v>1826</v>
      </c>
      <c r="H417" s="832" t="s">
        <v>575</v>
      </c>
      <c r="I417" s="832" t="s">
        <v>1829</v>
      </c>
      <c r="J417" s="832" t="s">
        <v>1830</v>
      </c>
      <c r="K417" s="832" t="s">
        <v>1831</v>
      </c>
      <c r="L417" s="835">
        <v>49.38</v>
      </c>
      <c r="M417" s="835">
        <v>49.38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31</v>
      </c>
      <c r="B418" s="832" t="s">
        <v>1257</v>
      </c>
      <c r="C418" s="832" t="s">
        <v>1263</v>
      </c>
      <c r="D418" s="833" t="s">
        <v>1935</v>
      </c>
      <c r="E418" s="834" t="s">
        <v>1286</v>
      </c>
      <c r="F418" s="832" t="s">
        <v>1258</v>
      </c>
      <c r="G418" s="832" t="s">
        <v>1591</v>
      </c>
      <c r="H418" s="832" t="s">
        <v>575</v>
      </c>
      <c r="I418" s="832" t="s">
        <v>1592</v>
      </c>
      <c r="J418" s="832" t="s">
        <v>1593</v>
      </c>
      <c r="K418" s="832" t="s">
        <v>1594</v>
      </c>
      <c r="L418" s="835">
        <v>73.989999999999995</v>
      </c>
      <c r="M418" s="835">
        <v>73.989999999999995</v>
      </c>
      <c r="N418" s="832">
        <v>1</v>
      </c>
      <c r="O418" s="836">
        <v>0.5</v>
      </c>
      <c r="P418" s="835">
        <v>73.989999999999995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" customHeight="1" x14ac:dyDescent="0.3">
      <c r="A419" s="831">
        <v>31</v>
      </c>
      <c r="B419" s="832" t="s">
        <v>1257</v>
      </c>
      <c r="C419" s="832" t="s">
        <v>1263</v>
      </c>
      <c r="D419" s="833" t="s">
        <v>1935</v>
      </c>
      <c r="E419" s="834" t="s">
        <v>1286</v>
      </c>
      <c r="F419" s="832" t="s">
        <v>1258</v>
      </c>
      <c r="G419" s="832" t="s">
        <v>1832</v>
      </c>
      <c r="H419" s="832" t="s">
        <v>575</v>
      </c>
      <c r="I419" s="832" t="s">
        <v>1833</v>
      </c>
      <c r="J419" s="832" t="s">
        <v>1834</v>
      </c>
      <c r="K419" s="832" t="s">
        <v>1835</v>
      </c>
      <c r="L419" s="835">
        <v>147.85</v>
      </c>
      <c r="M419" s="835">
        <v>147.85</v>
      </c>
      <c r="N419" s="832">
        <v>1</v>
      </c>
      <c r="O419" s="836">
        <v>0.5</v>
      </c>
      <c r="P419" s="835">
        <v>147.85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31</v>
      </c>
      <c r="B420" s="832" t="s">
        <v>1257</v>
      </c>
      <c r="C420" s="832" t="s">
        <v>1263</v>
      </c>
      <c r="D420" s="833" t="s">
        <v>1935</v>
      </c>
      <c r="E420" s="834" t="s">
        <v>1286</v>
      </c>
      <c r="F420" s="832" t="s">
        <v>1258</v>
      </c>
      <c r="G420" s="832" t="s">
        <v>1836</v>
      </c>
      <c r="H420" s="832" t="s">
        <v>575</v>
      </c>
      <c r="I420" s="832" t="s">
        <v>1837</v>
      </c>
      <c r="J420" s="832" t="s">
        <v>1838</v>
      </c>
      <c r="K420" s="832" t="s">
        <v>1839</v>
      </c>
      <c r="L420" s="835">
        <v>1776.68</v>
      </c>
      <c r="M420" s="835">
        <v>1776.68</v>
      </c>
      <c r="N420" s="832">
        <v>1</v>
      </c>
      <c r="O420" s="836">
        <v>0.5</v>
      </c>
      <c r="P420" s="835">
        <v>1776.68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31</v>
      </c>
      <c r="B421" s="832" t="s">
        <v>1257</v>
      </c>
      <c r="C421" s="832" t="s">
        <v>1263</v>
      </c>
      <c r="D421" s="833" t="s">
        <v>1935</v>
      </c>
      <c r="E421" s="834" t="s">
        <v>1286</v>
      </c>
      <c r="F421" s="832" t="s">
        <v>1258</v>
      </c>
      <c r="G421" s="832" t="s">
        <v>1840</v>
      </c>
      <c r="H421" s="832" t="s">
        <v>575</v>
      </c>
      <c r="I421" s="832" t="s">
        <v>1841</v>
      </c>
      <c r="J421" s="832" t="s">
        <v>1842</v>
      </c>
      <c r="K421" s="832" t="s">
        <v>1843</v>
      </c>
      <c r="L421" s="835">
        <v>32.28</v>
      </c>
      <c r="M421" s="835">
        <v>64.56</v>
      </c>
      <c r="N421" s="832">
        <v>2</v>
      </c>
      <c r="O421" s="836">
        <v>1</v>
      </c>
      <c r="P421" s="835">
        <v>64.56</v>
      </c>
      <c r="Q421" s="837">
        <v>1</v>
      </c>
      <c r="R421" s="832">
        <v>2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31</v>
      </c>
      <c r="B422" s="832" t="s">
        <v>1257</v>
      </c>
      <c r="C422" s="832" t="s">
        <v>1263</v>
      </c>
      <c r="D422" s="833" t="s">
        <v>1935</v>
      </c>
      <c r="E422" s="834" t="s">
        <v>1286</v>
      </c>
      <c r="F422" s="832" t="s">
        <v>1258</v>
      </c>
      <c r="G422" s="832" t="s">
        <v>1844</v>
      </c>
      <c r="H422" s="832" t="s">
        <v>605</v>
      </c>
      <c r="I422" s="832" t="s">
        <v>1845</v>
      </c>
      <c r="J422" s="832" t="s">
        <v>1194</v>
      </c>
      <c r="K422" s="832" t="s">
        <v>1846</v>
      </c>
      <c r="L422" s="835">
        <v>176.32</v>
      </c>
      <c r="M422" s="835">
        <v>176.32</v>
      </c>
      <c r="N422" s="832">
        <v>1</v>
      </c>
      <c r="O422" s="836">
        <v>1</v>
      </c>
      <c r="P422" s="835">
        <v>176.32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31</v>
      </c>
      <c r="B423" s="832" t="s">
        <v>1257</v>
      </c>
      <c r="C423" s="832" t="s">
        <v>1263</v>
      </c>
      <c r="D423" s="833" t="s">
        <v>1935</v>
      </c>
      <c r="E423" s="834" t="s">
        <v>1286</v>
      </c>
      <c r="F423" s="832" t="s">
        <v>1258</v>
      </c>
      <c r="G423" s="832" t="s">
        <v>1290</v>
      </c>
      <c r="H423" s="832" t="s">
        <v>605</v>
      </c>
      <c r="I423" s="832" t="s">
        <v>1311</v>
      </c>
      <c r="J423" s="832" t="s">
        <v>696</v>
      </c>
      <c r="K423" s="832" t="s">
        <v>1070</v>
      </c>
      <c r="L423" s="835">
        <v>490.89</v>
      </c>
      <c r="M423" s="835">
        <v>3927.1199999999994</v>
      </c>
      <c r="N423" s="832">
        <v>8</v>
      </c>
      <c r="O423" s="836">
        <v>3.5</v>
      </c>
      <c r="P423" s="835">
        <v>3436.2299999999996</v>
      </c>
      <c r="Q423" s="837">
        <v>0.875</v>
      </c>
      <c r="R423" s="832">
        <v>7</v>
      </c>
      <c r="S423" s="837">
        <v>0.875</v>
      </c>
      <c r="T423" s="836">
        <v>3</v>
      </c>
      <c r="U423" s="838">
        <v>0.8571428571428571</v>
      </c>
    </row>
    <row r="424" spans="1:21" ht="14.4" customHeight="1" x14ac:dyDescent="0.3">
      <c r="A424" s="831">
        <v>31</v>
      </c>
      <c r="B424" s="832" t="s">
        <v>1257</v>
      </c>
      <c r="C424" s="832" t="s">
        <v>1263</v>
      </c>
      <c r="D424" s="833" t="s">
        <v>1935</v>
      </c>
      <c r="E424" s="834" t="s">
        <v>1286</v>
      </c>
      <c r="F424" s="832" t="s">
        <v>1258</v>
      </c>
      <c r="G424" s="832" t="s">
        <v>1290</v>
      </c>
      <c r="H424" s="832" t="s">
        <v>605</v>
      </c>
      <c r="I424" s="832" t="s">
        <v>1291</v>
      </c>
      <c r="J424" s="832" t="s">
        <v>696</v>
      </c>
      <c r="K424" s="832" t="s">
        <v>1068</v>
      </c>
      <c r="L424" s="835">
        <v>736.33</v>
      </c>
      <c r="M424" s="835">
        <v>1472.66</v>
      </c>
      <c r="N424" s="832">
        <v>2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31</v>
      </c>
      <c r="B425" s="832" t="s">
        <v>1257</v>
      </c>
      <c r="C425" s="832" t="s">
        <v>1263</v>
      </c>
      <c r="D425" s="833" t="s">
        <v>1935</v>
      </c>
      <c r="E425" s="834" t="s">
        <v>1286</v>
      </c>
      <c r="F425" s="832" t="s">
        <v>1258</v>
      </c>
      <c r="G425" s="832" t="s">
        <v>1290</v>
      </c>
      <c r="H425" s="832" t="s">
        <v>605</v>
      </c>
      <c r="I425" s="832" t="s">
        <v>1365</v>
      </c>
      <c r="J425" s="832" t="s">
        <v>696</v>
      </c>
      <c r="K425" s="832" t="s">
        <v>1366</v>
      </c>
      <c r="L425" s="835">
        <v>923.74</v>
      </c>
      <c r="M425" s="835">
        <v>5542.4400000000005</v>
      </c>
      <c r="N425" s="832">
        <v>6</v>
      </c>
      <c r="O425" s="836">
        <v>2</v>
      </c>
      <c r="P425" s="835">
        <v>5542.4400000000005</v>
      </c>
      <c r="Q425" s="837">
        <v>1</v>
      </c>
      <c r="R425" s="832">
        <v>6</v>
      </c>
      <c r="S425" s="837">
        <v>1</v>
      </c>
      <c r="T425" s="836">
        <v>2</v>
      </c>
      <c r="U425" s="838">
        <v>1</v>
      </c>
    </row>
    <row r="426" spans="1:21" ht="14.4" customHeight="1" x14ac:dyDescent="0.3">
      <c r="A426" s="831">
        <v>31</v>
      </c>
      <c r="B426" s="832" t="s">
        <v>1257</v>
      </c>
      <c r="C426" s="832" t="s">
        <v>1263</v>
      </c>
      <c r="D426" s="833" t="s">
        <v>1935</v>
      </c>
      <c r="E426" s="834" t="s">
        <v>1286</v>
      </c>
      <c r="F426" s="832" t="s">
        <v>1258</v>
      </c>
      <c r="G426" s="832" t="s">
        <v>1323</v>
      </c>
      <c r="H426" s="832" t="s">
        <v>605</v>
      </c>
      <c r="I426" s="832" t="s">
        <v>1163</v>
      </c>
      <c r="J426" s="832" t="s">
        <v>632</v>
      </c>
      <c r="K426" s="832" t="s">
        <v>619</v>
      </c>
      <c r="L426" s="835">
        <v>48.42</v>
      </c>
      <c r="M426" s="835">
        <v>145.26</v>
      </c>
      <c r="N426" s="832">
        <v>3</v>
      </c>
      <c r="O426" s="836">
        <v>2.5</v>
      </c>
      <c r="P426" s="835">
        <v>96.84</v>
      </c>
      <c r="Q426" s="837">
        <v>0.66666666666666674</v>
      </c>
      <c r="R426" s="832">
        <v>2</v>
      </c>
      <c r="S426" s="837">
        <v>0.66666666666666663</v>
      </c>
      <c r="T426" s="836">
        <v>1.5</v>
      </c>
      <c r="U426" s="838">
        <v>0.6</v>
      </c>
    </row>
    <row r="427" spans="1:21" ht="14.4" customHeight="1" x14ac:dyDescent="0.3">
      <c r="A427" s="831">
        <v>31</v>
      </c>
      <c r="B427" s="832" t="s">
        <v>1257</v>
      </c>
      <c r="C427" s="832" t="s">
        <v>1263</v>
      </c>
      <c r="D427" s="833" t="s">
        <v>1935</v>
      </c>
      <c r="E427" s="834" t="s">
        <v>1286</v>
      </c>
      <c r="F427" s="832" t="s">
        <v>1258</v>
      </c>
      <c r="G427" s="832" t="s">
        <v>1324</v>
      </c>
      <c r="H427" s="832" t="s">
        <v>575</v>
      </c>
      <c r="I427" s="832" t="s">
        <v>1847</v>
      </c>
      <c r="J427" s="832" t="s">
        <v>708</v>
      </c>
      <c r="K427" s="832" t="s">
        <v>1686</v>
      </c>
      <c r="L427" s="835">
        <v>103.67</v>
      </c>
      <c r="M427" s="835">
        <v>103.67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31</v>
      </c>
      <c r="B428" s="832" t="s">
        <v>1257</v>
      </c>
      <c r="C428" s="832" t="s">
        <v>1263</v>
      </c>
      <c r="D428" s="833" t="s">
        <v>1935</v>
      </c>
      <c r="E428" s="834" t="s">
        <v>1286</v>
      </c>
      <c r="F428" s="832" t="s">
        <v>1258</v>
      </c>
      <c r="G428" s="832" t="s">
        <v>1324</v>
      </c>
      <c r="H428" s="832" t="s">
        <v>575</v>
      </c>
      <c r="I428" s="832" t="s">
        <v>1848</v>
      </c>
      <c r="J428" s="832" t="s">
        <v>1849</v>
      </c>
      <c r="K428" s="832" t="s">
        <v>1850</v>
      </c>
      <c r="L428" s="835">
        <v>115.18</v>
      </c>
      <c r="M428" s="835">
        <v>115.18</v>
      </c>
      <c r="N428" s="832">
        <v>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31</v>
      </c>
      <c r="B429" s="832" t="s">
        <v>1257</v>
      </c>
      <c r="C429" s="832" t="s">
        <v>1263</v>
      </c>
      <c r="D429" s="833" t="s">
        <v>1935</v>
      </c>
      <c r="E429" s="834" t="s">
        <v>1286</v>
      </c>
      <c r="F429" s="832" t="s">
        <v>1258</v>
      </c>
      <c r="G429" s="832" t="s">
        <v>1292</v>
      </c>
      <c r="H429" s="832" t="s">
        <v>605</v>
      </c>
      <c r="I429" s="832" t="s">
        <v>1168</v>
      </c>
      <c r="J429" s="832" t="s">
        <v>1169</v>
      </c>
      <c r="K429" s="832" t="s">
        <v>1170</v>
      </c>
      <c r="L429" s="835">
        <v>0</v>
      </c>
      <c r="M429" s="835">
        <v>0</v>
      </c>
      <c r="N429" s="832">
        <v>10</v>
      </c>
      <c r="O429" s="836">
        <v>6</v>
      </c>
      <c r="P429" s="835">
        <v>0</v>
      </c>
      <c r="Q429" s="837"/>
      <c r="R429" s="832">
        <v>6</v>
      </c>
      <c r="S429" s="837">
        <v>0.6</v>
      </c>
      <c r="T429" s="836">
        <v>3.5</v>
      </c>
      <c r="U429" s="838">
        <v>0.58333333333333337</v>
      </c>
    </row>
    <row r="430" spans="1:21" ht="14.4" customHeight="1" x14ac:dyDescent="0.3">
      <c r="A430" s="831">
        <v>31</v>
      </c>
      <c r="B430" s="832" t="s">
        <v>1257</v>
      </c>
      <c r="C430" s="832" t="s">
        <v>1263</v>
      </c>
      <c r="D430" s="833" t="s">
        <v>1935</v>
      </c>
      <c r="E430" s="834" t="s">
        <v>1286</v>
      </c>
      <c r="F430" s="832" t="s">
        <v>1258</v>
      </c>
      <c r="G430" s="832" t="s">
        <v>1599</v>
      </c>
      <c r="H430" s="832" t="s">
        <v>575</v>
      </c>
      <c r="I430" s="832" t="s">
        <v>1851</v>
      </c>
      <c r="J430" s="832" t="s">
        <v>1601</v>
      </c>
      <c r="K430" s="832" t="s">
        <v>1852</v>
      </c>
      <c r="L430" s="835">
        <v>657.67</v>
      </c>
      <c r="M430" s="835">
        <v>1973.0099999999998</v>
      </c>
      <c r="N430" s="832">
        <v>3</v>
      </c>
      <c r="O430" s="836">
        <v>1</v>
      </c>
      <c r="P430" s="835">
        <v>1973.0099999999998</v>
      </c>
      <c r="Q430" s="837">
        <v>1</v>
      </c>
      <c r="R430" s="832">
        <v>3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31</v>
      </c>
      <c r="B431" s="832" t="s">
        <v>1257</v>
      </c>
      <c r="C431" s="832" t="s">
        <v>1263</v>
      </c>
      <c r="D431" s="833" t="s">
        <v>1935</v>
      </c>
      <c r="E431" s="834" t="s">
        <v>1286</v>
      </c>
      <c r="F431" s="832" t="s">
        <v>1258</v>
      </c>
      <c r="G431" s="832" t="s">
        <v>1486</v>
      </c>
      <c r="H431" s="832" t="s">
        <v>575</v>
      </c>
      <c r="I431" s="832" t="s">
        <v>1853</v>
      </c>
      <c r="J431" s="832" t="s">
        <v>1854</v>
      </c>
      <c r="K431" s="832" t="s">
        <v>1855</v>
      </c>
      <c r="L431" s="835">
        <v>271.94</v>
      </c>
      <c r="M431" s="835">
        <v>271.94</v>
      </c>
      <c r="N431" s="832">
        <v>1</v>
      </c>
      <c r="O431" s="836">
        <v>0.5</v>
      </c>
      <c r="P431" s="835">
        <v>271.94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31</v>
      </c>
      <c r="B432" s="832" t="s">
        <v>1257</v>
      </c>
      <c r="C432" s="832" t="s">
        <v>1263</v>
      </c>
      <c r="D432" s="833" t="s">
        <v>1935</v>
      </c>
      <c r="E432" s="834" t="s">
        <v>1286</v>
      </c>
      <c r="F432" s="832" t="s">
        <v>1258</v>
      </c>
      <c r="G432" s="832" t="s">
        <v>1495</v>
      </c>
      <c r="H432" s="832" t="s">
        <v>605</v>
      </c>
      <c r="I432" s="832" t="s">
        <v>1856</v>
      </c>
      <c r="J432" s="832" t="s">
        <v>831</v>
      </c>
      <c r="K432" s="832" t="s">
        <v>1857</v>
      </c>
      <c r="L432" s="835">
        <v>0</v>
      </c>
      <c r="M432" s="835">
        <v>0</v>
      </c>
      <c r="N432" s="832">
        <v>2</v>
      </c>
      <c r="O432" s="836">
        <v>1</v>
      </c>
      <c r="P432" s="835"/>
      <c r="Q432" s="837"/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31</v>
      </c>
      <c r="B433" s="832" t="s">
        <v>1257</v>
      </c>
      <c r="C433" s="832" t="s">
        <v>1263</v>
      </c>
      <c r="D433" s="833" t="s">
        <v>1935</v>
      </c>
      <c r="E433" s="834" t="s">
        <v>1286</v>
      </c>
      <c r="F433" s="832" t="s">
        <v>1258</v>
      </c>
      <c r="G433" s="832" t="s">
        <v>1330</v>
      </c>
      <c r="H433" s="832" t="s">
        <v>575</v>
      </c>
      <c r="I433" s="832" t="s">
        <v>1369</v>
      </c>
      <c r="J433" s="832" t="s">
        <v>1370</v>
      </c>
      <c r="K433" s="832" t="s">
        <v>1371</v>
      </c>
      <c r="L433" s="835">
        <v>50.32</v>
      </c>
      <c r="M433" s="835">
        <v>50.32</v>
      </c>
      <c r="N433" s="832">
        <v>1</v>
      </c>
      <c r="O433" s="836">
        <v>1</v>
      </c>
      <c r="P433" s="835">
        <v>50.32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31</v>
      </c>
      <c r="B434" s="832" t="s">
        <v>1257</v>
      </c>
      <c r="C434" s="832" t="s">
        <v>1263</v>
      </c>
      <c r="D434" s="833" t="s">
        <v>1935</v>
      </c>
      <c r="E434" s="834" t="s">
        <v>1286</v>
      </c>
      <c r="F434" s="832" t="s">
        <v>1259</v>
      </c>
      <c r="G434" s="832" t="s">
        <v>1756</v>
      </c>
      <c r="H434" s="832" t="s">
        <v>575</v>
      </c>
      <c r="I434" s="832" t="s">
        <v>1858</v>
      </c>
      <c r="J434" s="832" t="s">
        <v>1758</v>
      </c>
      <c r="K434" s="832"/>
      <c r="L434" s="835">
        <v>0</v>
      </c>
      <c r="M434" s="835">
        <v>0</v>
      </c>
      <c r="N434" s="832">
        <v>1</v>
      </c>
      <c r="O434" s="836">
        <v>1</v>
      </c>
      <c r="P434" s="835">
        <v>0</v>
      </c>
      <c r="Q434" s="837"/>
      <c r="R434" s="832">
        <v>1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31</v>
      </c>
      <c r="B435" s="832" t="s">
        <v>1257</v>
      </c>
      <c r="C435" s="832" t="s">
        <v>1263</v>
      </c>
      <c r="D435" s="833" t="s">
        <v>1935</v>
      </c>
      <c r="E435" s="834" t="s">
        <v>1286</v>
      </c>
      <c r="F435" s="832" t="s">
        <v>1260</v>
      </c>
      <c r="G435" s="832" t="s">
        <v>1296</v>
      </c>
      <c r="H435" s="832" t="s">
        <v>575</v>
      </c>
      <c r="I435" s="832" t="s">
        <v>1390</v>
      </c>
      <c r="J435" s="832" t="s">
        <v>1298</v>
      </c>
      <c r="K435" s="832" t="s">
        <v>1391</v>
      </c>
      <c r="L435" s="835">
        <v>30.99</v>
      </c>
      <c r="M435" s="835">
        <v>30.99</v>
      </c>
      <c r="N435" s="832">
        <v>1</v>
      </c>
      <c r="O435" s="836">
        <v>1</v>
      </c>
      <c r="P435" s="835">
        <v>30.99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31</v>
      </c>
      <c r="B436" s="832" t="s">
        <v>1257</v>
      </c>
      <c r="C436" s="832" t="s">
        <v>1263</v>
      </c>
      <c r="D436" s="833" t="s">
        <v>1935</v>
      </c>
      <c r="E436" s="834" t="s">
        <v>1286</v>
      </c>
      <c r="F436" s="832" t="s">
        <v>1260</v>
      </c>
      <c r="G436" s="832" t="s">
        <v>1300</v>
      </c>
      <c r="H436" s="832" t="s">
        <v>575</v>
      </c>
      <c r="I436" s="832" t="s">
        <v>1344</v>
      </c>
      <c r="J436" s="832" t="s">
        <v>1345</v>
      </c>
      <c r="K436" s="832" t="s">
        <v>1346</v>
      </c>
      <c r="L436" s="835">
        <v>199.5</v>
      </c>
      <c r="M436" s="835">
        <v>399</v>
      </c>
      <c r="N436" s="832">
        <v>2</v>
      </c>
      <c r="O436" s="836">
        <v>2</v>
      </c>
      <c r="P436" s="835">
        <v>399</v>
      </c>
      <c r="Q436" s="837">
        <v>1</v>
      </c>
      <c r="R436" s="832">
        <v>2</v>
      </c>
      <c r="S436" s="837">
        <v>1</v>
      </c>
      <c r="T436" s="836">
        <v>2</v>
      </c>
      <c r="U436" s="838">
        <v>1</v>
      </c>
    </row>
    <row r="437" spans="1:21" ht="14.4" customHeight="1" x14ac:dyDescent="0.3">
      <c r="A437" s="831">
        <v>31</v>
      </c>
      <c r="B437" s="832" t="s">
        <v>1257</v>
      </c>
      <c r="C437" s="832" t="s">
        <v>1263</v>
      </c>
      <c r="D437" s="833" t="s">
        <v>1935</v>
      </c>
      <c r="E437" s="834" t="s">
        <v>1286</v>
      </c>
      <c r="F437" s="832" t="s">
        <v>1260</v>
      </c>
      <c r="G437" s="832" t="s">
        <v>1300</v>
      </c>
      <c r="H437" s="832" t="s">
        <v>575</v>
      </c>
      <c r="I437" s="832" t="s">
        <v>1301</v>
      </c>
      <c r="J437" s="832" t="s">
        <v>1302</v>
      </c>
      <c r="K437" s="832" t="s">
        <v>1303</v>
      </c>
      <c r="L437" s="835">
        <v>492.18</v>
      </c>
      <c r="M437" s="835">
        <v>3445.2599999999998</v>
      </c>
      <c r="N437" s="832">
        <v>7</v>
      </c>
      <c r="O437" s="836">
        <v>7</v>
      </c>
      <c r="P437" s="835">
        <v>3445.2599999999998</v>
      </c>
      <c r="Q437" s="837">
        <v>1</v>
      </c>
      <c r="R437" s="832">
        <v>7</v>
      </c>
      <c r="S437" s="837">
        <v>1</v>
      </c>
      <c r="T437" s="836">
        <v>7</v>
      </c>
      <c r="U437" s="838">
        <v>1</v>
      </c>
    </row>
    <row r="438" spans="1:21" ht="14.4" customHeight="1" x14ac:dyDescent="0.3">
      <c r="A438" s="831">
        <v>31</v>
      </c>
      <c r="B438" s="832" t="s">
        <v>1257</v>
      </c>
      <c r="C438" s="832" t="s">
        <v>1263</v>
      </c>
      <c r="D438" s="833" t="s">
        <v>1935</v>
      </c>
      <c r="E438" s="834" t="s">
        <v>1286</v>
      </c>
      <c r="F438" s="832" t="s">
        <v>1260</v>
      </c>
      <c r="G438" s="832" t="s">
        <v>1300</v>
      </c>
      <c r="H438" s="832" t="s">
        <v>575</v>
      </c>
      <c r="I438" s="832" t="s">
        <v>1859</v>
      </c>
      <c r="J438" s="832" t="s">
        <v>1860</v>
      </c>
      <c r="K438" s="832" t="s">
        <v>1861</v>
      </c>
      <c r="L438" s="835">
        <v>347.81</v>
      </c>
      <c r="M438" s="835">
        <v>347.81</v>
      </c>
      <c r="N438" s="832">
        <v>1</v>
      </c>
      <c r="O438" s="836">
        <v>1</v>
      </c>
      <c r="P438" s="835">
        <v>347.81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31</v>
      </c>
      <c r="B439" s="832" t="s">
        <v>1257</v>
      </c>
      <c r="C439" s="832" t="s">
        <v>1263</v>
      </c>
      <c r="D439" s="833" t="s">
        <v>1935</v>
      </c>
      <c r="E439" s="834" t="s">
        <v>1286</v>
      </c>
      <c r="F439" s="832" t="s">
        <v>1260</v>
      </c>
      <c r="G439" s="832" t="s">
        <v>1300</v>
      </c>
      <c r="H439" s="832" t="s">
        <v>575</v>
      </c>
      <c r="I439" s="832" t="s">
        <v>1647</v>
      </c>
      <c r="J439" s="832" t="s">
        <v>1648</v>
      </c>
      <c r="K439" s="832" t="s">
        <v>1649</v>
      </c>
      <c r="L439" s="835">
        <v>320.25</v>
      </c>
      <c r="M439" s="835">
        <v>320.25</v>
      </c>
      <c r="N439" s="832">
        <v>1</v>
      </c>
      <c r="O439" s="836">
        <v>1</v>
      </c>
      <c r="P439" s="835">
        <v>320.25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31</v>
      </c>
      <c r="B440" s="832" t="s">
        <v>1257</v>
      </c>
      <c r="C440" s="832" t="s">
        <v>1263</v>
      </c>
      <c r="D440" s="833" t="s">
        <v>1935</v>
      </c>
      <c r="E440" s="834" t="s">
        <v>1286</v>
      </c>
      <c r="F440" s="832" t="s">
        <v>1260</v>
      </c>
      <c r="G440" s="832" t="s">
        <v>1300</v>
      </c>
      <c r="H440" s="832" t="s">
        <v>575</v>
      </c>
      <c r="I440" s="832" t="s">
        <v>1421</v>
      </c>
      <c r="J440" s="832" t="s">
        <v>1422</v>
      </c>
      <c r="K440" s="832" t="s">
        <v>1423</v>
      </c>
      <c r="L440" s="835">
        <v>245.43</v>
      </c>
      <c r="M440" s="835">
        <v>490.86</v>
      </c>
      <c r="N440" s="832">
        <v>2</v>
      </c>
      <c r="O440" s="836">
        <v>2</v>
      </c>
      <c r="P440" s="835">
        <v>490.86</v>
      </c>
      <c r="Q440" s="837">
        <v>1</v>
      </c>
      <c r="R440" s="832">
        <v>2</v>
      </c>
      <c r="S440" s="837">
        <v>1</v>
      </c>
      <c r="T440" s="836">
        <v>2</v>
      </c>
      <c r="U440" s="838">
        <v>1</v>
      </c>
    </row>
    <row r="441" spans="1:21" ht="14.4" customHeight="1" x14ac:dyDescent="0.3">
      <c r="A441" s="831">
        <v>31</v>
      </c>
      <c r="B441" s="832" t="s">
        <v>1257</v>
      </c>
      <c r="C441" s="832" t="s">
        <v>1263</v>
      </c>
      <c r="D441" s="833" t="s">
        <v>1935</v>
      </c>
      <c r="E441" s="834" t="s">
        <v>1286</v>
      </c>
      <c r="F441" s="832" t="s">
        <v>1260</v>
      </c>
      <c r="G441" s="832" t="s">
        <v>1300</v>
      </c>
      <c r="H441" s="832" t="s">
        <v>575</v>
      </c>
      <c r="I441" s="832" t="s">
        <v>1350</v>
      </c>
      <c r="J441" s="832" t="s">
        <v>1351</v>
      </c>
      <c r="K441" s="832" t="s">
        <v>1352</v>
      </c>
      <c r="L441" s="835">
        <v>971.25</v>
      </c>
      <c r="M441" s="835">
        <v>3885</v>
      </c>
      <c r="N441" s="832">
        <v>4</v>
      </c>
      <c r="O441" s="836">
        <v>4</v>
      </c>
      <c r="P441" s="835">
        <v>3885</v>
      </c>
      <c r="Q441" s="837">
        <v>1</v>
      </c>
      <c r="R441" s="832">
        <v>4</v>
      </c>
      <c r="S441" s="837">
        <v>1</v>
      </c>
      <c r="T441" s="836">
        <v>4</v>
      </c>
      <c r="U441" s="838">
        <v>1</v>
      </c>
    </row>
    <row r="442" spans="1:21" ht="14.4" customHeight="1" x14ac:dyDescent="0.3">
      <c r="A442" s="831">
        <v>31</v>
      </c>
      <c r="B442" s="832" t="s">
        <v>1257</v>
      </c>
      <c r="C442" s="832" t="s">
        <v>1263</v>
      </c>
      <c r="D442" s="833" t="s">
        <v>1935</v>
      </c>
      <c r="E442" s="834" t="s">
        <v>1286</v>
      </c>
      <c r="F442" s="832" t="s">
        <v>1260</v>
      </c>
      <c r="G442" s="832" t="s">
        <v>1300</v>
      </c>
      <c r="H442" s="832" t="s">
        <v>575</v>
      </c>
      <c r="I442" s="832" t="s">
        <v>1650</v>
      </c>
      <c r="J442" s="832" t="s">
        <v>1651</v>
      </c>
      <c r="K442" s="832" t="s">
        <v>1652</v>
      </c>
      <c r="L442" s="835">
        <v>250</v>
      </c>
      <c r="M442" s="835">
        <v>250</v>
      </c>
      <c r="N442" s="832">
        <v>1</v>
      </c>
      <c r="O442" s="836">
        <v>1</v>
      </c>
      <c r="P442" s="835">
        <v>250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" customHeight="1" x14ac:dyDescent="0.3">
      <c r="A443" s="831">
        <v>31</v>
      </c>
      <c r="B443" s="832" t="s">
        <v>1257</v>
      </c>
      <c r="C443" s="832" t="s">
        <v>1263</v>
      </c>
      <c r="D443" s="833" t="s">
        <v>1935</v>
      </c>
      <c r="E443" s="834" t="s">
        <v>1286</v>
      </c>
      <c r="F443" s="832" t="s">
        <v>1260</v>
      </c>
      <c r="G443" s="832" t="s">
        <v>1300</v>
      </c>
      <c r="H443" s="832" t="s">
        <v>575</v>
      </c>
      <c r="I443" s="832" t="s">
        <v>1862</v>
      </c>
      <c r="J443" s="832" t="s">
        <v>1863</v>
      </c>
      <c r="K443" s="832"/>
      <c r="L443" s="835">
        <v>600</v>
      </c>
      <c r="M443" s="835">
        <v>600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31</v>
      </c>
      <c r="B444" s="832" t="s">
        <v>1257</v>
      </c>
      <c r="C444" s="832" t="s">
        <v>1263</v>
      </c>
      <c r="D444" s="833" t="s">
        <v>1935</v>
      </c>
      <c r="E444" s="834" t="s">
        <v>1286</v>
      </c>
      <c r="F444" s="832" t="s">
        <v>1260</v>
      </c>
      <c r="G444" s="832" t="s">
        <v>1300</v>
      </c>
      <c r="H444" s="832" t="s">
        <v>575</v>
      </c>
      <c r="I444" s="832" t="s">
        <v>1576</v>
      </c>
      <c r="J444" s="832" t="s">
        <v>1577</v>
      </c>
      <c r="K444" s="832"/>
      <c r="L444" s="835">
        <v>80.349999999999994</v>
      </c>
      <c r="M444" s="835">
        <v>80.349999999999994</v>
      </c>
      <c r="N444" s="832">
        <v>1</v>
      </c>
      <c r="O444" s="836">
        <v>1</v>
      </c>
      <c r="P444" s="835">
        <v>80.349999999999994</v>
      </c>
      <c r="Q444" s="837">
        <v>1</v>
      </c>
      <c r="R444" s="832">
        <v>1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31</v>
      </c>
      <c r="B445" s="832" t="s">
        <v>1257</v>
      </c>
      <c r="C445" s="832" t="s">
        <v>1263</v>
      </c>
      <c r="D445" s="833" t="s">
        <v>1935</v>
      </c>
      <c r="E445" s="834" t="s">
        <v>1286</v>
      </c>
      <c r="F445" s="832" t="s">
        <v>1260</v>
      </c>
      <c r="G445" s="832" t="s">
        <v>1300</v>
      </c>
      <c r="H445" s="832" t="s">
        <v>575</v>
      </c>
      <c r="I445" s="832" t="s">
        <v>1427</v>
      </c>
      <c r="J445" s="832" t="s">
        <v>1428</v>
      </c>
      <c r="K445" s="832" t="s">
        <v>1429</v>
      </c>
      <c r="L445" s="835">
        <v>350</v>
      </c>
      <c r="M445" s="835">
        <v>1400</v>
      </c>
      <c r="N445" s="832">
        <v>4</v>
      </c>
      <c r="O445" s="836">
        <v>4</v>
      </c>
      <c r="P445" s="835">
        <v>1050</v>
      </c>
      <c r="Q445" s="837">
        <v>0.75</v>
      </c>
      <c r="R445" s="832">
        <v>3</v>
      </c>
      <c r="S445" s="837">
        <v>0.75</v>
      </c>
      <c r="T445" s="836">
        <v>3</v>
      </c>
      <c r="U445" s="838">
        <v>0.75</v>
      </c>
    </row>
    <row r="446" spans="1:21" ht="14.4" customHeight="1" x14ac:dyDescent="0.3">
      <c r="A446" s="831">
        <v>31</v>
      </c>
      <c r="B446" s="832" t="s">
        <v>1257</v>
      </c>
      <c r="C446" s="832" t="s">
        <v>1263</v>
      </c>
      <c r="D446" s="833" t="s">
        <v>1935</v>
      </c>
      <c r="E446" s="834" t="s">
        <v>1286</v>
      </c>
      <c r="F446" s="832" t="s">
        <v>1260</v>
      </c>
      <c r="G446" s="832" t="s">
        <v>1300</v>
      </c>
      <c r="H446" s="832" t="s">
        <v>575</v>
      </c>
      <c r="I446" s="832" t="s">
        <v>1304</v>
      </c>
      <c r="J446" s="832" t="s">
        <v>1305</v>
      </c>
      <c r="K446" s="832" t="s">
        <v>1306</v>
      </c>
      <c r="L446" s="835">
        <v>1000</v>
      </c>
      <c r="M446" s="835">
        <v>5000</v>
      </c>
      <c r="N446" s="832">
        <v>5</v>
      </c>
      <c r="O446" s="836">
        <v>5</v>
      </c>
      <c r="P446" s="835">
        <v>5000</v>
      </c>
      <c r="Q446" s="837">
        <v>1</v>
      </c>
      <c r="R446" s="832">
        <v>5</v>
      </c>
      <c r="S446" s="837">
        <v>1</v>
      </c>
      <c r="T446" s="836">
        <v>5</v>
      </c>
      <c r="U446" s="838">
        <v>1</v>
      </c>
    </row>
    <row r="447" spans="1:21" ht="14.4" customHeight="1" x14ac:dyDescent="0.3">
      <c r="A447" s="831">
        <v>31</v>
      </c>
      <c r="B447" s="832" t="s">
        <v>1257</v>
      </c>
      <c r="C447" s="832" t="s">
        <v>1263</v>
      </c>
      <c r="D447" s="833" t="s">
        <v>1935</v>
      </c>
      <c r="E447" s="834" t="s">
        <v>1286</v>
      </c>
      <c r="F447" s="832" t="s">
        <v>1260</v>
      </c>
      <c r="G447" s="832" t="s">
        <v>1307</v>
      </c>
      <c r="H447" s="832" t="s">
        <v>575</v>
      </c>
      <c r="I447" s="832" t="s">
        <v>1430</v>
      </c>
      <c r="J447" s="832" t="s">
        <v>1431</v>
      </c>
      <c r="K447" s="832" t="s">
        <v>1432</v>
      </c>
      <c r="L447" s="835">
        <v>260</v>
      </c>
      <c r="M447" s="835">
        <v>1560</v>
      </c>
      <c r="N447" s="832">
        <v>6</v>
      </c>
      <c r="O447" s="836">
        <v>3</v>
      </c>
      <c r="P447" s="835">
        <v>1560</v>
      </c>
      <c r="Q447" s="837">
        <v>1</v>
      </c>
      <c r="R447" s="832">
        <v>6</v>
      </c>
      <c r="S447" s="837">
        <v>1</v>
      </c>
      <c r="T447" s="836">
        <v>3</v>
      </c>
      <c r="U447" s="838">
        <v>1</v>
      </c>
    </row>
    <row r="448" spans="1:21" ht="14.4" customHeight="1" x14ac:dyDescent="0.3">
      <c r="A448" s="831">
        <v>31</v>
      </c>
      <c r="B448" s="832" t="s">
        <v>1257</v>
      </c>
      <c r="C448" s="832" t="s">
        <v>1263</v>
      </c>
      <c r="D448" s="833" t="s">
        <v>1935</v>
      </c>
      <c r="E448" s="834" t="s">
        <v>1286</v>
      </c>
      <c r="F448" s="832" t="s">
        <v>1260</v>
      </c>
      <c r="G448" s="832" t="s">
        <v>1307</v>
      </c>
      <c r="H448" s="832" t="s">
        <v>575</v>
      </c>
      <c r="I448" s="832" t="s">
        <v>1308</v>
      </c>
      <c r="J448" s="832" t="s">
        <v>1309</v>
      </c>
      <c r="K448" s="832" t="s">
        <v>1310</v>
      </c>
      <c r="L448" s="835">
        <v>200</v>
      </c>
      <c r="M448" s="835">
        <v>1600</v>
      </c>
      <c r="N448" s="832">
        <v>8</v>
      </c>
      <c r="O448" s="836">
        <v>4</v>
      </c>
      <c r="P448" s="835">
        <v>1600</v>
      </c>
      <c r="Q448" s="837">
        <v>1</v>
      </c>
      <c r="R448" s="832">
        <v>8</v>
      </c>
      <c r="S448" s="837">
        <v>1</v>
      </c>
      <c r="T448" s="836">
        <v>4</v>
      </c>
      <c r="U448" s="838">
        <v>1</v>
      </c>
    </row>
    <row r="449" spans="1:21" ht="14.4" customHeight="1" x14ac:dyDescent="0.3">
      <c r="A449" s="831">
        <v>31</v>
      </c>
      <c r="B449" s="832" t="s">
        <v>1257</v>
      </c>
      <c r="C449" s="832" t="s">
        <v>1263</v>
      </c>
      <c r="D449" s="833" t="s">
        <v>1935</v>
      </c>
      <c r="E449" s="834" t="s">
        <v>1288</v>
      </c>
      <c r="F449" s="832" t="s">
        <v>1258</v>
      </c>
      <c r="G449" s="832" t="s">
        <v>1786</v>
      </c>
      <c r="H449" s="832" t="s">
        <v>575</v>
      </c>
      <c r="I449" s="832" t="s">
        <v>1864</v>
      </c>
      <c r="J449" s="832" t="s">
        <v>1865</v>
      </c>
      <c r="K449" s="832" t="s">
        <v>1866</v>
      </c>
      <c r="L449" s="835">
        <v>48.42</v>
      </c>
      <c r="M449" s="835">
        <v>48.42</v>
      </c>
      <c r="N449" s="832">
        <v>1</v>
      </c>
      <c r="O449" s="836">
        <v>1</v>
      </c>
      <c r="P449" s="835">
        <v>48.42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31</v>
      </c>
      <c r="B450" s="832" t="s">
        <v>1257</v>
      </c>
      <c r="C450" s="832" t="s">
        <v>1263</v>
      </c>
      <c r="D450" s="833" t="s">
        <v>1935</v>
      </c>
      <c r="E450" s="834" t="s">
        <v>1288</v>
      </c>
      <c r="F450" s="832" t="s">
        <v>1258</v>
      </c>
      <c r="G450" s="832" t="s">
        <v>1786</v>
      </c>
      <c r="H450" s="832" t="s">
        <v>575</v>
      </c>
      <c r="I450" s="832" t="s">
        <v>1867</v>
      </c>
      <c r="J450" s="832" t="s">
        <v>1868</v>
      </c>
      <c r="K450" s="832" t="s">
        <v>1632</v>
      </c>
      <c r="L450" s="835">
        <v>0</v>
      </c>
      <c r="M450" s="835">
        <v>0</v>
      </c>
      <c r="N450" s="832">
        <v>1</v>
      </c>
      <c r="O450" s="836">
        <v>0.5</v>
      </c>
      <c r="P450" s="835">
        <v>0</v>
      </c>
      <c r="Q450" s="837"/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31</v>
      </c>
      <c r="B451" s="832" t="s">
        <v>1257</v>
      </c>
      <c r="C451" s="832" t="s">
        <v>1263</v>
      </c>
      <c r="D451" s="833" t="s">
        <v>1935</v>
      </c>
      <c r="E451" s="834" t="s">
        <v>1288</v>
      </c>
      <c r="F451" s="832" t="s">
        <v>1258</v>
      </c>
      <c r="G451" s="832" t="s">
        <v>1674</v>
      </c>
      <c r="H451" s="832" t="s">
        <v>575</v>
      </c>
      <c r="I451" s="832" t="s">
        <v>1678</v>
      </c>
      <c r="J451" s="832" t="s">
        <v>1679</v>
      </c>
      <c r="K451" s="832" t="s">
        <v>1680</v>
      </c>
      <c r="L451" s="835">
        <v>76.180000000000007</v>
      </c>
      <c r="M451" s="835">
        <v>76.180000000000007</v>
      </c>
      <c r="N451" s="832">
        <v>1</v>
      </c>
      <c r="O451" s="836">
        <v>1</v>
      </c>
      <c r="P451" s="835">
        <v>76.180000000000007</v>
      </c>
      <c r="Q451" s="837">
        <v>1</v>
      </c>
      <c r="R451" s="832">
        <v>1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31</v>
      </c>
      <c r="B452" s="832" t="s">
        <v>1257</v>
      </c>
      <c r="C452" s="832" t="s">
        <v>1263</v>
      </c>
      <c r="D452" s="833" t="s">
        <v>1935</v>
      </c>
      <c r="E452" s="834" t="s">
        <v>1288</v>
      </c>
      <c r="F452" s="832" t="s">
        <v>1258</v>
      </c>
      <c r="G452" s="832" t="s">
        <v>1290</v>
      </c>
      <c r="H452" s="832" t="s">
        <v>605</v>
      </c>
      <c r="I452" s="832" t="s">
        <v>1311</v>
      </c>
      <c r="J452" s="832" t="s">
        <v>696</v>
      </c>
      <c r="K452" s="832" t="s">
        <v>1070</v>
      </c>
      <c r="L452" s="835">
        <v>490.89</v>
      </c>
      <c r="M452" s="835">
        <v>5890.6799999999994</v>
      </c>
      <c r="N452" s="832">
        <v>12</v>
      </c>
      <c r="O452" s="836">
        <v>4</v>
      </c>
      <c r="P452" s="835">
        <v>5890.6799999999994</v>
      </c>
      <c r="Q452" s="837">
        <v>1</v>
      </c>
      <c r="R452" s="832">
        <v>12</v>
      </c>
      <c r="S452" s="837">
        <v>1</v>
      </c>
      <c r="T452" s="836">
        <v>4</v>
      </c>
      <c r="U452" s="838">
        <v>1</v>
      </c>
    </row>
    <row r="453" spans="1:21" ht="14.4" customHeight="1" x14ac:dyDescent="0.3">
      <c r="A453" s="831">
        <v>31</v>
      </c>
      <c r="B453" s="832" t="s">
        <v>1257</v>
      </c>
      <c r="C453" s="832" t="s">
        <v>1263</v>
      </c>
      <c r="D453" s="833" t="s">
        <v>1935</v>
      </c>
      <c r="E453" s="834" t="s">
        <v>1288</v>
      </c>
      <c r="F453" s="832" t="s">
        <v>1258</v>
      </c>
      <c r="G453" s="832" t="s">
        <v>1323</v>
      </c>
      <c r="H453" s="832" t="s">
        <v>605</v>
      </c>
      <c r="I453" s="832" t="s">
        <v>1161</v>
      </c>
      <c r="J453" s="832" t="s">
        <v>632</v>
      </c>
      <c r="K453" s="832" t="s">
        <v>1162</v>
      </c>
      <c r="L453" s="835">
        <v>24.22</v>
      </c>
      <c r="M453" s="835">
        <v>24.22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31</v>
      </c>
      <c r="B454" s="832" t="s">
        <v>1257</v>
      </c>
      <c r="C454" s="832" t="s">
        <v>1263</v>
      </c>
      <c r="D454" s="833" t="s">
        <v>1935</v>
      </c>
      <c r="E454" s="834" t="s">
        <v>1288</v>
      </c>
      <c r="F454" s="832" t="s">
        <v>1258</v>
      </c>
      <c r="G454" s="832" t="s">
        <v>1323</v>
      </c>
      <c r="H454" s="832" t="s">
        <v>605</v>
      </c>
      <c r="I454" s="832" t="s">
        <v>1163</v>
      </c>
      <c r="J454" s="832" t="s">
        <v>632</v>
      </c>
      <c r="K454" s="832" t="s">
        <v>619</v>
      </c>
      <c r="L454" s="835">
        <v>48.42</v>
      </c>
      <c r="M454" s="835">
        <v>48.42</v>
      </c>
      <c r="N454" s="832">
        <v>1</v>
      </c>
      <c r="O454" s="836">
        <v>1</v>
      </c>
      <c r="P454" s="835">
        <v>48.42</v>
      </c>
      <c r="Q454" s="837">
        <v>1</v>
      </c>
      <c r="R454" s="832">
        <v>1</v>
      </c>
      <c r="S454" s="837">
        <v>1</v>
      </c>
      <c r="T454" s="836">
        <v>1</v>
      </c>
      <c r="U454" s="838">
        <v>1</v>
      </c>
    </row>
    <row r="455" spans="1:21" ht="14.4" customHeight="1" x14ac:dyDescent="0.3">
      <c r="A455" s="831">
        <v>31</v>
      </c>
      <c r="B455" s="832" t="s">
        <v>1257</v>
      </c>
      <c r="C455" s="832" t="s">
        <v>1263</v>
      </c>
      <c r="D455" s="833" t="s">
        <v>1935</v>
      </c>
      <c r="E455" s="834" t="s">
        <v>1288</v>
      </c>
      <c r="F455" s="832" t="s">
        <v>1258</v>
      </c>
      <c r="G455" s="832" t="s">
        <v>1323</v>
      </c>
      <c r="H455" s="832" t="s">
        <v>575</v>
      </c>
      <c r="I455" s="832" t="s">
        <v>1413</v>
      </c>
      <c r="J455" s="832" t="s">
        <v>632</v>
      </c>
      <c r="K455" s="832" t="s">
        <v>1414</v>
      </c>
      <c r="L455" s="835">
        <v>48.42</v>
      </c>
      <c r="M455" s="835">
        <v>96.84</v>
      </c>
      <c r="N455" s="832">
        <v>2</v>
      </c>
      <c r="O455" s="836">
        <v>1</v>
      </c>
      <c r="P455" s="835">
        <v>96.84</v>
      </c>
      <c r="Q455" s="837">
        <v>1</v>
      </c>
      <c r="R455" s="832">
        <v>2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31</v>
      </c>
      <c r="B456" s="832" t="s">
        <v>1257</v>
      </c>
      <c r="C456" s="832" t="s">
        <v>1263</v>
      </c>
      <c r="D456" s="833" t="s">
        <v>1935</v>
      </c>
      <c r="E456" s="834" t="s">
        <v>1288</v>
      </c>
      <c r="F456" s="832" t="s">
        <v>1258</v>
      </c>
      <c r="G456" s="832" t="s">
        <v>1292</v>
      </c>
      <c r="H456" s="832" t="s">
        <v>605</v>
      </c>
      <c r="I456" s="832" t="s">
        <v>1168</v>
      </c>
      <c r="J456" s="832" t="s">
        <v>1169</v>
      </c>
      <c r="K456" s="832" t="s">
        <v>1170</v>
      </c>
      <c r="L456" s="835">
        <v>0</v>
      </c>
      <c r="M456" s="835">
        <v>0</v>
      </c>
      <c r="N456" s="832">
        <v>14</v>
      </c>
      <c r="O456" s="836">
        <v>12</v>
      </c>
      <c r="P456" s="835">
        <v>0</v>
      </c>
      <c r="Q456" s="837"/>
      <c r="R456" s="832">
        <v>8</v>
      </c>
      <c r="S456" s="837">
        <v>0.5714285714285714</v>
      </c>
      <c r="T456" s="836">
        <v>6</v>
      </c>
      <c r="U456" s="838">
        <v>0.5</v>
      </c>
    </row>
    <row r="457" spans="1:21" ht="14.4" customHeight="1" x14ac:dyDescent="0.3">
      <c r="A457" s="831">
        <v>31</v>
      </c>
      <c r="B457" s="832" t="s">
        <v>1257</v>
      </c>
      <c r="C457" s="832" t="s">
        <v>1263</v>
      </c>
      <c r="D457" s="833" t="s">
        <v>1935</v>
      </c>
      <c r="E457" s="834" t="s">
        <v>1288</v>
      </c>
      <c r="F457" s="832" t="s">
        <v>1258</v>
      </c>
      <c r="G457" s="832" t="s">
        <v>1293</v>
      </c>
      <c r="H457" s="832" t="s">
        <v>575</v>
      </c>
      <c r="I457" s="832" t="s">
        <v>1294</v>
      </c>
      <c r="J457" s="832" t="s">
        <v>862</v>
      </c>
      <c r="K457" s="832" t="s">
        <v>1295</v>
      </c>
      <c r="L457" s="835">
        <v>219.37</v>
      </c>
      <c r="M457" s="835">
        <v>658.11</v>
      </c>
      <c r="N457" s="832">
        <v>3</v>
      </c>
      <c r="O457" s="836">
        <v>2.5</v>
      </c>
      <c r="P457" s="835">
        <v>658.11</v>
      </c>
      <c r="Q457" s="837">
        <v>1</v>
      </c>
      <c r="R457" s="832">
        <v>3</v>
      </c>
      <c r="S457" s="837">
        <v>1</v>
      </c>
      <c r="T457" s="836">
        <v>2.5</v>
      </c>
      <c r="U457" s="838">
        <v>1</v>
      </c>
    </row>
    <row r="458" spans="1:21" ht="14.4" customHeight="1" x14ac:dyDescent="0.3">
      <c r="A458" s="831">
        <v>31</v>
      </c>
      <c r="B458" s="832" t="s">
        <v>1257</v>
      </c>
      <c r="C458" s="832" t="s">
        <v>1263</v>
      </c>
      <c r="D458" s="833" t="s">
        <v>1935</v>
      </c>
      <c r="E458" s="834" t="s">
        <v>1288</v>
      </c>
      <c r="F458" s="832" t="s">
        <v>1260</v>
      </c>
      <c r="G458" s="832" t="s">
        <v>1296</v>
      </c>
      <c r="H458" s="832" t="s">
        <v>575</v>
      </c>
      <c r="I458" s="832" t="s">
        <v>1499</v>
      </c>
      <c r="J458" s="832" t="s">
        <v>1298</v>
      </c>
      <c r="K458" s="832" t="s">
        <v>1500</v>
      </c>
      <c r="L458" s="835">
        <v>24.77</v>
      </c>
      <c r="M458" s="835">
        <v>569.70999999999992</v>
      </c>
      <c r="N458" s="832">
        <v>23</v>
      </c>
      <c r="O458" s="836">
        <v>23</v>
      </c>
      <c r="P458" s="835">
        <v>396.31999999999994</v>
      </c>
      <c r="Q458" s="837">
        <v>0.69565217391304346</v>
      </c>
      <c r="R458" s="832">
        <v>16</v>
      </c>
      <c r="S458" s="837">
        <v>0.69565217391304346</v>
      </c>
      <c r="T458" s="836">
        <v>16</v>
      </c>
      <c r="U458" s="838">
        <v>0.69565217391304346</v>
      </c>
    </row>
    <row r="459" spans="1:21" ht="14.4" customHeight="1" x14ac:dyDescent="0.3">
      <c r="A459" s="831">
        <v>31</v>
      </c>
      <c r="B459" s="832" t="s">
        <v>1257</v>
      </c>
      <c r="C459" s="832" t="s">
        <v>1263</v>
      </c>
      <c r="D459" s="833" t="s">
        <v>1935</v>
      </c>
      <c r="E459" s="834" t="s">
        <v>1288</v>
      </c>
      <c r="F459" s="832" t="s">
        <v>1260</v>
      </c>
      <c r="G459" s="832" t="s">
        <v>1300</v>
      </c>
      <c r="H459" s="832" t="s">
        <v>575</v>
      </c>
      <c r="I459" s="832" t="s">
        <v>1301</v>
      </c>
      <c r="J459" s="832" t="s">
        <v>1302</v>
      </c>
      <c r="K459" s="832" t="s">
        <v>1303</v>
      </c>
      <c r="L459" s="835">
        <v>492.18</v>
      </c>
      <c r="M459" s="835">
        <v>984.36</v>
      </c>
      <c r="N459" s="832">
        <v>2</v>
      </c>
      <c r="O459" s="836">
        <v>2</v>
      </c>
      <c r="P459" s="835">
        <v>984.36</v>
      </c>
      <c r="Q459" s="837">
        <v>1</v>
      </c>
      <c r="R459" s="832">
        <v>2</v>
      </c>
      <c r="S459" s="837">
        <v>1</v>
      </c>
      <c r="T459" s="836">
        <v>2</v>
      </c>
      <c r="U459" s="838">
        <v>1</v>
      </c>
    </row>
    <row r="460" spans="1:21" ht="14.4" customHeight="1" x14ac:dyDescent="0.3">
      <c r="A460" s="831">
        <v>31</v>
      </c>
      <c r="B460" s="832" t="s">
        <v>1257</v>
      </c>
      <c r="C460" s="832" t="s">
        <v>1263</v>
      </c>
      <c r="D460" s="833" t="s">
        <v>1935</v>
      </c>
      <c r="E460" s="834" t="s">
        <v>1288</v>
      </c>
      <c r="F460" s="832" t="s">
        <v>1260</v>
      </c>
      <c r="G460" s="832" t="s">
        <v>1300</v>
      </c>
      <c r="H460" s="832" t="s">
        <v>575</v>
      </c>
      <c r="I460" s="832" t="s">
        <v>1859</v>
      </c>
      <c r="J460" s="832" t="s">
        <v>1860</v>
      </c>
      <c r="K460" s="832" t="s">
        <v>1861</v>
      </c>
      <c r="L460" s="835">
        <v>347.81</v>
      </c>
      <c r="M460" s="835">
        <v>347.81</v>
      </c>
      <c r="N460" s="832">
        <v>1</v>
      </c>
      <c r="O460" s="836">
        <v>1</v>
      </c>
      <c r="P460" s="835">
        <v>347.81</v>
      </c>
      <c r="Q460" s="837">
        <v>1</v>
      </c>
      <c r="R460" s="832">
        <v>1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31</v>
      </c>
      <c r="B461" s="832" t="s">
        <v>1257</v>
      </c>
      <c r="C461" s="832" t="s">
        <v>1263</v>
      </c>
      <c r="D461" s="833" t="s">
        <v>1935</v>
      </c>
      <c r="E461" s="834" t="s">
        <v>1288</v>
      </c>
      <c r="F461" s="832" t="s">
        <v>1260</v>
      </c>
      <c r="G461" s="832" t="s">
        <v>1300</v>
      </c>
      <c r="H461" s="832" t="s">
        <v>575</v>
      </c>
      <c r="I461" s="832" t="s">
        <v>1421</v>
      </c>
      <c r="J461" s="832" t="s">
        <v>1422</v>
      </c>
      <c r="K461" s="832" t="s">
        <v>1423</v>
      </c>
      <c r="L461" s="835">
        <v>245.43</v>
      </c>
      <c r="M461" s="835">
        <v>490.86</v>
      </c>
      <c r="N461" s="832">
        <v>2</v>
      </c>
      <c r="O461" s="836">
        <v>2</v>
      </c>
      <c r="P461" s="835">
        <v>490.86</v>
      </c>
      <c r="Q461" s="837">
        <v>1</v>
      </c>
      <c r="R461" s="832">
        <v>2</v>
      </c>
      <c r="S461" s="837">
        <v>1</v>
      </c>
      <c r="T461" s="836">
        <v>2</v>
      </c>
      <c r="U461" s="838">
        <v>1</v>
      </c>
    </row>
    <row r="462" spans="1:21" ht="14.4" customHeight="1" x14ac:dyDescent="0.3">
      <c r="A462" s="831">
        <v>31</v>
      </c>
      <c r="B462" s="832" t="s">
        <v>1257</v>
      </c>
      <c r="C462" s="832" t="s">
        <v>1263</v>
      </c>
      <c r="D462" s="833" t="s">
        <v>1935</v>
      </c>
      <c r="E462" s="834" t="s">
        <v>1288</v>
      </c>
      <c r="F462" s="832" t="s">
        <v>1260</v>
      </c>
      <c r="G462" s="832" t="s">
        <v>1300</v>
      </c>
      <c r="H462" s="832" t="s">
        <v>575</v>
      </c>
      <c r="I462" s="832" t="s">
        <v>1506</v>
      </c>
      <c r="J462" s="832" t="s">
        <v>1507</v>
      </c>
      <c r="K462" s="832" t="s">
        <v>1508</v>
      </c>
      <c r="L462" s="835">
        <v>1575</v>
      </c>
      <c r="M462" s="835">
        <v>1575</v>
      </c>
      <c r="N462" s="832">
        <v>1</v>
      </c>
      <c r="O462" s="836">
        <v>1</v>
      </c>
      <c r="P462" s="835">
        <v>1575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31</v>
      </c>
      <c r="B463" s="832" t="s">
        <v>1257</v>
      </c>
      <c r="C463" s="832" t="s">
        <v>1263</v>
      </c>
      <c r="D463" s="833" t="s">
        <v>1935</v>
      </c>
      <c r="E463" s="834" t="s">
        <v>1288</v>
      </c>
      <c r="F463" s="832" t="s">
        <v>1260</v>
      </c>
      <c r="G463" s="832" t="s">
        <v>1300</v>
      </c>
      <c r="H463" s="832" t="s">
        <v>575</v>
      </c>
      <c r="I463" s="832" t="s">
        <v>1869</v>
      </c>
      <c r="J463" s="832" t="s">
        <v>1870</v>
      </c>
      <c r="K463" s="832" t="s">
        <v>1871</v>
      </c>
      <c r="L463" s="835">
        <v>1600</v>
      </c>
      <c r="M463" s="835">
        <v>1600</v>
      </c>
      <c r="N463" s="832">
        <v>1</v>
      </c>
      <c r="O463" s="836">
        <v>1</v>
      </c>
      <c r="P463" s="835">
        <v>1600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31</v>
      </c>
      <c r="B464" s="832" t="s">
        <v>1257</v>
      </c>
      <c r="C464" s="832" t="s">
        <v>1263</v>
      </c>
      <c r="D464" s="833" t="s">
        <v>1935</v>
      </c>
      <c r="E464" s="834" t="s">
        <v>1288</v>
      </c>
      <c r="F464" s="832" t="s">
        <v>1260</v>
      </c>
      <c r="G464" s="832" t="s">
        <v>1300</v>
      </c>
      <c r="H464" s="832" t="s">
        <v>575</v>
      </c>
      <c r="I464" s="832" t="s">
        <v>1650</v>
      </c>
      <c r="J464" s="832" t="s">
        <v>1651</v>
      </c>
      <c r="K464" s="832" t="s">
        <v>1652</v>
      </c>
      <c r="L464" s="835">
        <v>250</v>
      </c>
      <c r="M464" s="835">
        <v>250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31</v>
      </c>
      <c r="B465" s="832" t="s">
        <v>1257</v>
      </c>
      <c r="C465" s="832" t="s">
        <v>1263</v>
      </c>
      <c r="D465" s="833" t="s">
        <v>1935</v>
      </c>
      <c r="E465" s="834" t="s">
        <v>1288</v>
      </c>
      <c r="F465" s="832" t="s">
        <v>1260</v>
      </c>
      <c r="G465" s="832" t="s">
        <v>1300</v>
      </c>
      <c r="H465" s="832" t="s">
        <v>575</v>
      </c>
      <c r="I465" s="832" t="s">
        <v>1427</v>
      </c>
      <c r="J465" s="832" t="s">
        <v>1428</v>
      </c>
      <c r="K465" s="832" t="s">
        <v>1429</v>
      </c>
      <c r="L465" s="835">
        <v>350</v>
      </c>
      <c r="M465" s="835">
        <v>1050</v>
      </c>
      <c r="N465" s="832">
        <v>3</v>
      </c>
      <c r="O465" s="836">
        <v>3</v>
      </c>
      <c r="P465" s="835">
        <v>1050</v>
      </c>
      <c r="Q465" s="837">
        <v>1</v>
      </c>
      <c r="R465" s="832">
        <v>3</v>
      </c>
      <c r="S465" s="837">
        <v>1</v>
      </c>
      <c r="T465" s="836">
        <v>3</v>
      </c>
      <c r="U465" s="838">
        <v>1</v>
      </c>
    </row>
    <row r="466" spans="1:21" ht="14.4" customHeight="1" x14ac:dyDescent="0.3">
      <c r="A466" s="831">
        <v>31</v>
      </c>
      <c r="B466" s="832" t="s">
        <v>1257</v>
      </c>
      <c r="C466" s="832" t="s">
        <v>1263</v>
      </c>
      <c r="D466" s="833" t="s">
        <v>1935</v>
      </c>
      <c r="E466" s="834" t="s">
        <v>1288</v>
      </c>
      <c r="F466" s="832" t="s">
        <v>1260</v>
      </c>
      <c r="G466" s="832" t="s">
        <v>1300</v>
      </c>
      <c r="H466" s="832" t="s">
        <v>575</v>
      </c>
      <c r="I466" s="832" t="s">
        <v>1872</v>
      </c>
      <c r="J466" s="832" t="s">
        <v>1873</v>
      </c>
      <c r="K466" s="832" t="s">
        <v>1519</v>
      </c>
      <c r="L466" s="835">
        <v>1000</v>
      </c>
      <c r="M466" s="835">
        <v>1000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31</v>
      </c>
      <c r="B467" s="832" t="s">
        <v>1257</v>
      </c>
      <c r="C467" s="832" t="s">
        <v>1263</v>
      </c>
      <c r="D467" s="833" t="s">
        <v>1935</v>
      </c>
      <c r="E467" s="834" t="s">
        <v>1288</v>
      </c>
      <c r="F467" s="832" t="s">
        <v>1260</v>
      </c>
      <c r="G467" s="832" t="s">
        <v>1300</v>
      </c>
      <c r="H467" s="832" t="s">
        <v>575</v>
      </c>
      <c r="I467" s="832" t="s">
        <v>1517</v>
      </c>
      <c r="J467" s="832" t="s">
        <v>1518</v>
      </c>
      <c r="K467" s="832" t="s">
        <v>1519</v>
      </c>
      <c r="L467" s="835">
        <v>1000</v>
      </c>
      <c r="M467" s="835">
        <v>1000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31</v>
      </c>
      <c r="B468" s="832" t="s">
        <v>1257</v>
      </c>
      <c r="C468" s="832" t="s">
        <v>1263</v>
      </c>
      <c r="D468" s="833" t="s">
        <v>1935</v>
      </c>
      <c r="E468" s="834" t="s">
        <v>1288</v>
      </c>
      <c r="F468" s="832" t="s">
        <v>1260</v>
      </c>
      <c r="G468" s="832" t="s">
        <v>1307</v>
      </c>
      <c r="H468" s="832" t="s">
        <v>575</v>
      </c>
      <c r="I468" s="832" t="s">
        <v>1430</v>
      </c>
      <c r="J468" s="832" t="s">
        <v>1431</v>
      </c>
      <c r="K468" s="832" t="s">
        <v>1432</v>
      </c>
      <c r="L468" s="835">
        <v>260</v>
      </c>
      <c r="M468" s="835">
        <v>520</v>
      </c>
      <c r="N468" s="832">
        <v>2</v>
      </c>
      <c r="O468" s="836">
        <v>1</v>
      </c>
      <c r="P468" s="835">
        <v>520</v>
      </c>
      <c r="Q468" s="837">
        <v>1</v>
      </c>
      <c r="R468" s="832">
        <v>2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31</v>
      </c>
      <c r="B469" s="832" t="s">
        <v>1257</v>
      </c>
      <c r="C469" s="832" t="s">
        <v>1263</v>
      </c>
      <c r="D469" s="833" t="s">
        <v>1935</v>
      </c>
      <c r="E469" s="834" t="s">
        <v>1288</v>
      </c>
      <c r="F469" s="832" t="s">
        <v>1260</v>
      </c>
      <c r="G469" s="832" t="s">
        <v>1307</v>
      </c>
      <c r="H469" s="832" t="s">
        <v>575</v>
      </c>
      <c r="I469" s="832" t="s">
        <v>1308</v>
      </c>
      <c r="J469" s="832" t="s">
        <v>1309</v>
      </c>
      <c r="K469" s="832" t="s">
        <v>1310</v>
      </c>
      <c r="L469" s="835">
        <v>200</v>
      </c>
      <c r="M469" s="835">
        <v>400</v>
      </c>
      <c r="N469" s="832">
        <v>2</v>
      </c>
      <c r="O469" s="836">
        <v>1</v>
      </c>
      <c r="P469" s="835">
        <v>400</v>
      </c>
      <c r="Q469" s="837">
        <v>1</v>
      </c>
      <c r="R469" s="832">
        <v>2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31</v>
      </c>
      <c r="B470" s="832" t="s">
        <v>1257</v>
      </c>
      <c r="C470" s="832" t="s">
        <v>1263</v>
      </c>
      <c r="D470" s="833" t="s">
        <v>1935</v>
      </c>
      <c r="E470" s="834" t="s">
        <v>1288</v>
      </c>
      <c r="F470" s="832" t="s">
        <v>1260</v>
      </c>
      <c r="G470" s="832" t="s">
        <v>1526</v>
      </c>
      <c r="H470" s="832" t="s">
        <v>575</v>
      </c>
      <c r="I470" s="832" t="s">
        <v>1530</v>
      </c>
      <c r="J470" s="832" t="s">
        <v>1531</v>
      </c>
      <c r="K470" s="832" t="s">
        <v>1532</v>
      </c>
      <c r="L470" s="835">
        <v>1659.44</v>
      </c>
      <c r="M470" s="835">
        <v>3318.88</v>
      </c>
      <c r="N470" s="832">
        <v>2</v>
      </c>
      <c r="O470" s="836">
        <v>1</v>
      </c>
      <c r="P470" s="835">
        <v>3318.88</v>
      </c>
      <c r="Q470" s="837">
        <v>1</v>
      </c>
      <c r="R470" s="832">
        <v>2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31</v>
      </c>
      <c r="B471" s="832" t="s">
        <v>1257</v>
      </c>
      <c r="C471" s="832" t="s">
        <v>1263</v>
      </c>
      <c r="D471" s="833" t="s">
        <v>1935</v>
      </c>
      <c r="E471" s="834" t="s">
        <v>1289</v>
      </c>
      <c r="F471" s="832" t="s">
        <v>1258</v>
      </c>
      <c r="G471" s="832" t="s">
        <v>1362</v>
      </c>
      <c r="H471" s="832" t="s">
        <v>575</v>
      </c>
      <c r="I471" s="832" t="s">
        <v>1874</v>
      </c>
      <c r="J471" s="832" t="s">
        <v>1875</v>
      </c>
      <c r="K471" s="832" t="s">
        <v>1189</v>
      </c>
      <c r="L471" s="835">
        <v>0</v>
      </c>
      <c r="M471" s="835">
        <v>0</v>
      </c>
      <c r="N471" s="832">
        <v>2</v>
      </c>
      <c r="O471" s="836">
        <v>1.5</v>
      </c>
      <c r="P471" s="835"/>
      <c r="Q471" s="837"/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31</v>
      </c>
      <c r="B472" s="832" t="s">
        <v>1257</v>
      </c>
      <c r="C472" s="832" t="s">
        <v>1263</v>
      </c>
      <c r="D472" s="833" t="s">
        <v>1935</v>
      </c>
      <c r="E472" s="834" t="s">
        <v>1289</v>
      </c>
      <c r="F472" s="832" t="s">
        <v>1258</v>
      </c>
      <c r="G472" s="832" t="s">
        <v>1362</v>
      </c>
      <c r="H472" s="832" t="s">
        <v>575</v>
      </c>
      <c r="I472" s="832" t="s">
        <v>1876</v>
      </c>
      <c r="J472" s="832" t="s">
        <v>1875</v>
      </c>
      <c r="K472" s="832" t="s">
        <v>1877</v>
      </c>
      <c r="L472" s="835">
        <v>0</v>
      </c>
      <c r="M472" s="835">
        <v>0</v>
      </c>
      <c r="N472" s="832">
        <v>1</v>
      </c>
      <c r="O472" s="836">
        <v>0.5</v>
      </c>
      <c r="P472" s="835"/>
      <c r="Q472" s="837"/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31</v>
      </c>
      <c r="B473" s="832" t="s">
        <v>1257</v>
      </c>
      <c r="C473" s="832" t="s">
        <v>1263</v>
      </c>
      <c r="D473" s="833" t="s">
        <v>1935</v>
      </c>
      <c r="E473" s="834" t="s">
        <v>1289</v>
      </c>
      <c r="F473" s="832" t="s">
        <v>1258</v>
      </c>
      <c r="G473" s="832" t="s">
        <v>1662</v>
      </c>
      <c r="H473" s="832" t="s">
        <v>575</v>
      </c>
      <c r="I473" s="832" t="s">
        <v>1878</v>
      </c>
      <c r="J473" s="832" t="s">
        <v>1879</v>
      </c>
      <c r="K473" s="832" t="s">
        <v>1094</v>
      </c>
      <c r="L473" s="835">
        <v>35.11</v>
      </c>
      <c r="M473" s="835">
        <v>35.11</v>
      </c>
      <c r="N473" s="832">
        <v>1</v>
      </c>
      <c r="O473" s="836">
        <v>0.5</v>
      </c>
      <c r="P473" s="835">
        <v>35.11</v>
      </c>
      <c r="Q473" s="837">
        <v>1</v>
      </c>
      <c r="R473" s="832">
        <v>1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31</v>
      </c>
      <c r="B474" s="832" t="s">
        <v>1257</v>
      </c>
      <c r="C474" s="832" t="s">
        <v>1263</v>
      </c>
      <c r="D474" s="833" t="s">
        <v>1935</v>
      </c>
      <c r="E474" s="834" t="s">
        <v>1289</v>
      </c>
      <c r="F474" s="832" t="s">
        <v>1258</v>
      </c>
      <c r="G474" s="832" t="s">
        <v>1312</v>
      </c>
      <c r="H474" s="832" t="s">
        <v>575</v>
      </c>
      <c r="I474" s="832" t="s">
        <v>1313</v>
      </c>
      <c r="J474" s="832" t="s">
        <v>1314</v>
      </c>
      <c r="K474" s="832" t="s">
        <v>1315</v>
      </c>
      <c r="L474" s="835">
        <v>78.33</v>
      </c>
      <c r="M474" s="835">
        <v>156.66</v>
      </c>
      <c r="N474" s="832">
        <v>2</v>
      </c>
      <c r="O474" s="836">
        <v>0.5</v>
      </c>
      <c r="P474" s="835">
        <v>156.66</v>
      </c>
      <c r="Q474" s="837">
        <v>1</v>
      </c>
      <c r="R474" s="832">
        <v>2</v>
      </c>
      <c r="S474" s="837">
        <v>1</v>
      </c>
      <c r="T474" s="836">
        <v>0.5</v>
      </c>
      <c r="U474" s="838">
        <v>1</v>
      </c>
    </row>
    <row r="475" spans="1:21" ht="14.4" customHeight="1" x14ac:dyDescent="0.3">
      <c r="A475" s="831">
        <v>31</v>
      </c>
      <c r="B475" s="832" t="s">
        <v>1257</v>
      </c>
      <c r="C475" s="832" t="s">
        <v>1263</v>
      </c>
      <c r="D475" s="833" t="s">
        <v>1935</v>
      </c>
      <c r="E475" s="834" t="s">
        <v>1289</v>
      </c>
      <c r="F475" s="832" t="s">
        <v>1258</v>
      </c>
      <c r="G475" s="832" t="s">
        <v>1444</v>
      </c>
      <c r="H475" s="832" t="s">
        <v>575</v>
      </c>
      <c r="I475" s="832" t="s">
        <v>1450</v>
      </c>
      <c r="J475" s="832" t="s">
        <v>1446</v>
      </c>
      <c r="K475" s="832" t="s">
        <v>1322</v>
      </c>
      <c r="L475" s="835">
        <v>424.24</v>
      </c>
      <c r="M475" s="835">
        <v>424.24</v>
      </c>
      <c r="N475" s="832">
        <v>1</v>
      </c>
      <c r="O475" s="836">
        <v>1</v>
      </c>
      <c r="P475" s="835">
        <v>424.24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31</v>
      </c>
      <c r="B476" s="832" t="s">
        <v>1257</v>
      </c>
      <c r="C476" s="832" t="s">
        <v>1263</v>
      </c>
      <c r="D476" s="833" t="s">
        <v>1935</v>
      </c>
      <c r="E476" s="834" t="s">
        <v>1289</v>
      </c>
      <c r="F476" s="832" t="s">
        <v>1258</v>
      </c>
      <c r="G476" s="832" t="s">
        <v>1444</v>
      </c>
      <c r="H476" s="832" t="s">
        <v>575</v>
      </c>
      <c r="I476" s="832" t="s">
        <v>1451</v>
      </c>
      <c r="J476" s="832" t="s">
        <v>1446</v>
      </c>
      <c r="K476" s="832" t="s">
        <v>1452</v>
      </c>
      <c r="L476" s="835">
        <v>848.49</v>
      </c>
      <c r="M476" s="835">
        <v>848.49</v>
      </c>
      <c r="N476" s="832">
        <v>1</v>
      </c>
      <c r="O476" s="836">
        <v>0.5</v>
      </c>
      <c r="P476" s="835">
        <v>848.49</v>
      </c>
      <c r="Q476" s="837">
        <v>1</v>
      </c>
      <c r="R476" s="832">
        <v>1</v>
      </c>
      <c r="S476" s="837">
        <v>1</v>
      </c>
      <c r="T476" s="836">
        <v>0.5</v>
      </c>
      <c r="U476" s="838">
        <v>1</v>
      </c>
    </row>
    <row r="477" spans="1:21" ht="14.4" customHeight="1" x14ac:dyDescent="0.3">
      <c r="A477" s="831">
        <v>31</v>
      </c>
      <c r="B477" s="832" t="s">
        <v>1257</v>
      </c>
      <c r="C477" s="832" t="s">
        <v>1263</v>
      </c>
      <c r="D477" s="833" t="s">
        <v>1935</v>
      </c>
      <c r="E477" s="834" t="s">
        <v>1289</v>
      </c>
      <c r="F477" s="832" t="s">
        <v>1258</v>
      </c>
      <c r="G477" s="832" t="s">
        <v>1453</v>
      </c>
      <c r="H477" s="832" t="s">
        <v>575</v>
      </c>
      <c r="I477" s="832" t="s">
        <v>1454</v>
      </c>
      <c r="J477" s="832" t="s">
        <v>1455</v>
      </c>
      <c r="K477" s="832" t="s">
        <v>1456</v>
      </c>
      <c r="L477" s="835">
        <v>0</v>
      </c>
      <c r="M477" s="835">
        <v>0</v>
      </c>
      <c r="N477" s="832">
        <v>2</v>
      </c>
      <c r="O477" s="836">
        <v>1</v>
      </c>
      <c r="P477" s="835">
        <v>0</v>
      </c>
      <c r="Q477" s="837"/>
      <c r="R477" s="832">
        <v>2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31</v>
      </c>
      <c r="B478" s="832" t="s">
        <v>1257</v>
      </c>
      <c r="C478" s="832" t="s">
        <v>1263</v>
      </c>
      <c r="D478" s="833" t="s">
        <v>1935</v>
      </c>
      <c r="E478" s="834" t="s">
        <v>1289</v>
      </c>
      <c r="F478" s="832" t="s">
        <v>1258</v>
      </c>
      <c r="G478" s="832" t="s">
        <v>1826</v>
      </c>
      <c r="H478" s="832" t="s">
        <v>575</v>
      </c>
      <c r="I478" s="832" t="s">
        <v>1827</v>
      </c>
      <c r="J478" s="832" t="s">
        <v>853</v>
      </c>
      <c r="K478" s="832" t="s">
        <v>1828</v>
      </c>
      <c r="L478" s="835">
        <v>98.75</v>
      </c>
      <c r="M478" s="835">
        <v>98.75</v>
      </c>
      <c r="N478" s="832">
        <v>1</v>
      </c>
      <c r="O478" s="836">
        <v>1</v>
      </c>
      <c r="P478" s="835">
        <v>98.75</v>
      </c>
      <c r="Q478" s="837">
        <v>1</v>
      </c>
      <c r="R478" s="832">
        <v>1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31</v>
      </c>
      <c r="B479" s="832" t="s">
        <v>1257</v>
      </c>
      <c r="C479" s="832" t="s">
        <v>1263</v>
      </c>
      <c r="D479" s="833" t="s">
        <v>1935</v>
      </c>
      <c r="E479" s="834" t="s">
        <v>1289</v>
      </c>
      <c r="F479" s="832" t="s">
        <v>1258</v>
      </c>
      <c r="G479" s="832" t="s">
        <v>1826</v>
      </c>
      <c r="H479" s="832" t="s">
        <v>575</v>
      </c>
      <c r="I479" s="832" t="s">
        <v>1880</v>
      </c>
      <c r="J479" s="832" t="s">
        <v>853</v>
      </c>
      <c r="K479" s="832" t="s">
        <v>1828</v>
      </c>
      <c r="L479" s="835">
        <v>98.75</v>
      </c>
      <c r="M479" s="835">
        <v>98.75</v>
      </c>
      <c r="N479" s="832">
        <v>1</v>
      </c>
      <c r="O479" s="836">
        <v>1</v>
      </c>
      <c r="P479" s="835">
        <v>98.75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31</v>
      </c>
      <c r="B480" s="832" t="s">
        <v>1257</v>
      </c>
      <c r="C480" s="832" t="s">
        <v>1263</v>
      </c>
      <c r="D480" s="833" t="s">
        <v>1935</v>
      </c>
      <c r="E480" s="834" t="s">
        <v>1289</v>
      </c>
      <c r="F480" s="832" t="s">
        <v>1258</v>
      </c>
      <c r="G480" s="832" t="s">
        <v>1316</v>
      </c>
      <c r="H480" s="832" t="s">
        <v>575</v>
      </c>
      <c r="I480" s="832" t="s">
        <v>1317</v>
      </c>
      <c r="J480" s="832" t="s">
        <v>1318</v>
      </c>
      <c r="K480" s="832" t="s">
        <v>1319</v>
      </c>
      <c r="L480" s="835">
        <v>132.97999999999999</v>
      </c>
      <c r="M480" s="835">
        <v>1063.8399999999999</v>
      </c>
      <c r="N480" s="832">
        <v>8</v>
      </c>
      <c r="O480" s="836">
        <v>3</v>
      </c>
      <c r="P480" s="835">
        <v>1063.8399999999999</v>
      </c>
      <c r="Q480" s="837">
        <v>1</v>
      </c>
      <c r="R480" s="832">
        <v>8</v>
      </c>
      <c r="S480" s="837">
        <v>1</v>
      </c>
      <c r="T480" s="836">
        <v>3</v>
      </c>
      <c r="U480" s="838">
        <v>1</v>
      </c>
    </row>
    <row r="481" spans="1:21" ht="14.4" customHeight="1" x14ac:dyDescent="0.3">
      <c r="A481" s="831">
        <v>31</v>
      </c>
      <c r="B481" s="832" t="s">
        <v>1257</v>
      </c>
      <c r="C481" s="832" t="s">
        <v>1263</v>
      </c>
      <c r="D481" s="833" t="s">
        <v>1935</v>
      </c>
      <c r="E481" s="834" t="s">
        <v>1289</v>
      </c>
      <c r="F481" s="832" t="s">
        <v>1258</v>
      </c>
      <c r="G481" s="832" t="s">
        <v>1290</v>
      </c>
      <c r="H481" s="832" t="s">
        <v>605</v>
      </c>
      <c r="I481" s="832" t="s">
        <v>1311</v>
      </c>
      <c r="J481" s="832" t="s">
        <v>696</v>
      </c>
      <c r="K481" s="832" t="s">
        <v>1070</v>
      </c>
      <c r="L481" s="835">
        <v>490.89</v>
      </c>
      <c r="M481" s="835">
        <v>30926.069999999996</v>
      </c>
      <c r="N481" s="832">
        <v>63</v>
      </c>
      <c r="O481" s="836">
        <v>15.5</v>
      </c>
      <c r="P481" s="835">
        <v>22090.049999999996</v>
      </c>
      <c r="Q481" s="837">
        <v>0.71428571428571419</v>
      </c>
      <c r="R481" s="832">
        <v>45</v>
      </c>
      <c r="S481" s="837">
        <v>0.7142857142857143</v>
      </c>
      <c r="T481" s="836">
        <v>12</v>
      </c>
      <c r="U481" s="838">
        <v>0.77419354838709675</v>
      </c>
    </row>
    <row r="482" spans="1:21" ht="14.4" customHeight="1" x14ac:dyDescent="0.3">
      <c r="A482" s="831">
        <v>31</v>
      </c>
      <c r="B482" s="832" t="s">
        <v>1257</v>
      </c>
      <c r="C482" s="832" t="s">
        <v>1263</v>
      </c>
      <c r="D482" s="833" t="s">
        <v>1935</v>
      </c>
      <c r="E482" s="834" t="s">
        <v>1289</v>
      </c>
      <c r="F482" s="832" t="s">
        <v>1258</v>
      </c>
      <c r="G482" s="832" t="s">
        <v>1290</v>
      </c>
      <c r="H482" s="832" t="s">
        <v>605</v>
      </c>
      <c r="I482" s="832" t="s">
        <v>1291</v>
      </c>
      <c r="J482" s="832" t="s">
        <v>696</v>
      </c>
      <c r="K482" s="832" t="s">
        <v>1068</v>
      </c>
      <c r="L482" s="835">
        <v>736.33</v>
      </c>
      <c r="M482" s="835">
        <v>29453.200000000004</v>
      </c>
      <c r="N482" s="832">
        <v>40</v>
      </c>
      <c r="O482" s="836">
        <v>12</v>
      </c>
      <c r="P482" s="835">
        <v>27244.210000000003</v>
      </c>
      <c r="Q482" s="837">
        <v>0.92499999999999993</v>
      </c>
      <c r="R482" s="832">
        <v>37</v>
      </c>
      <c r="S482" s="837">
        <v>0.92500000000000004</v>
      </c>
      <c r="T482" s="836">
        <v>11.5</v>
      </c>
      <c r="U482" s="838">
        <v>0.95833333333333337</v>
      </c>
    </row>
    <row r="483" spans="1:21" ht="14.4" customHeight="1" x14ac:dyDescent="0.3">
      <c r="A483" s="831">
        <v>31</v>
      </c>
      <c r="B483" s="832" t="s">
        <v>1257</v>
      </c>
      <c r="C483" s="832" t="s">
        <v>1263</v>
      </c>
      <c r="D483" s="833" t="s">
        <v>1935</v>
      </c>
      <c r="E483" s="834" t="s">
        <v>1289</v>
      </c>
      <c r="F483" s="832" t="s">
        <v>1258</v>
      </c>
      <c r="G483" s="832" t="s">
        <v>1290</v>
      </c>
      <c r="H483" s="832" t="s">
        <v>605</v>
      </c>
      <c r="I483" s="832" t="s">
        <v>1365</v>
      </c>
      <c r="J483" s="832" t="s">
        <v>696</v>
      </c>
      <c r="K483" s="832" t="s">
        <v>1366</v>
      </c>
      <c r="L483" s="835">
        <v>923.74</v>
      </c>
      <c r="M483" s="835">
        <v>2771.2200000000003</v>
      </c>
      <c r="N483" s="832">
        <v>3</v>
      </c>
      <c r="O483" s="836">
        <v>0.5</v>
      </c>
      <c r="P483" s="835">
        <v>2771.2200000000003</v>
      </c>
      <c r="Q483" s="837">
        <v>1</v>
      </c>
      <c r="R483" s="832">
        <v>3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31</v>
      </c>
      <c r="B484" s="832" t="s">
        <v>1257</v>
      </c>
      <c r="C484" s="832" t="s">
        <v>1263</v>
      </c>
      <c r="D484" s="833" t="s">
        <v>1935</v>
      </c>
      <c r="E484" s="834" t="s">
        <v>1289</v>
      </c>
      <c r="F484" s="832" t="s">
        <v>1258</v>
      </c>
      <c r="G484" s="832" t="s">
        <v>1290</v>
      </c>
      <c r="H484" s="832" t="s">
        <v>605</v>
      </c>
      <c r="I484" s="832" t="s">
        <v>1702</v>
      </c>
      <c r="J484" s="832" t="s">
        <v>696</v>
      </c>
      <c r="K484" s="832" t="s">
        <v>1703</v>
      </c>
      <c r="L484" s="835">
        <v>1154.68</v>
      </c>
      <c r="M484" s="835">
        <v>4618.72</v>
      </c>
      <c r="N484" s="832">
        <v>4</v>
      </c>
      <c r="O484" s="836">
        <v>0.5</v>
      </c>
      <c r="P484" s="835">
        <v>4618.72</v>
      </c>
      <c r="Q484" s="837">
        <v>1</v>
      </c>
      <c r="R484" s="832">
        <v>4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31</v>
      </c>
      <c r="B485" s="832" t="s">
        <v>1257</v>
      </c>
      <c r="C485" s="832" t="s">
        <v>1263</v>
      </c>
      <c r="D485" s="833" t="s">
        <v>1935</v>
      </c>
      <c r="E485" s="834" t="s">
        <v>1289</v>
      </c>
      <c r="F485" s="832" t="s">
        <v>1258</v>
      </c>
      <c r="G485" s="832" t="s">
        <v>1881</v>
      </c>
      <c r="H485" s="832" t="s">
        <v>575</v>
      </c>
      <c r="I485" s="832" t="s">
        <v>1882</v>
      </c>
      <c r="J485" s="832" t="s">
        <v>1883</v>
      </c>
      <c r="K485" s="832" t="s">
        <v>1086</v>
      </c>
      <c r="L485" s="835">
        <v>155.24</v>
      </c>
      <c r="M485" s="835">
        <v>155.24</v>
      </c>
      <c r="N485" s="832">
        <v>1</v>
      </c>
      <c r="O485" s="836">
        <v>0.5</v>
      </c>
      <c r="P485" s="835">
        <v>155.24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31</v>
      </c>
      <c r="B486" s="832" t="s">
        <v>1257</v>
      </c>
      <c r="C486" s="832" t="s">
        <v>1263</v>
      </c>
      <c r="D486" s="833" t="s">
        <v>1935</v>
      </c>
      <c r="E486" s="834" t="s">
        <v>1289</v>
      </c>
      <c r="F486" s="832" t="s">
        <v>1258</v>
      </c>
      <c r="G486" s="832" t="s">
        <v>1323</v>
      </c>
      <c r="H486" s="832" t="s">
        <v>605</v>
      </c>
      <c r="I486" s="832" t="s">
        <v>1163</v>
      </c>
      <c r="J486" s="832" t="s">
        <v>632</v>
      </c>
      <c r="K486" s="832" t="s">
        <v>619</v>
      </c>
      <c r="L486" s="835">
        <v>48.42</v>
      </c>
      <c r="M486" s="835">
        <v>242.1</v>
      </c>
      <c r="N486" s="832">
        <v>5</v>
      </c>
      <c r="O486" s="836">
        <v>4.5</v>
      </c>
      <c r="P486" s="835">
        <v>145.26</v>
      </c>
      <c r="Q486" s="837">
        <v>0.6</v>
      </c>
      <c r="R486" s="832">
        <v>3</v>
      </c>
      <c r="S486" s="837">
        <v>0.6</v>
      </c>
      <c r="T486" s="836">
        <v>2.5</v>
      </c>
      <c r="U486" s="838">
        <v>0.55555555555555558</v>
      </c>
    </row>
    <row r="487" spans="1:21" ht="14.4" customHeight="1" x14ac:dyDescent="0.3">
      <c r="A487" s="831">
        <v>31</v>
      </c>
      <c r="B487" s="832" t="s">
        <v>1257</v>
      </c>
      <c r="C487" s="832" t="s">
        <v>1263</v>
      </c>
      <c r="D487" s="833" t="s">
        <v>1935</v>
      </c>
      <c r="E487" s="834" t="s">
        <v>1289</v>
      </c>
      <c r="F487" s="832" t="s">
        <v>1258</v>
      </c>
      <c r="G487" s="832" t="s">
        <v>1292</v>
      </c>
      <c r="H487" s="832" t="s">
        <v>605</v>
      </c>
      <c r="I487" s="832" t="s">
        <v>1168</v>
      </c>
      <c r="J487" s="832" t="s">
        <v>1169</v>
      </c>
      <c r="K487" s="832" t="s">
        <v>1170</v>
      </c>
      <c r="L487" s="835">
        <v>0</v>
      </c>
      <c r="M487" s="835">
        <v>0</v>
      </c>
      <c r="N487" s="832">
        <v>75</v>
      </c>
      <c r="O487" s="836">
        <v>43.5</v>
      </c>
      <c r="P487" s="835">
        <v>0</v>
      </c>
      <c r="Q487" s="837"/>
      <c r="R487" s="832">
        <v>52</v>
      </c>
      <c r="S487" s="837">
        <v>0.69333333333333336</v>
      </c>
      <c r="T487" s="836">
        <v>27.5</v>
      </c>
      <c r="U487" s="838">
        <v>0.63218390804597702</v>
      </c>
    </row>
    <row r="488" spans="1:21" ht="14.4" customHeight="1" x14ac:dyDescent="0.3">
      <c r="A488" s="831">
        <v>31</v>
      </c>
      <c r="B488" s="832" t="s">
        <v>1257</v>
      </c>
      <c r="C488" s="832" t="s">
        <v>1263</v>
      </c>
      <c r="D488" s="833" t="s">
        <v>1935</v>
      </c>
      <c r="E488" s="834" t="s">
        <v>1289</v>
      </c>
      <c r="F488" s="832" t="s">
        <v>1258</v>
      </c>
      <c r="G488" s="832" t="s">
        <v>1884</v>
      </c>
      <c r="H488" s="832" t="s">
        <v>575</v>
      </c>
      <c r="I488" s="832" t="s">
        <v>1885</v>
      </c>
      <c r="J488" s="832" t="s">
        <v>1886</v>
      </c>
      <c r="K488" s="832" t="s">
        <v>1887</v>
      </c>
      <c r="L488" s="835">
        <v>59.56</v>
      </c>
      <c r="M488" s="835">
        <v>59.56</v>
      </c>
      <c r="N488" s="832">
        <v>1</v>
      </c>
      <c r="O488" s="836">
        <v>0.5</v>
      </c>
      <c r="P488" s="835">
        <v>59.56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31</v>
      </c>
      <c r="B489" s="832" t="s">
        <v>1257</v>
      </c>
      <c r="C489" s="832" t="s">
        <v>1263</v>
      </c>
      <c r="D489" s="833" t="s">
        <v>1935</v>
      </c>
      <c r="E489" s="834" t="s">
        <v>1289</v>
      </c>
      <c r="F489" s="832" t="s">
        <v>1258</v>
      </c>
      <c r="G489" s="832" t="s">
        <v>1293</v>
      </c>
      <c r="H489" s="832" t="s">
        <v>575</v>
      </c>
      <c r="I489" s="832" t="s">
        <v>1294</v>
      </c>
      <c r="J489" s="832" t="s">
        <v>862</v>
      </c>
      <c r="K489" s="832" t="s">
        <v>1295</v>
      </c>
      <c r="L489" s="835">
        <v>219.37</v>
      </c>
      <c r="M489" s="835">
        <v>1096.8499999999999</v>
      </c>
      <c r="N489" s="832">
        <v>5</v>
      </c>
      <c r="O489" s="836">
        <v>2.5</v>
      </c>
      <c r="P489" s="835">
        <v>658.11</v>
      </c>
      <c r="Q489" s="837">
        <v>0.60000000000000009</v>
      </c>
      <c r="R489" s="832">
        <v>3</v>
      </c>
      <c r="S489" s="837">
        <v>0.6</v>
      </c>
      <c r="T489" s="836">
        <v>1.5</v>
      </c>
      <c r="U489" s="838">
        <v>0.6</v>
      </c>
    </row>
    <row r="490" spans="1:21" ht="14.4" customHeight="1" x14ac:dyDescent="0.3">
      <c r="A490" s="831">
        <v>31</v>
      </c>
      <c r="B490" s="832" t="s">
        <v>1257</v>
      </c>
      <c r="C490" s="832" t="s">
        <v>1263</v>
      </c>
      <c r="D490" s="833" t="s">
        <v>1935</v>
      </c>
      <c r="E490" s="834" t="s">
        <v>1289</v>
      </c>
      <c r="F490" s="832" t="s">
        <v>1258</v>
      </c>
      <c r="G490" s="832" t="s">
        <v>1479</v>
      </c>
      <c r="H490" s="832" t="s">
        <v>575</v>
      </c>
      <c r="I490" s="832" t="s">
        <v>1888</v>
      </c>
      <c r="J490" s="832" t="s">
        <v>823</v>
      </c>
      <c r="K490" s="832" t="s">
        <v>1889</v>
      </c>
      <c r="L490" s="835">
        <v>31.32</v>
      </c>
      <c r="M490" s="835">
        <v>62.64</v>
      </c>
      <c r="N490" s="832">
        <v>2</v>
      </c>
      <c r="O490" s="836">
        <v>0.5</v>
      </c>
      <c r="P490" s="835">
        <v>62.64</v>
      </c>
      <c r="Q490" s="837">
        <v>1</v>
      </c>
      <c r="R490" s="832">
        <v>2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31</v>
      </c>
      <c r="B491" s="832" t="s">
        <v>1257</v>
      </c>
      <c r="C491" s="832" t="s">
        <v>1263</v>
      </c>
      <c r="D491" s="833" t="s">
        <v>1935</v>
      </c>
      <c r="E491" s="834" t="s">
        <v>1289</v>
      </c>
      <c r="F491" s="832" t="s">
        <v>1258</v>
      </c>
      <c r="G491" s="832" t="s">
        <v>1330</v>
      </c>
      <c r="H491" s="832" t="s">
        <v>575</v>
      </c>
      <c r="I491" s="832" t="s">
        <v>1367</v>
      </c>
      <c r="J491" s="832" t="s">
        <v>1332</v>
      </c>
      <c r="K491" s="832" t="s">
        <v>1368</v>
      </c>
      <c r="L491" s="835">
        <v>99.94</v>
      </c>
      <c r="M491" s="835">
        <v>399.76</v>
      </c>
      <c r="N491" s="832">
        <v>4</v>
      </c>
      <c r="O491" s="836">
        <v>3</v>
      </c>
      <c r="P491" s="835">
        <v>399.76</v>
      </c>
      <c r="Q491" s="837">
        <v>1</v>
      </c>
      <c r="R491" s="832">
        <v>4</v>
      </c>
      <c r="S491" s="837">
        <v>1</v>
      </c>
      <c r="T491" s="836">
        <v>3</v>
      </c>
      <c r="U491" s="838">
        <v>1</v>
      </c>
    </row>
    <row r="492" spans="1:21" ht="14.4" customHeight="1" x14ac:dyDescent="0.3">
      <c r="A492" s="831">
        <v>31</v>
      </c>
      <c r="B492" s="832" t="s">
        <v>1257</v>
      </c>
      <c r="C492" s="832" t="s">
        <v>1263</v>
      </c>
      <c r="D492" s="833" t="s">
        <v>1935</v>
      </c>
      <c r="E492" s="834" t="s">
        <v>1289</v>
      </c>
      <c r="F492" s="832" t="s">
        <v>1258</v>
      </c>
      <c r="G492" s="832" t="s">
        <v>1330</v>
      </c>
      <c r="H492" s="832" t="s">
        <v>575</v>
      </c>
      <c r="I492" s="832" t="s">
        <v>1568</v>
      </c>
      <c r="J492" s="832" t="s">
        <v>1370</v>
      </c>
      <c r="K492" s="832" t="s">
        <v>1569</v>
      </c>
      <c r="L492" s="835">
        <v>50.32</v>
      </c>
      <c r="M492" s="835">
        <v>100.64</v>
      </c>
      <c r="N492" s="832">
        <v>2</v>
      </c>
      <c r="O492" s="836">
        <v>1</v>
      </c>
      <c r="P492" s="835">
        <v>100.64</v>
      </c>
      <c r="Q492" s="837">
        <v>1</v>
      </c>
      <c r="R492" s="832">
        <v>2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31</v>
      </c>
      <c r="B493" s="832" t="s">
        <v>1257</v>
      </c>
      <c r="C493" s="832" t="s">
        <v>1263</v>
      </c>
      <c r="D493" s="833" t="s">
        <v>1935</v>
      </c>
      <c r="E493" s="834" t="s">
        <v>1289</v>
      </c>
      <c r="F493" s="832" t="s">
        <v>1258</v>
      </c>
      <c r="G493" s="832" t="s">
        <v>1330</v>
      </c>
      <c r="H493" s="832" t="s">
        <v>575</v>
      </c>
      <c r="I493" s="832" t="s">
        <v>1706</v>
      </c>
      <c r="J493" s="832" t="s">
        <v>1332</v>
      </c>
      <c r="K493" s="832" t="s">
        <v>1707</v>
      </c>
      <c r="L493" s="835">
        <v>66.63</v>
      </c>
      <c r="M493" s="835">
        <v>66.63</v>
      </c>
      <c r="N493" s="832">
        <v>1</v>
      </c>
      <c r="O493" s="836">
        <v>0.5</v>
      </c>
      <c r="P493" s="835">
        <v>66.63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" customHeight="1" x14ac:dyDescent="0.3">
      <c r="A494" s="831">
        <v>31</v>
      </c>
      <c r="B494" s="832" t="s">
        <v>1257</v>
      </c>
      <c r="C494" s="832" t="s">
        <v>1263</v>
      </c>
      <c r="D494" s="833" t="s">
        <v>1935</v>
      </c>
      <c r="E494" s="834" t="s">
        <v>1289</v>
      </c>
      <c r="F494" s="832" t="s">
        <v>1258</v>
      </c>
      <c r="G494" s="832" t="s">
        <v>1330</v>
      </c>
      <c r="H494" s="832" t="s">
        <v>575</v>
      </c>
      <c r="I494" s="832" t="s">
        <v>1369</v>
      </c>
      <c r="J494" s="832" t="s">
        <v>1370</v>
      </c>
      <c r="K494" s="832" t="s">
        <v>1371</v>
      </c>
      <c r="L494" s="835">
        <v>50.32</v>
      </c>
      <c r="M494" s="835">
        <v>956.07999999999993</v>
      </c>
      <c r="N494" s="832">
        <v>19</v>
      </c>
      <c r="O494" s="836">
        <v>13.5</v>
      </c>
      <c r="P494" s="835">
        <v>553.52</v>
      </c>
      <c r="Q494" s="837">
        <v>0.57894736842105265</v>
      </c>
      <c r="R494" s="832">
        <v>11</v>
      </c>
      <c r="S494" s="837">
        <v>0.57894736842105265</v>
      </c>
      <c r="T494" s="836">
        <v>7</v>
      </c>
      <c r="U494" s="838">
        <v>0.51851851851851849</v>
      </c>
    </row>
    <row r="495" spans="1:21" ht="14.4" customHeight="1" x14ac:dyDescent="0.3">
      <c r="A495" s="831">
        <v>31</v>
      </c>
      <c r="B495" s="832" t="s">
        <v>1257</v>
      </c>
      <c r="C495" s="832" t="s">
        <v>1263</v>
      </c>
      <c r="D495" s="833" t="s">
        <v>1935</v>
      </c>
      <c r="E495" s="834" t="s">
        <v>1289</v>
      </c>
      <c r="F495" s="832" t="s">
        <v>1258</v>
      </c>
      <c r="G495" s="832" t="s">
        <v>1334</v>
      </c>
      <c r="H495" s="832" t="s">
        <v>605</v>
      </c>
      <c r="I495" s="832" t="s">
        <v>1335</v>
      </c>
      <c r="J495" s="832" t="s">
        <v>1336</v>
      </c>
      <c r="K495" s="832" t="s">
        <v>1337</v>
      </c>
      <c r="L495" s="835">
        <v>149.52000000000001</v>
      </c>
      <c r="M495" s="835">
        <v>149.52000000000001</v>
      </c>
      <c r="N495" s="832">
        <v>1</v>
      </c>
      <c r="O495" s="836">
        <v>1</v>
      </c>
      <c r="P495" s="835">
        <v>149.52000000000001</v>
      </c>
      <c r="Q495" s="837">
        <v>1</v>
      </c>
      <c r="R495" s="832">
        <v>1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31</v>
      </c>
      <c r="B496" s="832" t="s">
        <v>1257</v>
      </c>
      <c r="C496" s="832" t="s">
        <v>1263</v>
      </c>
      <c r="D496" s="833" t="s">
        <v>1935</v>
      </c>
      <c r="E496" s="834" t="s">
        <v>1289</v>
      </c>
      <c r="F496" s="832" t="s">
        <v>1258</v>
      </c>
      <c r="G496" s="832" t="s">
        <v>1334</v>
      </c>
      <c r="H496" s="832" t="s">
        <v>575</v>
      </c>
      <c r="I496" s="832" t="s">
        <v>1640</v>
      </c>
      <c r="J496" s="832" t="s">
        <v>835</v>
      </c>
      <c r="K496" s="832" t="s">
        <v>1544</v>
      </c>
      <c r="L496" s="835">
        <v>154.36000000000001</v>
      </c>
      <c r="M496" s="835">
        <v>154.36000000000001</v>
      </c>
      <c r="N496" s="832">
        <v>1</v>
      </c>
      <c r="O496" s="836">
        <v>0.5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31</v>
      </c>
      <c r="B497" s="832" t="s">
        <v>1257</v>
      </c>
      <c r="C497" s="832" t="s">
        <v>1263</v>
      </c>
      <c r="D497" s="833" t="s">
        <v>1935</v>
      </c>
      <c r="E497" s="834" t="s">
        <v>1289</v>
      </c>
      <c r="F497" s="832" t="s">
        <v>1258</v>
      </c>
      <c r="G497" s="832" t="s">
        <v>1334</v>
      </c>
      <c r="H497" s="832" t="s">
        <v>575</v>
      </c>
      <c r="I497" s="832" t="s">
        <v>1890</v>
      </c>
      <c r="J497" s="832" t="s">
        <v>835</v>
      </c>
      <c r="K497" s="832" t="s">
        <v>1544</v>
      </c>
      <c r="L497" s="835">
        <v>154.36000000000001</v>
      </c>
      <c r="M497" s="835">
        <v>154.36000000000001</v>
      </c>
      <c r="N497" s="832">
        <v>1</v>
      </c>
      <c r="O497" s="836">
        <v>1</v>
      </c>
      <c r="P497" s="835">
        <v>154.36000000000001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31</v>
      </c>
      <c r="B498" s="832" t="s">
        <v>1257</v>
      </c>
      <c r="C498" s="832" t="s">
        <v>1263</v>
      </c>
      <c r="D498" s="833" t="s">
        <v>1935</v>
      </c>
      <c r="E498" s="834" t="s">
        <v>1289</v>
      </c>
      <c r="F498" s="832" t="s">
        <v>1258</v>
      </c>
      <c r="G498" s="832" t="s">
        <v>1338</v>
      </c>
      <c r="H498" s="832" t="s">
        <v>575</v>
      </c>
      <c r="I498" s="832" t="s">
        <v>1339</v>
      </c>
      <c r="J498" s="832" t="s">
        <v>610</v>
      </c>
      <c r="K498" s="832" t="s">
        <v>1340</v>
      </c>
      <c r="L498" s="835">
        <v>0</v>
      </c>
      <c r="M498" s="835">
        <v>0</v>
      </c>
      <c r="N498" s="832">
        <v>4</v>
      </c>
      <c r="O498" s="836">
        <v>3</v>
      </c>
      <c r="P498" s="835">
        <v>0</v>
      </c>
      <c r="Q498" s="837"/>
      <c r="R498" s="832">
        <v>4</v>
      </c>
      <c r="S498" s="837">
        <v>1</v>
      </c>
      <c r="T498" s="836">
        <v>3</v>
      </c>
      <c r="U498" s="838">
        <v>1</v>
      </c>
    </row>
    <row r="499" spans="1:21" ht="14.4" customHeight="1" x14ac:dyDescent="0.3">
      <c r="A499" s="831">
        <v>31</v>
      </c>
      <c r="B499" s="832" t="s">
        <v>1257</v>
      </c>
      <c r="C499" s="832" t="s">
        <v>1263</v>
      </c>
      <c r="D499" s="833" t="s">
        <v>1935</v>
      </c>
      <c r="E499" s="834" t="s">
        <v>1289</v>
      </c>
      <c r="F499" s="832" t="s">
        <v>1258</v>
      </c>
      <c r="G499" s="832" t="s">
        <v>1338</v>
      </c>
      <c r="H499" s="832" t="s">
        <v>575</v>
      </c>
      <c r="I499" s="832" t="s">
        <v>1616</v>
      </c>
      <c r="J499" s="832" t="s">
        <v>610</v>
      </c>
      <c r="K499" s="832" t="s">
        <v>1617</v>
      </c>
      <c r="L499" s="835">
        <v>0</v>
      </c>
      <c r="M499" s="835">
        <v>0</v>
      </c>
      <c r="N499" s="832">
        <v>1</v>
      </c>
      <c r="O499" s="836">
        <v>0.5</v>
      </c>
      <c r="P499" s="835">
        <v>0</v>
      </c>
      <c r="Q499" s="837"/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31</v>
      </c>
      <c r="B500" s="832" t="s">
        <v>1257</v>
      </c>
      <c r="C500" s="832" t="s">
        <v>1263</v>
      </c>
      <c r="D500" s="833" t="s">
        <v>1935</v>
      </c>
      <c r="E500" s="834" t="s">
        <v>1289</v>
      </c>
      <c r="F500" s="832" t="s">
        <v>1260</v>
      </c>
      <c r="G500" s="832" t="s">
        <v>1296</v>
      </c>
      <c r="H500" s="832" t="s">
        <v>575</v>
      </c>
      <c r="I500" s="832" t="s">
        <v>1297</v>
      </c>
      <c r="J500" s="832" t="s">
        <v>1298</v>
      </c>
      <c r="K500" s="832" t="s">
        <v>1299</v>
      </c>
      <c r="L500" s="835">
        <v>35.130000000000003</v>
      </c>
      <c r="M500" s="835">
        <v>6955.7400000000134</v>
      </c>
      <c r="N500" s="832">
        <v>198</v>
      </c>
      <c r="O500" s="836">
        <v>95</v>
      </c>
      <c r="P500" s="835">
        <v>6674.7000000000135</v>
      </c>
      <c r="Q500" s="837">
        <v>0.95959595959595967</v>
      </c>
      <c r="R500" s="832">
        <v>190</v>
      </c>
      <c r="S500" s="837">
        <v>0.95959595959595956</v>
      </c>
      <c r="T500" s="836">
        <v>93</v>
      </c>
      <c r="U500" s="838">
        <v>0.97894736842105268</v>
      </c>
    </row>
    <row r="501" spans="1:21" ht="14.4" customHeight="1" x14ac:dyDescent="0.3">
      <c r="A501" s="831">
        <v>31</v>
      </c>
      <c r="B501" s="832" t="s">
        <v>1257</v>
      </c>
      <c r="C501" s="832" t="s">
        <v>1263</v>
      </c>
      <c r="D501" s="833" t="s">
        <v>1935</v>
      </c>
      <c r="E501" s="834" t="s">
        <v>1289</v>
      </c>
      <c r="F501" s="832" t="s">
        <v>1260</v>
      </c>
      <c r="G501" s="832" t="s">
        <v>1296</v>
      </c>
      <c r="H501" s="832" t="s">
        <v>575</v>
      </c>
      <c r="I501" s="832" t="s">
        <v>1499</v>
      </c>
      <c r="J501" s="832" t="s">
        <v>1298</v>
      </c>
      <c r="K501" s="832" t="s">
        <v>1500</v>
      </c>
      <c r="L501" s="835">
        <v>24.77</v>
      </c>
      <c r="M501" s="835">
        <v>148.62</v>
      </c>
      <c r="N501" s="832">
        <v>6</v>
      </c>
      <c r="O501" s="836">
        <v>6</v>
      </c>
      <c r="P501" s="835">
        <v>99.08</v>
      </c>
      <c r="Q501" s="837">
        <v>0.66666666666666663</v>
      </c>
      <c r="R501" s="832">
        <v>4</v>
      </c>
      <c r="S501" s="837">
        <v>0.66666666666666663</v>
      </c>
      <c r="T501" s="836">
        <v>4</v>
      </c>
      <c r="U501" s="838">
        <v>0.66666666666666663</v>
      </c>
    </row>
    <row r="502" spans="1:21" ht="14.4" customHeight="1" x14ac:dyDescent="0.3">
      <c r="A502" s="831">
        <v>31</v>
      </c>
      <c r="B502" s="832" t="s">
        <v>1257</v>
      </c>
      <c r="C502" s="832" t="s">
        <v>1263</v>
      </c>
      <c r="D502" s="833" t="s">
        <v>1935</v>
      </c>
      <c r="E502" s="834" t="s">
        <v>1289</v>
      </c>
      <c r="F502" s="832" t="s">
        <v>1260</v>
      </c>
      <c r="G502" s="832" t="s">
        <v>1300</v>
      </c>
      <c r="H502" s="832" t="s">
        <v>575</v>
      </c>
      <c r="I502" s="832" t="s">
        <v>1341</v>
      </c>
      <c r="J502" s="832" t="s">
        <v>1342</v>
      </c>
      <c r="K502" s="832" t="s">
        <v>1343</v>
      </c>
      <c r="L502" s="835">
        <v>3000</v>
      </c>
      <c r="M502" s="835">
        <v>3000</v>
      </c>
      <c r="N502" s="832">
        <v>1</v>
      </c>
      <c r="O502" s="836">
        <v>1</v>
      </c>
      <c r="P502" s="835">
        <v>3000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31</v>
      </c>
      <c r="B503" s="832" t="s">
        <v>1257</v>
      </c>
      <c r="C503" s="832" t="s">
        <v>1263</v>
      </c>
      <c r="D503" s="833" t="s">
        <v>1935</v>
      </c>
      <c r="E503" s="834" t="s">
        <v>1289</v>
      </c>
      <c r="F503" s="832" t="s">
        <v>1260</v>
      </c>
      <c r="G503" s="832" t="s">
        <v>1300</v>
      </c>
      <c r="H503" s="832" t="s">
        <v>575</v>
      </c>
      <c r="I503" s="832" t="s">
        <v>1301</v>
      </c>
      <c r="J503" s="832" t="s">
        <v>1302</v>
      </c>
      <c r="K503" s="832" t="s">
        <v>1303</v>
      </c>
      <c r="L503" s="835">
        <v>492.18</v>
      </c>
      <c r="M503" s="835">
        <v>4921.8</v>
      </c>
      <c r="N503" s="832">
        <v>10</v>
      </c>
      <c r="O503" s="836">
        <v>10</v>
      </c>
      <c r="P503" s="835">
        <v>4921.8</v>
      </c>
      <c r="Q503" s="837">
        <v>1</v>
      </c>
      <c r="R503" s="832">
        <v>10</v>
      </c>
      <c r="S503" s="837">
        <v>1</v>
      </c>
      <c r="T503" s="836">
        <v>10</v>
      </c>
      <c r="U503" s="838">
        <v>1</v>
      </c>
    </row>
    <row r="504" spans="1:21" ht="14.4" customHeight="1" x14ac:dyDescent="0.3">
      <c r="A504" s="831">
        <v>31</v>
      </c>
      <c r="B504" s="832" t="s">
        <v>1257</v>
      </c>
      <c r="C504" s="832" t="s">
        <v>1263</v>
      </c>
      <c r="D504" s="833" t="s">
        <v>1935</v>
      </c>
      <c r="E504" s="834" t="s">
        <v>1289</v>
      </c>
      <c r="F504" s="832" t="s">
        <v>1260</v>
      </c>
      <c r="G504" s="832" t="s">
        <v>1300</v>
      </c>
      <c r="H504" s="832" t="s">
        <v>575</v>
      </c>
      <c r="I504" s="832" t="s">
        <v>1859</v>
      </c>
      <c r="J504" s="832" t="s">
        <v>1860</v>
      </c>
      <c r="K504" s="832" t="s">
        <v>1861</v>
      </c>
      <c r="L504" s="835">
        <v>347.81</v>
      </c>
      <c r="M504" s="835">
        <v>347.81</v>
      </c>
      <c r="N504" s="832">
        <v>1</v>
      </c>
      <c r="O504" s="836">
        <v>1</v>
      </c>
      <c r="P504" s="835">
        <v>347.81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31</v>
      </c>
      <c r="B505" s="832" t="s">
        <v>1257</v>
      </c>
      <c r="C505" s="832" t="s">
        <v>1263</v>
      </c>
      <c r="D505" s="833" t="s">
        <v>1935</v>
      </c>
      <c r="E505" s="834" t="s">
        <v>1289</v>
      </c>
      <c r="F505" s="832" t="s">
        <v>1260</v>
      </c>
      <c r="G505" s="832" t="s">
        <v>1300</v>
      </c>
      <c r="H505" s="832" t="s">
        <v>575</v>
      </c>
      <c r="I505" s="832" t="s">
        <v>1647</v>
      </c>
      <c r="J505" s="832" t="s">
        <v>1648</v>
      </c>
      <c r="K505" s="832" t="s">
        <v>1649</v>
      </c>
      <c r="L505" s="835">
        <v>320.25</v>
      </c>
      <c r="M505" s="835">
        <v>320.25</v>
      </c>
      <c r="N505" s="832">
        <v>1</v>
      </c>
      <c r="O505" s="836">
        <v>1</v>
      </c>
      <c r="P505" s="835">
        <v>320.25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31</v>
      </c>
      <c r="B506" s="832" t="s">
        <v>1257</v>
      </c>
      <c r="C506" s="832" t="s">
        <v>1263</v>
      </c>
      <c r="D506" s="833" t="s">
        <v>1935</v>
      </c>
      <c r="E506" s="834" t="s">
        <v>1289</v>
      </c>
      <c r="F506" s="832" t="s">
        <v>1260</v>
      </c>
      <c r="G506" s="832" t="s">
        <v>1300</v>
      </c>
      <c r="H506" s="832" t="s">
        <v>575</v>
      </c>
      <c r="I506" s="832" t="s">
        <v>1421</v>
      </c>
      <c r="J506" s="832" t="s">
        <v>1422</v>
      </c>
      <c r="K506" s="832" t="s">
        <v>1423</v>
      </c>
      <c r="L506" s="835">
        <v>245.43</v>
      </c>
      <c r="M506" s="835">
        <v>245.43</v>
      </c>
      <c r="N506" s="832">
        <v>1</v>
      </c>
      <c r="O506" s="836">
        <v>1</v>
      </c>
      <c r="P506" s="835">
        <v>245.43</v>
      </c>
      <c r="Q506" s="837">
        <v>1</v>
      </c>
      <c r="R506" s="832">
        <v>1</v>
      </c>
      <c r="S506" s="837">
        <v>1</v>
      </c>
      <c r="T506" s="836">
        <v>1</v>
      </c>
      <c r="U506" s="838">
        <v>1</v>
      </c>
    </row>
    <row r="507" spans="1:21" ht="14.4" customHeight="1" x14ac:dyDescent="0.3">
      <c r="A507" s="831">
        <v>31</v>
      </c>
      <c r="B507" s="832" t="s">
        <v>1257</v>
      </c>
      <c r="C507" s="832" t="s">
        <v>1263</v>
      </c>
      <c r="D507" s="833" t="s">
        <v>1935</v>
      </c>
      <c r="E507" s="834" t="s">
        <v>1289</v>
      </c>
      <c r="F507" s="832" t="s">
        <v>1260</v>
      </c>
      <c r="G507" s="832" t="s">
        <v>1300</v>
      </c>
      <c r="H507" s="832" t="s">
        <v>575</v>
      </c>
      <c r="I507" s="832" t="s">
        <v>1350</v>
      </c>
      <c r="J507" s="832" t="s">
        <v>1351</v>
      </c>
      <c r="K507" s="832" t="s">
        <v>1352</v>
      </c>
      <c r="L507" s="835">
        <v>971.25</v>
      </c>
      <c r="M507" s="835">
        <v>2913.75</v>
      </c>
      <c r="N507" s="832">
        <v>3</v>
      </c>
      <c r="O507" s="836">
        <v>3</v>
      </c>
      <c r="P507" s="835">
        <v>2913.75</v>
      </c>
      <c r="Q507" s="837">
        <v>1</v>
      </c>
      <c r="R507" s="832">
        <v>3</v>
      </c>
      <c r="S507" s="837">
        <v>1</v>
      </c>
      <c r="T507" s="836">
        <v>3</v>
      </c>
      <c r="U507" s="838">
        <v>1</v>
      </c>
    </row>
    <row r="508" spans="1:21" ht="14.4" customHeight="1" x14ac:dyDescent="0.3">
      <c r="A508" s="831">
        <v>31</v>
      </c>
      <c r="B508" s="832" t="s">
        <v>1257</v>
      </c>
      <c r="C508" s="832" t="s">
        <v>1263</v>
      </c>
      <c r="D508" s="833" t="s">
        <v>1935</v>
      </c>
      <c r="E508" s="834" t="s">
        <v>1289</v>
      </c>
      <c r="F508" s="832" t="s">
        <v>1260</v>
      </c>
      <c r="G508" s="832" t="s">
        <v>1300</v>
      </c>
      <c r="H508" s="832" t="s">
        <v>575</v>
      </c>
      <c r="I508" s="832" t="s">
        <v>1650</v>
      </c>
      <c r="J508" s="832" t="s">
        <v>1651</v>
      </c>
      <c r="K508" s="832" t="s">
        <v>1652</v>
      </c>
      <c r="L508" s="835">
        <v>250</v>
      </c>
      <c r="M508" s="835">
        <v>250</v>
      </c>
      <c r="N508" s="832">
        <v>1</v>
      </c>
      <c r="O508" s="836">
        <v>1</v>
      </c>
      <c r="P508" s="835">
        <v>250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" customHeight="1" x14ac:dyDescent="0.3">
      <c r="A509" s="831">
        <v>31</v>
      </c>
      <c r="B509" s="832" t="s">
        <v>1257</v>
      </c>
      <c r="C509" s="832" t="s">
        <v>1263</v>
      </c>
      <c r="D509" s="833" t="s">
        <v>1935</v>
      </c>
      <c r="E509" s="834" t="s">
        <v>1289</v>
      </c>
      <c r="F509" s="832" t="s">
        <v>1260</v>
      </c>
      <c r="G509" s="832" t="s">
        <v>1300</v>
      </c>
      <c r="H509" s="832" t="s">
        <v>575</v>
      </c>
      <c r="I509" s="832" t="s">
        <v>1692</v>
      </c>
      <c r="J509" s="832" t="s">
        <v>1693</v>
      </c>
      <c r="K509" s="832" t="s">
        <v>1694</v>
      </c>
      <c r="L509" s="835">
        <v>349.12</v>
      </c>
      <c r="M509" s="835">
        <v>349.12</v>
      </c>
      <c r="N509" s="832">
        <v>1</v>
      </c>
      <c r="O509" s="836">
        <v>1</v>
      </c>
      <c r="P509" s="835">
        <v>349.12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31</v>
      </c>
      <c r="B510" s="832" t="s">
        <v>1257</v>
      </c>
      <c r="C510" s="832" t="s">
        <v>1263</v>
      </c>
      <c r="D510" s="833" t="s">
        <v>1935</v>
      </c>
      <c r="E510" s="834" t="s">
        <v>1289</v>
      </c>
      <c r="F510" s="832" t="s">
        <v>1260</v>
      </c>
      <c r="G510" s="832" t="s">
        <v>1300</v>
      </c>
      <c r="H510" s="832" t="s">
        <v>575</v>
      </c>
      <c r="I510" s="832" t="s">
        <v>1427</v>
      </c>
      <c r="J510" s="832" t="s">
        <v>1428</v>
      </c>
      <c r="K510" s="832" t="s">
        <v>1429</v>
      </c>
      <c r="L510" s="835">
        <v>350</v>
      </c>
      <c r="M510" s="835">
        <v>1750</v>
      </c>
      <c r="N510" s="832">
        <v>5</v>
      </c>
      <c r="O510" s="836">
        <v>5</v>
      </c>
      <c r="P510" s="835">
        <v>1750</v>
      </c>
      <c r="Q510" s="837">
        <v>1</v>
      </c>
      <c r="R510" s="832">
        <v>5</v>
      </c>
      <c r="S510" s="837">
        <v>1</v>
      </c>
      <c r="T510" s="836">
        <v>5</v>
      </c>
      <c r="U510" s="838">
        <v>1</v>
      </c>
    </row>
    <row r="511" spans="1:21" ht="14.4" customHeight="1" x14ac:dyDescent="0.3">
      <c r="A511" s="831">
        <v>31</v>
      </c>
      <c r="B511" s="832" t="s">
        <v>1257</v>
      </c>
      <c r="C511" s="832" t="s">
        <v>1263</v>
      </c>
      <c r="D511" s="833" t="s">
        <v>1935</v>
      </c>
      <c r="E511" s="834" t="s">
        <v>1289</v>
      </c>
      <c r="F511" s="832" t="s">
        <v>1260</v>
      </c>
      <c r="G511" s="832" t="s">
        <v>1300</v>
      </c>
      <c r="H511" s="832" t="s">
        <v>575</v>
      </c>
      <c r="I511" s="832" t="s">
        <v>1353</v>
      </c>
      <c r="J511" s="832" t="s">
        <v>1354</v>
      </c>
      <c r="K511" s="832" t="s">
        <v>1355</v>
      </c>
      <c r="L511" s="835">
        <v>58.5</v>
      </c>
      <c r="M511" s="835">
        <v>58.5</v>
      </c>
      <c r="N511" s="832">
        <v>1</v>
      </c>
      <c r="O511" s="836">
        <v>1</v>
      </c>
      <c r="P511" s="835">
        <v>58.5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31</v>
      </c>
      <c r="B512" s="832" t="s">
        <v>1257</v>
      </c>
      <c r="C512" s="832" t="s">
        <v>1263</v>
      </c>
      <c r="D512" s="833" t="s">
        <v>1935</v>
      </c>
      <c r="E512" s="834" t="s">
        <v>1289</v>
      </c>
      <c r="F512" s="832" t="s">
        <v>1260</v>
      </c>
      <c r="G512" s="832" t="s">
        <v>1300</v>
      </c>
      <c r="H512" s="832" t="s">
        <v>575</v>
      </c>
      <c r="I512" s="832" t="s">
        <v>1891</v>
      </c>
      <c r="J512" s="832" t="s">
        <v>1892</v>
      </c>
      <c r="K512" s="832" t="s">
        <v>1893</v>
      </c>
      <c r="L512" s="835">
        <v>1600</v>
      </c>
      <c r="M512" s="835">
        <v>1600</v>
      </c>
      <c r="N512" s="832">
        <v>1</v>
      </c>
      <c r="O512" s="836">
        <v>1</v>
      </c>
      <c r="P512" s="835">
        <v>1600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31</v>
      </c>
      <c r="B513" s="832" t="s">
        <v>1257</v>
      </c>
      <c r="C513" s="832" t="s">
        <v>1263</v>
      </c>
      <c r="D513" s="833" t="s">
        <v>1935</v>
      </c>
      <c r="E513" s="834" t="s">
        <v>1289</v>
      </c>
      <c r="F513" s="832" t="s">
        <v>1260</v>
      </c>
      <c r="G513" s="832" t="s">
        <v>1300</v>
      </c>
      <c r="H513" s="832" t="s">
        <v>575</v>
      </c>
      <c r="I513" s="832" t="s">
        <v>1304</v>
      </c>
      <c r="J513" s="832" t="s">
        <v>1305</v>
      </c>
      <c r="K513" s="832" t="s">
        <v>1306</v>
      </c>
      <c r="L513" s="835">
        <v>1000</v>
      </c>
      <c r="M513" s="835">
        <v>2000</v>
      </c>
      <c r="N513" s="832">
        <v>2</v>
      </c>
      <c r="O513" s="836">
        <v>2</v>
      </c>
      <c r="P513" s="835">
        <v>2000</v>
      </c>
      <c r="Q513" s="837">
        <v>1</v>
      </c>
      <c r="R513" s="832">
        <v>2</v>
      </c>
      <c r="S513" s="837">
        <v>1</v>
      </c>
      <c r="T513" s="836">
        <v>2</v>
      </c>
      <c r="U513" s="838">
        <v>1</v>
      </c>
    </row>
    <row r="514" spans="1:21" ht="14.4" customHeight="1" x14ac:dyDescent="0.3">
      <c r="A514" s="831">
        <v>31</v>
      </c>
      <c r="B514" s="832" t="s">
        <v>1257</v>
      </c>
      <c r="C514" s="832" t="s">
        <v>1263</v>
      </c>
      <c r="D514" s="833" t="s">
        <v>1935</v>
      </c>
      <c r="E514" s="834" t="s">
        <v>1289</v>
      </c>
      <c r="F514" s="832" t="s">
        <v>1260</v>
      </c>
      <c r="G514" s="832" t="s">
        <v>1300</v>
      </c>
      <c r="H514" s="832" t="s">
        <v>575</v>
      </c>
      <c r="I514" s="832" t="s">
        <v>1894</v>
      </c>
      <c r="J514" s="832" t="s">
        <v>1895</v>
      </c>
      <c r="K514" s="832" t="s">
        <v>1896</v>
      </c>
      <c r="L514" s="835">
        <v>1000</v>
      </c>
      <c r="M514" s="835">
        <v>1000</v>
      </c>
      <c r="N514" s="832">
        <v>1</v>
      </c>
      <c r="O514" s="836">
        <v>1</v>
      </c>
      <c r="P514" s="835">
        <v>1000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31</v>
      </c>
      <c r="B515" s="832" t="s">
        <v>1257</v>
      </c>
      <c r="C515" s="832" t="s">
        <v>1263</v>
      </c>
      <c r="D515" s="833" t="s">
        <v>1935</v>
      </c>
      <c r="E515" s="834" t="s">
        <v>1289</v>
      </c>
      <c r="F515" s="832" t="s">
        <v>1260</v>
      </c>
      <c r="G515" s="832" t="s">
        <v>1300</v>
      </c>
      <c r="H515" s="832" t="s">
        <v>575</v>
      </c>
      <c r="I515" s="832" t="s">
        <v>1897</v>
      </c>
      <c r="J515" s="832" t="s">
        <v>1898</v>
      </c>
      <c r="K515" s="832" t="s">
        <v>1899</v>
      </c>
      <c r="L515" s="835">
        <v>690</v>
      </c>
      <c r="M515" s="835">
        <v>690</v>
      </c>
      <c r="N515" s="832">
        <v>1</v>
      </c>
      <c r="O515" s="836">
        <v>1</v>
      </c>
      <c r="P515" s="835">
        <v>690</v>
      </c>
      <c r="Q515" s="837">
        <v>1</v>
      </c>
      <c r="R515" s="832">
        <v>1</v>
      </c>
      <c r="S515" s="837">
        <v>1</v>
      </c>
      <c r="T515" s="836">
        <v>1</v>
      </c>
      <c r="U515" s="838">
        <v>1</v>
      </c>
    </row>
    <row r="516" spans="1:21" ht="14.4" customHeight="1" x14ac:dyDescent="0.3">
      <c r="A516" s="831">
        <v>31</v>
      </c>
      <c r="B516" s="832" t="s">
        <v>1257</v>
      </c>
      <c r="C516" s="832" t="s">
        <v>1263</v>
      </c>
      <c r="D516" s="833" t="s">
        <v>1935</v>
      </c>
      <c r="E516" s="834" t="s">
        <v>1289</v>
      </c>
      <c r="F516" s="832" t="s">
        <v>1260</v>
      </c>
      <c r="G516" s="832" t="s">
        <v>1300</v>
      </c>
      <c r="H516" s="832" t="s">
        <v>575</v>
      </c>
      <c r="I516" s="832" t="s">
        <v>1545</v>
      </c>
      <c r="J516" s="832" t="s">
        <v>1546</v>
      </c>
      <c r="K516" s="832" t="s">
        <v>1547</v>
      </c>
      <c r="L516" s="835">
        <v>2260</v>
      </c>
      <c r="M516" s="835">
        <v>4520</v>
      </c>
      <c r="N516" s="832">
        <v>2</v>
      </c>
      <c r="O516" s="836">
        <v>2</v>
      </c>
      <c r="P516" s="835">
        <v>4520</v>
      </c>
      <c r="Q516" s="837">
        <v>1</v>
      </c>
      <c r="R516" s="832">
        <v>2</v>
      </c>
      <c r="S516" s="837">
        <v>1</v>
      </c>
      <c r="T516" s="836">
        <v>2</v>
      </c>
      <c r="U516" s="838">
        <v>1</v>
      </c>
    </row>
    <row r="517" spans="1:21" ht="14.4" customHeight="1" x14ac:dyDescent="0.3">
      <c r="A517" s="831">
        <v>31</v>
      </c>
      <c r="B517" s="832" t="s">
        <v>1257</v>
      </c>
      <c r="C517" s="832" t="s">
        <v>1263</v>
      </c>
      <c r="D517" s="833" t="s">
        <v>1935</v>
      </c>
      <c r="E517" s="834" t="s">
        <v>1289</v>
      </c>
      <c r="F517" s="832" t="s">
        <v>1260</v>
      </c>
      <c r="G517" s="832" t="s">
        <v>1300</v>
      </c>
      <c r="H517" s="832" t="s">
        <v>575</v>
      </c>
      <c r="I517" s="832" t="s">
        <v>1514</v>
      </c>
      <c r="J517" s="832" t="s">
        <v>1515</v>
      </c>
      <c r="K517" s="832" t="s">
        <v>1516</v>
      </c>
      <c r="L517" s="835">
        <v>628</v>
      </c>
      <c r="M517" s="835">
        <v>1256</v>
      </c>
      <c r="N517" s="832">
        <v>2</v>
      </c>
      <c r="O517" s="836">
        <v>2</v>
      </c>
      <c r="P517" s="835">
        <v>1256</v>
      </c>
      <c r="Q517" s="837">
        <v>1</v>
      </c>
      <c r="R517" s="832">
        <v>2</v>
      </c>
      <c r="S517" s="837">
        <v>1</v>
      </c>
      <c r="T517" s="836">
        <v>2</v>
      </c>
      <c r="U517" s="838">
        <v>1</v>
      </c>
    </row>
    <row r="518" spans="1:21" ht="14.4" customHeight="1" x14ac:dyDescent="0.3">
      <c r="A518" s="831">
        <v>31</v>
      </c>
      <c r="B518" s="832" t="s">
        <v>1257</v>
      </c>
      <c r="C518" s="832" t="s">
        <v>1263</v>
      </c>
      <c r="D518" s="833" t="s">
        <v>1935</v>
      </c>
      <c r="E518" s="834" t="s">
        <v>1289</v>
      </c>
      <c r="F518" s="832" t="s">
        <v>1260</v>
      </c>
      <c r="G518" s="832" t="s">
        <v>1300</v>
      </c>
      <c r="H518" s="832" t="s">
        <v>575</v>
      </c>
      <c r="I518" s="832" t="s">
        <v>1356</v>
      </c>
      <c r="J518" s="832" t="s">
        <v>1357</v>
      </c>
      <c r="K518" s="832" t="s">
        <v>1358</v>
      </c>
      <c r="L518" s="835">
        <v>855</v>
      </c>
      <c r="M518" s="835">
        <v>855</v>
      </c>
      <c r="N518" s="832">
        <v>1</v>
      </c>
      <c r="O518" s="836">
        <v>1</v>
      </c>
      <c r="P518" s="835">
        <v>855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" customHeight="1" x14ac:dyDescent="0.3">
      <c r="A519" s="831">
        <v>31</v>
      </c>
      <c r="B519" s="832" t="s">
        <v>1257</v>
      </c>
      <c r="C519" s="832" t="s">
        <v>1263</v>
      </c>
      <c r="D519" s="833" t="s">
        <v>1935</v>
      </c>
      <c r="E519" s="834" t="s">
        <v>1289</v>
      </c>
      <c r="F519" s="832" t="s">
        <v>1260</v>
      </c>
      <c r="G519" s="832" t="s">
        <v>1300</v>
      </c>
      <c r="H519" s="832" t="s">
        <v>575</v>
      </c>
      <c r="I519" s="832" t="s">
        <v>1900</v>
      </c>
      <c r="J519" s="832" t="s">
        <v>1901</v>
      </c>
      <c r="K519" s="832" t="s">
        <v>1902</v>
      </c>
      <c r="L519" s="835">
        <v>250</v>
      </c>
      <c r="M519" s="835">
        <v>250</v>
      </c>
      <c r="N519" s="832">
        <v>1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31</v>
      </c>
      <c r="B520" s="832" t="s">
        <v>1257</v>
      </c>
      <c r="C520" s="832" t="s">
        <v>1263</v>
      </c>
      <c r="D520" s="833" t="s">
        <v>1935</v>
      </c>
      <c r="E520" s="834" t="s">
        <v>1289</v>
      </c>
      <c r="F520" s="832" t="s">
        <v>1260</v>
      </c>
      <c r="G520" s="832" t="s">
        <v>1300</v>
      </c>
      <c r="H520" s="832" t="s">
        <v>575</v>
      </c>
      <c r="I520" s="832" t="s">
        <v>1903</v>
      </c>
      <c r="J520" s="832" t="s">
        <v>1904</v>
      </c>
      <c r="K520" s="832"/>
      <c r="L520" s="835">
        <v>2440.2399999999998</v>
      </c>
      <c r="M520" s="835">
        <v>2440.2399999999998</v>
      </c>
      <c r="N520" s="832">
        <v>1</v>
      </c>
      <c r="O520" s="836">
        <v>1</v>
      </c>
      <c r="P520" s="835">
        <v>2440.2399999999998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31</v>
      </c>
      <c r="B521" s="832" t="s">
        <v>1257</v>
      </c>
      <c r="C521" s="832" t="s">
        <v>1263</v>
      </c>
      <c r="D521" s="833" t="s">
        <v>1935</v>
      </c>
      <c r="E521" s="834" t="s">
        <v>1289</v>
      </c>
      <c r="F521" s="832" t="s">
        <v>1260</v>
      </c>
      <c r="G521" s="832" t="s">
        <v>1307</v>
      </c>
      <c r="H521" s="832" t="s">
        <v>575</v>
      </c>
      <c r="I521" s="832" t="s">
        <v>1430</v>
      </c>
      <c r="J521" s="832" t="s">
        <v>1431</v>
      </c>
      <c r="K521" s="832" t="s">
        <v>1432</v>
      </c>
      <c r="L521" s="835">
        <v>260</v>
      </c>
      <c r="M521" s="835">
        <v>1040</v>
      </c>
      <c r="N521" s="832">
        <v>4</v>
      </c>
      <c r="O521" s="836">
        <v>2</v>
      </c>
      <c r="P521" s="835">
        <v>1040</v>
      </c>
      <c r="Q521" s="837">
        <v>1</v>
      </c>
      <c r="R521" s="832">
        <v>4</v>
      </c>
      <c r="S521" s="837">
        <v>1</v>
      </c>
      <c r="T521" s="836">
        <v>2</v>
      </c>
      <c r="U521" s="838">
        <v>1</v>
      </c>
    </row>
    <row r="522" spans="1:21" ht="14.4" customHeight="1" x14ac:dyDescent="0.3">
      <c r="A522" s="831">
        <v>31</v>
      </c>
      <c r="B522" s="832" t="s">
        <v>1257</v>
      </c>
      <c r="C522" s="832" t="s">
        <v>1263</v>
      </c>
      <c r="D522" s="833" t="s">
        <v>1935</v>
      </c>
      <c r="E522" s="834" t="s">
        <v>1289</v>
      </c>
      <c r="F522" s="832" t="s">
        <v>1260</v>
      </c>
      <c r="G522" s="832" t="s">
        <v>1307</v>
      </c>
      <c r="H522" s="832" t="s">
        <v>575</v>
      </c>
      <c r="I522" s="832" t="s">
        <v>1308</v>
      </c>
      <c r="J522" s="832" t="s">
        <v>1309</v>
      </c>
      <c r="K522" s="832" t="s">
        <v>1310</v>
      </c>
      <c r="L522" s="835">
        <v>200</v>
      </c>
      <c r="M522" s="835">
        <v>6800</v>
      </c>
      <c r="N522" s="832">
        <v>34</v>
      </c>
      <c r="O522" s="836">
        <v>17</v>
      </c>
      <c r="P522" s="835">
        <v>6000</v>
      </c>
      <c r="Q522" s="837">
        <v>0.88235294117647056</v>
      </c>
      <c r="R522" s="832">
        <v>30</v>
      </c>
      <c r="S522" s="837">
        <v>0.88235294117647056</v>
      </c>
      <c r="T522" s="836">
        <v>15</v>
      </c>
      <c r="U522" s="838">
        <v>0.88235294117647056</v>
      </c>
    </row>
    <row r="523" spans="1:21" ht="14.4" customHeight="1" x14ac:dyDescent="0.3">
      <c r="A523" s="831">
        <v>31</v>
      </c>
      <c r="B523" s="832" t="s">
        <v>1257</v>
      </c>
      <c r="C523" s="832" t="s">
        <v>1263</v>
      </c>
      <c r="D523" s="833" t="s">
        <v>1935</v>
      </c>
      <c r="E523" s="834" t="s">
        <v>1289</v>
      </c>
      <c r="F523" s="832" t="s">
        <v>1260</v>
      </c>
      <c r="G523" s="832" t="s">
        <v>1307</v>
      </c>
      <c r="H523" s="832" t="s">
        <v>575</v>
      </c>
      <c r="I523" s="832" t="s">
        <v>1905</v>
      </c>
      <c r="J523" s="832" t="s">
        <v>1906</v>
      </c>
      <c r="K523" s="832" t="s">
        <v>1907</v>
      </c>
      <c r="L523" s="835">
        <v>890</v>
      </c>
      <c r="M523" s="835">
        <v>890</v>
      </c>
      <c r="N523" s="832">
        <v>1</v>
      </c>
      <c r="O523" s="836">
        <v>1</v>
      </c>
      <c r="P523" s="835">
        <v>890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31</v>
      </c>
      <c r="B524" s="832" t="s">
        <v>1257</v>
      </c>
      <c r="C524" s="832" t="s">
        <v>1263</v>
      </c>
      <c r="D524" s="833" t="s">
        <v>1935</v>
      </c>
      <c r="E524" s="834" t="s">
        <v>1272</v>
      </c>
      <c r="F524" s="832" t="s">
        <v>1258</v>
      </c>
      <c r="G524" s="832" t="s">
        <v>1726</v>
      </c>
      <c r="H524" s="832" t="s">
        <v>575</v>
      </c>
      <c r="I524" s="832" t="s">
        <v>1908</v>
      </c>
      <c r="J524" s="832" t="s">
        <v>1909</v>
      </c>
      <c r="K524" s="832" t="s">
        <v>1728</v>
      </c>
      <c r="L524" s="835">
        <v>176.32</v>
      </c>
      <c r="M524" s="835">
        <v>176.32</v>
      </c>
      <c r="N524" s="832">
        <v>1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31</v>
      </c>
      <c r="B525" s="832" t="s">
        <v>1257</v>
      </c>
      <c r="C525" s="832" t="s">
        <v>1263</v>
      </c>
      <c r="D525" s="833" t="s">
        <v>1935</v>
      </c>
      <c r="E525" s="834" t="s">
        <v>1272</v>
      </c>
      <c r="F525" s="832" t="s">
        <v>1258</v>
      </c>
      <c r="G525" s="832" t="s">
        <v>1558</v>
      </c>
      <c r="H525" s="832" t="s">
        <v>575</v>
      </c>
      <c r="I525" s="832" t="s">
        <v>1559</v>
      </c>
      <c r="J525" s="832" t="s">
        <v>660</v>
      </c>
      <c r="K525" s="832" t="s">
        <v>1560</v>
      </c>
      <c r="L525" s="835">
        <v>91.11</v>
      </c>
      <c r="M525" s="835">
        <v>91.11</v>
      </c>
      <c r="N525" s="832">
        <v>1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31</v>
      </c>
      <c r="B526" s="832" t="s">
        <v>1257</v>
      </c>
      <c r="C526" s="832" t="s">
        <v>1263</v>
      </c>
      <c r="D526" s="833" t="s">
        <v>1935</v>
      </c>
      <c r="E526" s="834" t="s">
        <v>1277</v>
      </c>
      <c r="F526" s="832" t="s">
        <v>1258</v>
      </c>
      <c r="G526" s="832" t="s">
        <v>1290</v>
      </c>
      <c r="H526" s="832" t="s">
        <v>605</v>
      </c>
      <c r="I526" s="832" t="s">
        <v>1291</v>
      </c>
      <c r="J526" s="832" t="s">
        <v>696</v>
      </c>
      <c r="K526" s="832" t="s">
        <v>1068</v>
      </c>
      <c r="L526" s="835">
        <v>736.33</v>
      </c>
      <c r="M526" s="835">
        <v>736.33</v>
      </c>
      <c r="N526" s="832">
        <v>1</v>
      </c>
      <c r="O526" s="836">
        <v>1</v>
      </c>
      <c r="P526" s="835">
        <v>736.33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" customHeight="1" x14ac:dyDescent="0.3">
      <c r="A527" s="831">
        <v>31</v>
      </c>
      <c r="B527" s="832" t="s">
        <v>1257</v>
      </c>
      <c r="C527" s="832" t="s">
        <v>1263</v>
      </c>
      <c r="D527" s="833" t="s">
        <v>1935</v>
      </c>
      <c r="E527" s="834" t="s">
        <v>1277</v>
      </c>
      <c r="F527" s="832" t="s">
        <v>1258</v>
      </c>
      <c r="G527" s="832" t="s">
        <v>1486</v>
      </c>
      <c r="H527" s="832" t="s">
        <v>575</v>
      </c>
      <c r="I527" s="832" t="s">
        <v>1853</v>
      </c>
      <c r="J527" s="832" t="s">
        <v>1854</v>
      </c>
      <c r="K527" s="832" t="s">
        <v>1855</v>
      </c>
      <c r="L527" s="835">
        <v>271.94</v>
      </c>
      <c r="M527" s="835">
        <v>271.94</v>
      </c>
      <c r="N527" s="832">
        <v>1</v>
      </c>
      <c r="O527" s="836">
        <v>1</v>
      </c>
      <c r="P527" s="835">
        <v>271.94</v>
      </c>
      <c r="Q527" s="837">
        <v>1</v>
      </c>
      <c r="R527" s="832">
        <v>1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31</v>
      </c>
      <c r="B528" s="832" t="s">
        <v>1257</v>
      </c>
      <c r="C528" s="832" t="s">
        <v>1263</v>
      </c>
      <c r="D528" s="833" t="s">
        <v>1935</v>
      </c>
      <c r="E528" s="834" t="s">
        <v>1277</v>
      </c>
      <c r="F528" s="832" t="s">
        <v>1258</v>
      </c>
      <c r="G528" s="832" t="s">
        <v>1330</v>
      </c>
      <c r="H528" s="832" t="s">
        <v>575</v>
      </c>
      <c r="I528" s="832" t="s">
        <v>1910</v>
      </c>
      <c r="J528" s="832" t="s">
        <v>1370</v>
      </c>
      <c r="K528" s="832" t="s">
        <v>1911</v>
      </c>
      <c r="L528" s="835">
        <v>16.77</v>
      </c>
      <c r="M528" s="835">
        <v>16.77</v>
      </c>
      <c r="N528" s="832">
        <v>1</v>
      </c>
      <c r="O528" s="836">
        <v>1</v>
      </c>
      <c r="P528" s="835">
        <v>16.77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31</v>
      </c>
      <c r="B529" s="832" t="s">
        <v>1257</v>
      </c>
      <c r="C529" s="832" t="s">
        <v>1263</v>
      </c>
      <c r="D529" s="833" t="s">
        <v>1935</v>
      </c>
      <c r="E529" s="834" t="s">
        <v>1277</v>
      </c>
      <c r="F529" s="832" t="s">
        <v>1258</v>
      </c>
      <c r="G529" s="832" t="s">
        <v>1334</v>
      </c>
      <c r="H529" s="832" t="s">
        <v>605</v>
      </c>
      <c r="I529" s="832" t="s">
        <v>1132</v>
      </c>
      <c r="J529" s="832" t="s">
        <v>835</v>
      </c>
      <c r="K529" s="832" t="s">
        <v>1133</v>
      </c>
      <c r="L529" s="835">
        <v>225.06</v>
      </c>
      <c r="M529" s="835">
        <v>225.06</v>
      </c>
      <c r="N529" s="832">
        <v>1</v>
      </c>
      <c r="O529" s="836">
        <v>1</v>
      </c>
      <c r="P529" s="835">
        <v>225.06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" customHeight="1" x14ac:dyDescent="0.3">
      <c r="A530" s="831">
        <v>31</v>
      </c>
      <c r="B530" s="832" t="s">
        <v>1257</v>
      </c>
      <c r="C530" s="832" t="s">
        <v>1263</v>
      </c>
      <c r="D530" s="833" t="s">
        <v>1935</v>
      </c>
      <c r="E530" s="834" t="s">
        <v>1277</v>
      </c>
      <c r="F530" s="832" t="s">
        <v>1260</v>
      </c>
      <c r="G530" s="832" t="s">
        <v>1300</v>
      </c>
      <c r="H530" s="832" t="s">
        <v>575</v>
      </c>
      <c r="I530" s="832" t="s">
        <v>1647</v>
      </c>
      <c r="J530" s="832" t="s">
        <v>1648</v>
      </c>
      <c r="K530" s="832" t="s">
        <v>1649</v>
      </c>
      <c r="L530" s="835">
        <v>320.25</v>
      </c>
      <c r="M530" s="835">
        <v>320.25</v>
      </c>
      <c r="N530" s="832">
        <v>1</v>
      </c>
      <c r="O530" s="836">
        <v>1</v>
      </c>
      <c r="P530" s="835">
        <v>320.25</v>
      </c>
      <c r="Q530" s="837">
        <v>1</v>
      </c>
      <c r="R530" s="832">
        <v>1</v>
      </c>
      <c r="S530" s="837">
        <v>1</v>
      </c>
      <c r="T530" s="836">
        <v>1</v>
      </c>
      <c r="U530" s="838">
        <v>1</v>
      </c>
    </row>
    <row r="531" spans="1:21" ht="14.4" customHeight="1" x14ac:dyDescent="0.3">
      <c r="A531" s="831">
        <v>31</v>
      </c>
      <c r="B531" s="832" t="s">
        <v>1257</v>
      </c>
      <c r="C531" s="832" t="s">
        <v>1263</v>
      </c>
      <c r="D531" s="833" t="s">
        <v>1935</v>
      </c>
      <c r="E531" s="834" t="s">
        <v>1277</v>
      </c>
      <c r="F531" s="832" t="s">
        <v>1260</v>
      </c>
      <c r="G531" s="832" t="s">
        <v>1307</v>
      </c>
      <c r="H531" s="832" t="s">
        <v>575</v>
      </c>
      <c r="I531" s="832" t="s">
        <v>1308</v>
      </c>
      <c r="J531" s="832" t="s">
        <v>1309</v>
      </c>
      <c r="K531" s="832" t="s">
        <v>1310</v>
      </c>
      <c r="L531" s="835">
        <v>200</v>
      </c>
      <c r="M531" s="835">
        <v>400</v>
      </c>
      <c r="N531" s="832">
        <v>2</v>
      </c>
      <c r="O531" s="836">
        <v>1</v>
      </c>
      <c r="P531" s="835">
        <v>400</v>
      </c>
      <c r="Q531" s="837">
        <v>1</v>
      </c>
      <c r="R531" s="832">
        <v>2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31</v>
      </c>
      <c r="B532" s="832" t="s">
        <v>1257</v>
      </c>
      <c r="C532" s="832" t="s">
        <v>1263</v>
      </c>
      <c r="D532" s="833" t="s">
        <v>1935</v>
      </c>
      <c r="E532" s="834" t="s">
        <v>1277</v>
      </c>
      <c r="F532" s="832" t="s">
        <v>1260</v>
      </c>
      <c r="G532" s="832" t="s">
        <v>1307</v>
      </c>
      <c r="H532" s="832" t="s">
        <v>575</v>
      </c>
      <c r="I532" s="832" t="s">
        <v>1912</v>
      </c>
      <c r="J532" s="832" t="s">
        <v>1913</v>
      </c>
      <c r="K532" s="832" t="s">
        <v>1914</v>
      </c>
      <c r="L532" s="835">
        <v>190</v>
      </c>
      <c r="M532" s="835">
        <v>380</v>
      </c>
      <c r="N532" s="832">
        <v>2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31</v>
      </c>
      <c r="B533" s="832" t="s">
        <v>1257</v>
      </c>
      <c r="C533" s="832" t="s">
        <v>1263</v>
      </c>
      <c r="D533" s="833" t="s">
        <v>1935</v>
      </c>
      <c r="E533" s="834" t="s">
        <v>1275</v>
      </c>
      <c r="F533" s="832" t="s">
        <v>1258</v>
      </c>
      <c r="G533" s="832" t="s">
        <v>1323</v>
      </c>
      <c r="H533" s="832" t="s">
        <v>575</v>
      </c>
      <c r="I533" s="832" t="s">
        <v>1915</v>
      </c>
      <c r="J533" s="832" t="s">
        <v>632</v>
      </c>
      <c r="K533" s="832" t="s">
        <v>1916</v>
      </c>
      <c r="L533" s="835">
        <v>24.22</v>
      </c>
      <c r="M533" s="835">
        <v>24.22</v>
      </c>
      <c r="N533" s="832">
        <v>1</v>
      </c>
      <c r="O533" s="836">
        <v>1</v>
      </c>
      <c r="P533" s="835">
        <v>24.22</v>
      </c>
      <c r="Q533" s="837">
        <v>1</v>
      </c>
      <c r="R533" s="832">
        <v>1</v>
      </c>
      <c r="S533" s="837">
        <v>1</v>
      </c>
      <c r="T533" s="836">
        <v>1</v>
      </c>
      <c r="U533" s="838">
        <v>1</v>
      </c>
    </row>
    <row r="534" spans="1:21" ht="14.4" customHeight="1" x14ac:dyDescent="0.3">
      <c r="A534" s="831">
        <v>31</v>
      </c>
      <c r="B534" s="832" t="s">
        <v>1257</v>
      </c>
      <c r="C534" s="832" t="s">
        <v>1263</v>
      </c>
      <c r="D534" s="833" t="s">
        <v>1935</v>
      </c>
      <c r="E534" s="834" t="s">
        <v>1275</v>
      </c>
      <c r="F534" s="832" t="s">
        <v>1258</v>
      </c>
      <c r="G534" s="832" t="s">
        <v>1292</v>
      </c>
      <c r="H534" s="832" t="s">
        <v>605</v>
      </c>
      <c r="I534" s="832" t="s">
        <v>1168</v>
      </c>
      <c r="J534" s="832" t="s">
        <v>1169</v>
      </c>
      <c r="K534" s="832" t="s">
        <v>1170</v>
      </c>
      <c r="L534" s="835">
        <v>0</v>
      </c>
      <c r="M534" s="835">
        <v>0</v>
      </c>
      <c r="N534" s="832">
        <v>1</v>
      </c>
      <c r="O534" s="836">
        <v>1</v>
      </c>
      <c r="P534" s="835">
        <v>0</v>
      </c>
      <c r="Q534" s="837"/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31</v>
      </c>
      <c r="B535" s="832" t="s">
        <v>1257</v>
      </c>
      <c r="C535" s="832" t="s">
        <v>1263</v>
      </c>
      <c r="D535" s="833" t="s">
        <v>1935</v>
      </c>
      <c r="E535" s="834" t="s">
        <v>1275</v>
      </c>
      <c r="F535" s="832" t="s">
        <v>1260</v>
      </c>
      <c r="G535" s="832" t="s">
        <v>1300</v>
      </c>
      <c r="H535" s="832" t="s">
        <v>575</v>
      </c>
      <c r="I535" s="832" t="s">
        <v>1353</v>
      </c>
      <c r="J535" s="832" t="s">
        <v>1354</v>
      </c>
      <c r="K535" s="832" t="s">
        <v>1355</v>
      </c>
      <c r="L535" s="835">
        <v>58.5</v>
      </c>
      <c r="M535" s="835">
        <v>58.5</v>
      </c>
      <c r="N535" s="832">
        <v>1</v>
      </c>
      <c r="O535" s="836">
        <v>1</v>
      </c>
      <c r="P535" s="835">
        <v>58.5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31</v>
      </c>
      <c r="B536" s="832" t="s">
        <v>1257</v>
      </c>
      <c r="C536" s="832" t="s">
        <v>1263</v>
      </c>
      <c r="D536" s="833" t="s">
        <v>1935</v>
      </c>
      <c r="E536" s="834" t="s">
        <v>1287</v>
      </c>
      <c r="F536" s="832" t="s">
        <v>1258</v>
      </c>
      <c r="G536" s="832" t="s">
        <v>1440</v>
      </c>
      <c r="H536" s="832" t="s">
        <v>575</v>
      </c>
      <c r="I536" s="832" t="s">
        <v>1917</v>
      </c>
      <c r="J536" s="832" t="s">
        <v>1672</v>
      </c>
      <c r="K536" s="832" t="s">
        <v>1918</v>
      </c>
      <c r="L536" s="835">
        <v>161.4</v>
      </c>
      <c r="M536" s="835">
        <v>161.4</v>
      </c>
      <c r="N536" s="832">
        <v>1</v>
      </c>
      <c r="O536" s="836">
        <v>1</v>
      </c>
      <c r="P536" s="835">
        <v>161.4</v>
      </c>
      <c r="Q536" s="837">
        <v>1</v>
      </c>
      <c r="R536" s="832">
        <v>1</v>
      </c>
      <c r="S536" s="837">
        <v>1</v>
      </c>
      <c r="T536" s="836">
        <v>1</v>
      </c>
      <c r="U536" s="838">
        <v>1</v>
      </c>
    </row>
    <row r="537" spans="1:21" ht="14.4" customHeight="1" x14ac:dyDescent="0.3">
      <c r="A537" s="831">
        <v>31</v>
      </c>
      <c r="B537" s="832" t="s">
        <v>1257</v>
      </c>
      <c r="C537" s="832" t="s">
        <v>1263</v>
      </c>
      <c r="D537" s="833" t="s">
        <v>1935</v>
      </c>
      <c r="E537" s="834" t="s">
        <v>1287</v>
      </c>
      <c r="F537" s="832" t="s">
        <v>1258</v>
      </c>
      <c r="G537" s="832" t="s">
        <v>1290</v>
      </c>
      <c r="H537" s="832" t="s">
        <v>605</v>
      </c>
      <c r="I537" s="832" t="s">
        <v>1919</v>
      </c>
      <c r="J537" s="832" t="s">
        <v>696</v>
      </c>
      <c r="K537" s="832" t="s">
        <v>1920</v>
      </c>
      <c r="L537" s="835">
        <v>147.26</v>
      </c>
      <c r="M537" s="835">
        <v>147.26</v>
      </c>
      <c r="N537" s="832">
        <v>1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31</v>
      </c>
      <c r="B538" s="832" t="s">
        <v>1257</v>
      </c>
      <c r="C538" s="832" t="s">
        <v>1263</v>
      </c>
      <c r="D538" s="833" t="s">
        <v>1935</v>
      </c>
      <c r="E538" s="834" t="s">
        <v>1287</v>
      </c>
      <c r="F538" s="832" t="s">
        <v>1258</v>
      </c>
      <c r="G538" s="832" t="s">
        <v>1290</v>
      </c>
      <c r="H538" s="832" t="s">
        <v>605</v>
      </c>
      <c r="I538" s="832" t="s">
        <v>1291</v>
      </c>
      <c r="J538" s="832" t="s">
        <v>696</v>
      </c>
      <c r="K538" s="832" t="s">
        <v>1068</v>
      </c>
      <c r="L538" s="835">
        <v>736.33</v>
      </c>
      <c r="M538" s="835">
        <v>736.33</v>
      </c>
      <c r="N538" s="832">
        <v>1</v>
      </c>
      <c r="O538" s="836">
        <v>1</v>
      </c>
      <c r="P538" s="835">
        <v>736.33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31</v>
      </c>
      <c r="B539" s="832" t="s">
        <v>1257</v>
      </c>
      <c r="C539" s="832" t="s">
        <v>1263</v>
      </c>
      <c r="D539" s="833" t="s">
        <v>1935</v>
      </c>
      <c r="E539" s="834" t="s">
        <v>1287</v>
      </c>
      <c r="F539" s="832" t="s">
        <v>1258</v>
      </c>
      <c r="G539" s="832" t="s">
        <v>1290</v>
      </c>
      <c r="H539" s="832" t="s">
        <v>605</v>
      </c>
      <c r="I539" s="832" t="s">
        <v>1365</v>
      </c>
      <c r="J539" s="832" t="s">
        <v>696</v>
      </c>
      <c r="K539" s="832" t="s">
        <v>1366</v>
      </c>
      <c r="L539" s="835">
        <v>923.74</v>
      </c>
      <c r="M539" s="835">
        <v>3694.96</v>
      </c>
      <c r="N539" s="832">
        <v>4</v>
      </c>
      <c r="O539" s="836">
        <v>2</v>
      </c>
      <c r="P539" s="835">
        <v>3694.96</v>
      </c>
      <c r="Q539" s="837">
        <v>1</v>
      </c>
      <c r="R539" s="832">
        <v>4</v>
      </c>
      <c r="S539" s="837">
        <v>1</v>
      </c>
      <c r="T539" s="836">
        <v>2</v>
      </c>
      <c r="U539" s="838">
        <v>1</v>
      </c>
    </row>
    <row r="540" spans="1:21" ht="14.4" customHeight="1" x14ac:dyDescent="0.3">
      <c r="A540" s="831">
        <v>31</v>
      </c>
      <c r="B540" s="832" t="s">
        <v>1257</v>
      </c>
      <c r="C540" s="832" t="s">
        <v>1263</v>
      </c>
      <c r="D540" s="833" t="s">
        <v>1935</v>
      </c>
      <c r="E540" s="834" t="s">
        <v>1287</v>
      </c>
      <c r="F540" s="832" t="s">
        <v>1258</v>
      </c>
      <c r="G540" s="832" t="s">
        <v>1292</v>
      </c>
      <c r="H540" s="832" t="s">
        <v>605</v>
      </c>
      <c r="I540" s="832" t="s">
        <v>1168</v>
      </c>
      <c r="J540" s="832" t="s">
        <v>1169</v>
      </c>
      <c r="K540" s="832" t="s">
        <v>1170</v>
      </c>
      <c r="L540" s="835">
        <v>0</v>
      </c>
      <c r="M540" s="835">
        <v>0</v>
      </c>
      <c r="N540" s="832">
        <v>9</v>
      </c>
      <c r="O540" s="836">
        <v>6.5</v>
      </c>
      <c r="P540" s="835">
        <v>0</v>
      </c>
      <c r="Q540" s="837"/>
      <c r="R540" s="832">
        <v>3</v>
      </c>
      <c r="S540" s="837">
        <v>0.33333333333333331</v>
      </c>
      <c r="T540" s="836">
        <v>2</v>
      </c>
      <c r="U540" s="838">
        <v>0.30769230769230771</v>
      </c>
    </row>
    <row r="541" spans="1:21" ht="14.4" customHeight="1" x14ac:dyDescent="0.3">
      <c r="A541" s="831">
        <v>31</v>
      </c>
      <c r="B541" s="832" t="s">
        <v>1257</v>
      </c>
      <c r="C541" s="832" t="s">
        <v>1263</v>
      </c>
      <c r="D541" s="833" t="s">
        <v>1935</v>
      </c>
      <c r="E541" s="834" t="s">
        <v>1287</v>
      </c>
      <c r="F541" s="832" t="s">
        <v>1258</v>
      </c>
      <c r="G541" s="832" t="s">
        <v>1293</v>
      </c>
      <c r="H541" s="832" t="s">
        <v>575</v>
      </c>
      <c r="I541" s="832" t="s">
        <v>1294</v>
      </c>
      <c r="J541" s="832" t="s">
        <v>862</v>
      </c>
      <c r="K541" s="832" t="s">
        <v>1295</v>
      </c>
      <c r="L541" s="835">
        <v>219.37</v>
      </c>
      <c r="M541" s="835">
        <v>219.37</v>
      </c>
      <c r="N541" s="832">
        <v>1</v>
      </c>
      <c r="O541" s="836">
        <v>1</v>
      </c>
      <c r="P541" s="835">
        <v>219.37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31</v>
      </c>
      <c r="B542" s="832" t="s">
        <v>1257</v>
      </c>
      <c r="C542" s="832" t="s">
        <v>1263</v>
      </c>
      <c r="D542" s="833" t="s">
        <v>1935</v>
      </c>
      <c r="E542" s="834" t="s">
        <v>1287</v>
      </c>
      <c r="F542" s="832" t="s">
        <v>1258</v>
      </c>
      <c r="G542" s="832" t="s">
        <v>1338</v>
      </c>
      <c r="H542" s="832" t="s">
        <v>575</v>
      </c>
      <c r="I542" s="832" t="s">
        <v>1339</v>
      </c>
      <c r="J542" s="832" t="s">
        <v>610</v>
      </c>
      <c r="K542" s="832" t="s">
        <v>1340</v>
      </c>
      <c r="L542" s="835">
        <v>0</v>
      </c>
      <c r="M542" s="835">
        <v>0</v>
      </c>
      <c r="N542" s="832">
        <v>1</v>
      </c>
      <c r="O542" s="836">
        <v>1</v>
      </c>
      <c r="P542" s="835"/>
      <c r="Q542" s="837"/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31</v>
      </c>
      <c r="B543" s="832" t="s">
        <v>1257</v>
      </c>
      <c r="C543" s="832" t="s">
        <v>1263</v>
      </c>
      <c r="D543" s="833" t="s">
        <v>1935</v>
      </c>
      <c r="E543" s="834" t="s">
        <v>1287</v>
      </c>
      <c r="F543" s="832" t="s">
        <v>1258</v>
      </c>
      <c r="G543" s="832" t="s">
        <v>1338</v>
      </c>
      <c r="H543" s="832" t="s">
        <v>575</v>
      </c>
      <c r="I543" s="832" t="s">
        <v>1616</v>
      </c>
      <c r="J543" s="832" t="s">
        <v>610</v>
      </c>
      <c r="K543" s="832" t="s">
        <v>1617</v>
      </c>
      <c r="L543" s="835">
        <v>0</v>
      </c>
      <c r="M543" s="835">
        <v>0</v>
      </c>
      <c r="N543" s="832">
        <v>1</v>
      </c>
      <c r="O543" s="836">
        <v>0.5</v>
      </c>
      <c r="P543" s="835"/>
      <c r="Q543" s="837"/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31</v>
      </c>
      <c r="B544" s="832" t="s">
        <v>1257</v>
      </c>
      <c r="C544" s="832" t="s">
        <v>1263</v>
      </c>
      <c r="D544" s="833" t="s">
        <v>1935</v>
      </c>
      <c r="E544" s="834" t="s">
        <v>1287</v>
      </c>
      <c r="F544" s="832" t="s">
        <v>1260</v>
      </c>
      <c r="G544" s="832" t="s">
        <v>1296</v>
      </c>
      <c r="H544" s="832" t="s">
        <v>575</v>
      </c>
      <c r="I544" s="832" t="s">
        <v>1499</v>
      </c>
      <c r="J544" s="832" t="s">
        <v>1298</v>
      </c>
      <c r="K544" s="832" t="s">
        <v>1500</v>
      </c>
      <c r="L544" s="835">
        <v>24.77</v>
      </c>
      <c r="M544" s="835">
        <v>24.77</v>
      </c>
      <c r="N544" s="832">
        <v>1</v>
      </c>
      <c r="O544" s="836">
        <v>1</v>
      </c>
      <c r="P544" s="835">
        <v>24.77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31</v>
      </c>
      <c r="B545" s="832" t="s">
        <v>1257</v>
      </c>
      <c r="C545" s="832" t="s">
        <v>1263</v>
      </c>
      <c r="D545" s="833" t="s">
        <v>1935</v>
      </c>
      <c r="E545" s="834" t="s">
        <v>1287</v>
      </c>
      <c r="F545" s="832" t="s">
        <v>1260</v>
      </c>
      <c r="G545" s="832" t="s">
        <v>1300</v>
      </c>
      <c r="H545" s="832" t="s">
        <v>575</v>
      </c>
      <c r="I545" s="832" t="s">
        <v>1301</v>
      </c>
      <c r="J545" s="832" t="s">
        <v>1302</v>
      </c>
      <c r="K545" s="832" t="s">
        <v>1303</v>
      </c>
      <c r="L545" s="835">
        <v>492.18</v>
      </c>
      <c r="M545" s="835">
        <v>492.18</v>
      </c>
      <c r="N545" s="832">
        <v>1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31</v>
      </c>
      <c r="B546" s="832" t="s">
        <v>1257</v>
      </c>
      <c r="C546" s="832" t="s">
        <v>1263</v>
      </c>
      <c r="D546" s="833" t="s">
        <v>1935</v>
      </c>
      <c r="E546" s="834" t="s">
        <v>1287</v>
      </c>
      <c r="F546" s="832" t="s">
        <v>1260</v>
      </c>
      <c r="G546" s="832" t="s">
        <v>1300</v>
      </c>
      <c r="H546" s="832" t="s">
        <v>575</v>
      </c>
      <c r="I546" s="832" t="s">
        <v>1392</v>
      </c>
      <c r="J546" s="832" t="s">
        <v>1354</v>
      </c>
      <c r="K546" s="832" t="s">
        <v>1393</v>
      </c>
      <c r="L546" s="835">
        <v>58.5</v>
      </c>
      <c r="M546" s="835">
        <v>117</v>
      </c>
      <c r="N546" s="832">
        <v>2</v>
      </c>
      <c r="O546" s="836">
        <v>2</v>
      </c>
      <c r="P546" s="835">
        <v>117</v>
      </c>
      <c r="Q546" s="837">
        <v>1</v>
      </c>
      <c r="R546" s="832">
        <v>2</v>
      </c>
      <c r="S546" s="837">
        <v>1</v>
      </c>
      <c r="T546" s="836">
        <v>2</v>
      </c>
      <c r="U546" s="838">
        <v>1</v>
      </c>
    </row>
    <row r="547" spans="1:21" ht="14.4" customHeight="1" x14ac:dyDescent="0.3">
      <c r="A547" s="831">
        <v>31</v>
      </c>
      <c r="B547" s="832" t="s">
        <v>1257</v>
      </c>
      <c r="C547" s="832" t="s">
        <v>1263</v>
      </c>
      <c r="D547" s="833" t="s">
        <v>1935</v>
      </c>
      <c r="E547" s="834" t="s">
        <v>1287</v>
      </c>
      <c r="F547" s="832" t="s">
        <v>1260</v>
      </c>
      <c r="G547" s="832" t="s">
        <v>1300</v>
      </c>
      <c r="H547" s="832" t="s">
        <v>575</v>
      </c>
      <c r="I547" s="832" t="s">
        <v>1576</v>
      </c>
      <c r="J547" s="832" t="s">
        <v>1577</v>
      </c>
      <c r="K547" s="832"/>
      <c r="L547" s="835">
        <v>80.349999999999994</v>
      </c>
      <c r="M547" s="835">
        <v>80.349999999999994</v>
      </c>
      <c r="N547" s="832">
        <v>1</v>
      </c>
      <c r="O547" s="836">
        <v>1</v>
      </c>
      <c r="P547" s="835">
        <v>80.349999999999994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31</v>
      </c>
      <c r="B548" s="832" t="s">
        <v>1257</v>
      </c>
      <c r="C548" s="832" t="s">
        <v>1263</v>
      </c>
      <c r="D548" s="833" t="s">
        <v>1935</v>
      </c>
      <c r="E548" s="834" t="s">
        <v>1287</v>
      </c>
      <c r="F548" s="832" t="s">
        <v>1260</v>
      </c>
      <c r="G548" s="832" t="s">
        <v>1300</v>
      </c>
      <c r="H548" s="832" t="s">
        <v>575</v>
      </c>
      <c r="I548" s="832" t="s">
        <v>1353</v>
      </c>
      <c r="J548" s="832" t="s">
        <v>1354</v>
      </c>
      <c r="K548" s="832" t="s">
        <v>1355</v>
      </c>
      <c r="L548" s="835">
        <v>58.5</v>
      </c>
      <c r="M548" s="835">
        <v>58.5</v>
      </c>
      <c r="N548" s="832">
        <v>1</v>
      </c>
      <c r="O548" s="836">
        <v>1</v>
      </c>
      <c r="P548" s="835">
        <v>58.5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31</v>
      </c>
      <c r="B549" s="832" t="s">
        <v>1257</v>
      </c>
      <c r="C549" s="832" t="s">
        <v>1263</v>
      </c>
      <c r="D549" s="833" t="s">
        <v>1935</v>
      </c>
      <c r="E549" s="834" t="s">
        <v>1287</v>
      </c>
      <c r="F549" s="832" t="s">
        <v>1260</v>
      </c>
      <c r="G549" s="832" t="s">
        <v>1300</v>
      </c>
      <c r="H549" s="832" t="s">
        <v>575</v>
      </c>
      <c r="I549" s="832" t="s">
        <v>1903</v>
      </c>
      <c r="J549" s="832" t="s">
        <v>1904</v>
      </c>
      <c r="K549" s="832"/>
      <c r="L549" s="835">
        <v>2440.2399999999998</v>
      </c>
      <c r="M549" s="835">
        <v>2440.2399999999998</v>
      </c>
      <c r="N549" s="832">
        <v>1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31</v>
      </c>
      <c r="B550" s="832" t="s">
        <v>1257</v>
      </c>
      <c r="C550" s="832" t="s">
        <v>1263</v>
      </c>
      <c r="D550" s="833" t="s">
        <v>1935</v>
      </c>
      <c r="E550" s="834" t="s">
        <v>1287</v>
      </c>
      <c r="F550" s="832" t="s">
        <v>1260</v>
      </c>
      <c r="G550" s="832" t="s">
        <v>1307</v>
      </c>
      <c r="H550" s="832" t="s">
        <v>575</v>
      </c>
      <c r="I550" s="832" t="s">
        <v>1430</v>
      </c>
      <c r="J550" s="832" t="s">
        <v>1431</v>
      </c>
      <c r="K550" s="832" t="s">
        <v>1432</v>
      </c>
      <c r="L550" s="835">
        <v>260</v>
      </c>
      <c r="M550" s="835">
        <v>260</v>
      </c>
      <c r="N550" s="832">
        <v>1</v>
      </c>
      <c r="O550" s="836">
        <v>1</v>
      </c>
      <c r="P550" s="835">
        <v>260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31</v>
      </c>
      <c r="B551" s="832" t="s">
        <v>1257</v>
      </c>
      <c r="C551" s="832" t="s">
        <v>1263</v>
      </c>
      <c r="D551" s="833" t="s">
        <v>1935</v>
      </c>
      <c r="E551" s="834" t="s">
        <v>1282</v>
      </c>
      <c r="F551" s="832" t="s">
        <v>1258</v>
      </c>
      <c r="G551" s="832" t="s">
        <v>1921</v>
      </c>
      <c r="H551" s="832" t="s">
        <v>575</v>
      </c>
      <c r="I551" s="832" t="s">
        <v>1922</v>
      </c>
      <c r="J551" s="832" t="s">
        <v>938</v>
      </c>
      <c r="K551" s="832" t="s">
        <v>1923</v>
      </c>
      <c r="L551" s="835">
        <v>75.05</v>
      </c>
      <c r="M551" s="835">
        <v>75.05</v>
      </c>
      <c r="N551" s="832">
        <v>1</v>
      </c>
      <c r="O551" s="836">
        <v>0.5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31</v>
      </c>
      <c r="B552" s="832" t="s">
        <v>1257</v>
      </c>
      <c r="C552" s="832" t="s">
        <v>1263</v>
      </c>
      <c r="D552" s="833" t="s">
        <v>1935</v>
      </c>
      <c r="E552" s="834" t="s">
        <v>1282</v>
      </c>
      <c r="F552" s="832" t="s">
        <v>1258</v>
      </c>
      <c r="G552" s="832" t="s">
        <v>1379</v>
      </c>
      <c r="H552" s="832" t="s">
        <v>575</v>
      </c>
      <c r="I552" s="832" t="s">
        <v>1380</v>
      </c>
      <c r="J552" s="832" t="s">
        <v>1381</v>
      </c>
      <c r="K552" s="832" t="s">
        <v>1382</v>
      </c>
      <c r="L552" s="835">
        <v>30.46</v>
      </c>
      <c r="M552" s="835">
        <v>30.46</v>
      </c>
      <c r="N552" s="832">
        <v>1</v>
      </c>
      <c r="O552" s="836">
        <v>0.5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31</v>
      </c>
      <c r="B553" s="832" t="s">
        <v>1257</v>
      </c>
      <c r="C553" s="832" t="s">
        <v>1263</v>
      </c>
      <c r="D553" s="833" t="s">
        <v>1935</v>
      </c>
      <c r="E553" s="834" t="s">
        <v>1282</v>
      </c>
      <c r="F553" s="832" t="s">
        <v>1258</v>
      </c>
      <c r="G553" s="832" t="s">
        <v>1924</v>
      </c>
      <c r="H553" s="832" t="s">
        <v>605</v>
      </c>
      <c r="I553" s="832" t="s">
        <v>1925</v>
      </c>
      <c r="J553" s="832" t="s">
        <v>1926</v>
      </c>
      <c r="K553" s="832" t="s">
        <v>1927</v>
      </c>
      <c r="L553" s="835">
        <v>434.19</v>
      </c>
      <c r="M553" s="835">
        <v>434.19</v>
      </c>
      <c r="N553" s="832">
        <v>1</v>
      </c>
      <c r="O553" s="836">
        <v>1</v>
      </c>
      <c r="P553" s="835">
        <v>434.19</v>
      </c>
      <c r="Q553" s="837">
        <v>1</v>
      </c>
      <c r="R553" s="832">
        <v>1</v>
      </c>
      <c r="S553" s="837">
        <v>1</v>
      </c>
      <c r="T553" s="836">
        <v>1</v>
      </c>
      <c r="U553" s="838">
        <v>1</v>
      </c>
    </row>
    <row r="554" spans="1:21" ht="14.4" customHeight="1" x14ac:dyDescent="0.3">
      <c r="A554" s="831">
        <v>31</v>
      </c>
      <c r="B554" s="832" t="s">
        <v>1257</v>
      </c>
      <c r="C554" s="832" t="s">
        <v>1263</v>
      </c>
      <c r="D554" s="833" t="s">
        <v>1935</v>
      </c>
      <c r="E554" s="834" t="s">
        <v>1282</v>
      </c>
      <c r="F554" s="832" t="s">
        <v>1258</v>
      </c>
      <c r="G554" s="832" t="s">
        <v>1403</v>
      </c>
      <c r="H554" s="832" t="s">
        <v>575</v>
      </c>
      <c r="I554" s="832" t="s">
        <v>1404</v>
      </c>
      <c r="J554" s="832" t="s">
        <v>1405</v>
      </c>
      <c r="K554" s="832" t="s">
        <v>1406</v>
      </c>
      <c r="L554" s="835">
        <v>48.09</v>
      </c>
      <c r="M554" s="835">
        <v>240.45000000000002</v>
      </c>
      <c r="N554" s="832">
        <v>5</v>
      </c>
      <c r="O554" s="836">
        <v>1</v>
      </c>
      <c r="P554" s="835">
        <v>240.45000000000002</v>
      </c>
      <c r="Q554" s="837">
        <v>1</v>
      </c>
      <c r="R554" s="832">
        <v>5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31</v>
      </c>
      <c r="B555" s="832" t="s">
        <v>1257</v>
      </c>
      <c r="C555" s="832" t="s">
        <v>1263</v>
      </c>
      <c r="D555" s="833" t="s">
        <v>1935</v>
      </c>
      <c r="E555" s="834" t="s">
        <v>1282</v>
      </c>
      <c r="F555" s="832" t="s">
        <v>1258</v>
      </c>
      <c r="G555" s="832" t="s">
        <v>1316</v>
      </c>
      <c r="H555" s="832" t="s">
        <v>575</v>
      </c>
      <c r="I555" s="832" t="s">
        <v>1317</v>
      </c>
      <c r="J555" s="832" t="s">
        <v>1318</v>
      </c>
      <c r="K555" s="832" t="s">
        <v>1319</v>
      </c>
      <c r="L555" s="835">
        <v>132.97999999999999</v>
      </c>
      <c r="M555" s="835">
        <v>797.87999999999988</v>
      </c>
      <c r="N555" s="832">
        <v>6</v>
      </c>
      <c r="O555" s="836">
        <v>1.5</v>
      </c>
      <c r="P555" s="835">
        <v>797.87999999999988</v>
      </c>
      <c r="Q555" s="837">
        <v>1</v>
      </c>
      <c r="R555" s="832">
        <v>6</v>
      </c>
      <c r="S555" s="837">
        <v>1</v>
      </c>
      <c r="T555" s="836">
        <v>1.5</v>
      </c>
      <c r="U555" s="838">
        <v>1</v>
      </c>
    </row>
    <row r="556" spans="1:21" ht="14.4" customHeight="1" x14ac:dyDescent="0.3">
      <c r="A556" s="831">
        <v>31</v>
      </c>
      <c r="B556" s="832" t="s">
        <v>1257</v>
      </c>
      <c r="C556" s="832" t="s">
        <v>1263</v>
      </c>
      <c r="D556" s="833" t="s">
        <v>1935</v>
      </c>
      <c r="E556" s="834" t="s">
        <v>1282</v>
      </c>
      <c r="F556" s="832" t="s">
        <v>1258</v>
      </c>
      <c r="G556" s="832" t="s">
        <v>1290</v>
      </c>
      <c r="H556" s="832" t="s">
        <v>605</v>
      </c>
      <c r="I556" s="832" t="s">
        <v>1311</v>
      </c>
      <c r="J556" s="832" t="s">
        <v>696</v>
      </c>
      <c r="K556" s="832" t="s">
        <v>1070</v>
      </c>
      <c r="L556" s="835">
        <v>490.89</v>
      </c>
      <c r="M556" s="835">
        <v>17181.150000000001</v>
      </c>
      <c r="N556" s="832">
        <v>35</v>
      </c>
      <c r="O556" s="836">
        <v>10.5</v>
      </c>
      <c r="P556" s="835">
        <v>13744.920000000002</v>
      </c>
      <c r="Q556" s="837">
        <v>0.8</v>
      </c>
      <c r="R556" s="832">
        <v>28</v>
      </c>
      <c r="S556" s="837">
        <v>0.8</v>
      </c>
      <c r="T556" s="836">
        <v>8.5</v>
      </c>
      <c r="U556" s="838">
        <v>0.80952380952380953</v>
      </c>
    </row>
    <row r="557" spans="1:21" ht="14.4" customHeight="1" x14ac:dyDescent="0.3">
      <c r="A557" s="831">
        <v>31</v>
      </c>
      <c r="B557" s="832" t="s">
        <v>1257</v>
      </c>
      <c r="C557" s="832" t="s">
        <v>1263</v>
      </c>
      <c r="D557" s="833" t="s">
        <v>1935</v>
      </c>
      <c r="E557" s="834" t="s">
        <v>1282</v>
      </c>
      <c r="F557" s="832" t="s">
        <v>1258</v>
      </c>
      <c r="G557" s="832" t="s">
        <v>1290</v>
      </c>
      <c r="H557" s="832" t="s">
        <v>605</v>
      </c>
      <c r="I557" s="832" t="s">
        <v>1291</v>
      </c>
      <c r="J557" s="832" t="s">
        <v>696</v>
      </c>
      <c r="K557" s="832" t="s">
        <v>1068</v>
      </c>
      <c r="L557" s="835">
        <v>736.33</v>
      </c>
      <c r="M557" s="835">
        <v>47125.120000000017</v>
      </c>
      <c r="N557" s="832">
        <v>64</v>
      </c>
      <c r="O557" s="836">
        <v>17</v>
      </c>
      <c r="P557" s="835">
        <v>37552.830000000016</v>
      </c>
      <c r="Q557" s="837">
        <v>0.796875</v>
      </c>
      <c r="R557" s="832">
        <v>51</v>
      </c>
      <c r="S557" s="837">
        <v>0.796875</v>
      </c>
      <c r="T557" s="836">
        <v>14.5</v>
      </c>
      <c r="U557" s="838">
        <v>0.8529411764705882</v>
      </c>
    </row>
    <row r="558" spans="1:21" ht="14.4" customHeight="1" x14ac:dyDescent="0.3">
      <c r="A558" s="831">
        <v>31</v>
      </c>
      <c r="B558" s="832" t="s">
        <v>1257</v>
      </c>
      <c r="C558" s="832" t="s">
        <v>1263</v>
      </c>
      <c r="D558" s="833" t="s">
        <v>1935</v>
      </c>
      <c r="E558" s="834" t="s">
        <v>1282</v>
      </c>
      <c r="F558" s="832" t="s">
        <v>1258</v>
      </c>
      <c r="G558" s="832" t="s">
        <v>1290</v>
      </c>
      <c r="H558" s="832" t="s">
        <v>605</v>
      </c>
      <c r="I558" s="832" t="s">
        <v>1365</v>
      </c>
      <c r="J558" s="832" t="s">
        <v>696</v>
      </c>
      <c r="K558" s="832" t="s">
        <v>1366</v>
      </c>
      <c r="L558" s="835">
        <v>923.74</v>
      </c>
      <c r="M558" s="835">
        <v>5542.4400000000005</v>
      </c>
      <c r="N558" s="832">
        <v>6</v>
      </c>
      <c r="O558" s="836">
        <v>2.5</v>
      </c>
      <c r="P558" s="835">
        <v>3694.96</v>
      </c>
      <c r="Q558" s="837">
        <v>0.66666666666666663</v>
      </c>
      <c r="R558" s="832">
        <v>4</v>
      </c>
      <c r="S558" s="837">
        <v>0.66666666666666663</v>
      </c>
      <c r="T558" s="836">
        <v>1.5</v>
      </c>
      <c r="U558" s="838">
        <v>0.6</v>
      </c>
    </row>
    <row r="559" spans="1:21" ht="14.4" customHeight="1" x14ac:dyDescent="0.3">
      <c r="A559" s="831">
        <v>31</v>
      </c>
      <c r="B559" s="832" t="s">
        <v>1257</v>
      </c>
      <c r="C559" s="832" t="s">
        <v>1263</v>
      </c>
      <c r="D559" s="833" t="s">
        <v>1935</v>
      </c>
      <c r="E559" s="834" t="s">
        <v>1282</v>
      </c>
      <c r="F559" s="832" t="s">
        <v>1258</v>
      </c>
      <c r="G559" s="832" t="s">
        <v>1327</v>
      </c>
      <c r="H559" s="832" t="s">
        <v>575</v>
      </c>
      <c r="I559" s="832" t="s">
        <v>1328</v>
      </c>
      <c r="J559" s="832" t="s">
        <v>815</v>
      </c>
      <c r="K559" s="832" t="s">
        <v>1329</v>
      </c>
      <c r="L559" s="835">
        <v>0</v>
      </c>
      <c r="M559" s="835">
        <v>0</v>
      </c>
      <c r="N559" s="832">
        <v>1</v>
      </c>
      <c r="O559" s="836">
        <v>1</v>
      </c>
      <c r="P559" s="835"/>
      <c r="Q559" s="837"/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31</v>
      </c>
      <c r="B560" s="832" t="s">
        <v>1257</v>
      </c>
      <c r="C560" s="832" t="s">
        <v>1263</v>
      </c>
      <c r="D560" s="833" t="s">
        <v>1935</v>
      </c>
      <c r="E560" s="834" t="s">
        <v>1282</v>
      </c>
      <c r="F560" s="832" t="s">
        <v>1258</v>
      </c>
      <c r="G560" s="832" t="s">
        <v>1292</v>
      </c>
      <c r="H560" s="832" t="s">
        <v>605</v>
      </c>
      <c r="I560" s="832" t="s">
        <v>1168</v>
      </c>
      <c r="J560" s="832" t="s">
        <v>1169</v>
      </c>
      <c r="K560" s="832" t="s">
        <v>1170</v>
      </c>
      <c r="L560" s="835">
        <v>0</v>
      </c>
      <c r="M560" s="835">
        <v>0</v>
      </c>
      <c r="N560" s="832">
        <v>201</v>
      </c>
      <c r="O560" s="836">
        <v>80.5</v>
      </c>
      <c r="P560" s="835">
        <v>0</v>
      </c>
      <c r="Q560" s="837"/>
      <c r="R560" s="832">
        <v>107</v>
      </c>
      <c r="S560" s="837">
        <v>0.53233830845771146</v>
      </c>
      <c r="T560" s="836">
        <v>36.5</v>
      </c>
      <c r="U560" s="838">
        <v>0.453416149068323</v>
      </c>
    </row>
    <row r="561" spans="1:21" ht="14.4" customHeight="1" x14ac:dyDescent="0.3">
      <c r="A561" s="831">
        <v>31</v>
      </c>
      <c r="B561" s="832" t="s">
        <v>1257</v>
      </c>
      <c r="C561" s="832" t="s">
        <v>1263</v>
      </c>
      <c r="D561" s="833" t="s">
        <v>1935</v>
      </c>
      <c r="E561" s="834" t="s">
        <v>1282</v>
      </c>
      <c r="F561" s="832" t="s">
        <v>1258</v>
      </c>
      <c r="G561" s="832" t="s">
        <v>1293</v>
      </c>
      <c r="H561" s="832" t="s">
        <v>575</v>
      </c>
      <c r="I561" s="832" t="s">
        <v>1294</v>
      </c>
      <c r="J561" s="832" t="s">
        <v>862</v>
      </c>
      <c r="K561" s="832" t="s">
        <v>1295</v>
      </c>
      <c r="L561" s="835">
        <v>219.37</v>
      </c>
      <c r="M561" s="835">
        <v>2193.7000000000003</v>
      </c>
      <c r="N561" s="832">
        <v>10</v>
      </c>
      <c r="O561" s="836">
        <v>4</v>
      </c>
      <c r="P561" s="835">
        <v>658.11</v>
      </c>
      <c r="Q561" s="837">
        <v>0.3</v>
      </c>
      <c r="R561" s="832">
        <v>3</v>
      </c>
      <c r="S561" s="837">
        <v>0.3</v>
      </c>
      <c r="T561" s="836">
        <v>1.5</v>
      </c>
      <c r="U561" s="838">
        <v>0.375</v>
      </c>
    </row>
    <row r="562" spans="1:21" ht="14.4" customHeight="1" x14ac:dyDescent="0.3">
      <c r="A562" s="831">
        <v>31</v>
      </c>
      <c r="B562" s="832" t="s">
        <v>1257</v>
      </c>
      <c r="C562" s="832" t="s">
        <v>1263</v>
      </c>
      <c r="D562" s="833" t="s">
        <v>1935</v>
      </c>
      <c r="E562" s="834" t="s">
        <v>1282</v>
      </c>
      <c r="F562" s="832" t="s">
        <v>1258</v>
      </c>
      <c r="G562" s="832" t="s">
        <v>1471</v>
      </c>
      <c r="H562" s="832" t="s">
        <v>575</v>
      </c>
      <c r="I562" s="832" t="s">
        <v>1472</v>
      </c>
      <c r="J562" s="832" t="s">
        <v>1473</v>
      </c>
      <c r="K562" s="832" t="s">
        <v>1474</v>
      </c>
      <c r="L562" s="835">
        <v>60.39</v>
      </c>
      <c r="M562" s="835">
        <v>60.39</v>
      </c>
      <c r="N562" s="832">
        <v>1</v>
      </c>
      <c r="O562" s="836">
        <v>1</v>
      </c>
      <c r="P562" s="835">
        <v>60.39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31</v>
      </c>
      <c r="B563" s="832" t="s">
        <v>1257</v>
      </c>
      <c r="C563" s="832" t="s">
        <v>1263</v>
      </c>
      <c r="D563" s="833" t="s">
        <v>1935</v>
      </c>
      <c r="E563" s="834" t="s">
        <v>1282</v>
      </c>
      <c r="F563" s="832" t="s">
        <v>1258</v>
      </c>
      <c r="G563" s="832" t="s">
        <v>1330</v>
      </c>
      <c r="H563" s="832" t="s">
        <v>575</v>
      </c>
      <c r="I563" s="832" t="s">
        <v>1541</v>
      </c>
      <c r="J563" s="832" t="s">
        <v>1332</v>
      </c>
      <c r="K563" s="832" t="s">
        <v>1542</v>
      </c>
      <c r="L563" s="835">
        <v>33.549999999999997</v>
      </c>
      <c r="M563" s="835">
        <v>33.549999999999997</v>
      </c>
      <c r="N563" s="832">
        <v>1</v>
      </c>
      <c r="O563" s="836">
        <v>0.5</v>
      </c>
      <c r="P563" s="835">
        <v>33.549999999999997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31</v>
      </c>
      <c r="B564" s="832" t="s">
        <v>1257</v>
      </c>
      <c r="C564" s="832" t="s">
        <v>1263</v>
      </c>
      <c r="D564" s="833" t="s">
        <v>1935</v>
      </c>
      <c r="E564" s="834" t="s">
        <v>1282</v>
      </c>
      <c r="F564" s="832" t="s">
        <v>1258</v>
      </c>
      <c r="G564" s="832" t="s">
        <v>1330</v>
      </c>
      <c r="H564" s="832" t="s">
        <v>575</v>
      </c>
      <c r="I564" s="832" t="s">
        <v>1612</v>
      </c>
      <c r="J564" s="832" t="s">
        <v>1332</v>
      </c>
      <c r="K564" s="832" t="s">
        <v>1613</v>
      </c>
      <c r="L564" s="835">
        <v>33.31</v>
      </c>
      <c r="M564" s="835">
        <v>66.62</v>
      </c>
      <c r="N564" s="832">
        <v>2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31</v>
      </c>
      <c r="B565" s="832" t="s">
        <v>1257</v>
      </c>
      <c r="C565" s="832" t="s">
        <v>1263</v>
      </c>
      <c r="D565" s="833" t="s">
        <v>1935</v>
      </c>
      <c r="E565" s="834" t="s">
        <v>1282</v>
      </c>
      <c r="F565" s="832" t="s">
        <v>1258</v>
      </c>
      <c r="G565" s="832" t="s">
        <v>1330</v>
      </c>
      <c r="H565" s="832" t="s">
        <v>575</v>
      </c>
      <c r="I565" s="832" t="s">
        <v>1367</v>
      </c>
      <c r="J565" s="832" t="s">
        <v>1332</v>
      </c>
      <c r="K565" s="832" t="s">
        <v>1368</v>
      </c>
      <c r="L565" s="835">
        <v>99.94</v>
      </c>
      <c r="M565" s="835">
        <v>99.94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31</v>
      </c>
      <c r="B566" s="832" t="s">
        <v>1257</v>
      </c>
      <c r="C566" s="832" t="s">
        <v>1263</v>
      </c>
      <c r="D566" s="833" t="s">
        <v>1935</v>
      </c>
      <c r="E566" s="834" t="s">
        <v>1282</v>
      </c>
      <c r="F566" s="832" t="s">
        <v>1258</v>
      </c>
      <c r="G566" s="832" t="s">
        <v>1330</v>
      </c>
      <c r="H566" s="832" t="s">
        <v>575</v>
      </c>
      <c r="I566" s="832" t="s">
        <v>1706</v>
      </c>
      <c r="J566" s="832" t="s">
        <v>1332</v>
      </c>
      <c r="K566" s="832" t="s">
        <v>1707</v>
      </c>
      <c r="L566" s="835">
        <v>66.63</v>
      </c>
      <c r="M566" s="835">
        <v>133.26</v>
      </c>
      <c r="N566" s="832">
        <v>2</v>
      </c>
      <c r="O566" s="836">
        <v>1</v>
      </c>
      <c r="P566" s="835">
        <v>133.26</v>
      </c>
      <c r="Q566" s="837">
        <v>1</v>
      </c>
      <c r="R566" s="832">
        <v>2</v>
      </c>
      <c r="S566" s="837">
        <v>1</v>
      </c>
      <c r="T566" s="836">
        <v>1</v>
      </c>
      <c r="U566" s="838">
        <v>1</v>
      </c>
    </row>
    <row r="567" spans="1:21" ht="14.4" customHeight="1" x14ac:dyDescent="0.3">
      <c r="A567" s="831">
        <v>31</v>
      </c>
      <c r="B567" s="832" t="s">
        <v>1257</v>
      </c>
      <c r="C567" s="832" t="s">
        <v>1263</v>
      </c>
      <c r="D567" s="833" t="s">
        <v>1935</v>
      </c>
      <c r="E567" s="834" t="s">
        <v>1282</v>
      </c>
      <c r="F567" s="832" t="s">
        <v>1258</v>
      </c>
      <c r="G567" s="832" t="s">
        <v>1330</v>
      </c>
      <c r="H567" s="832" t="s">
        <v>575</v>
      </c>
      <c r="I567" s="832" t="s">
        <v>1369</v>
      </c>
      <c r="J567" s="832" t="s">
        <v>1370</v>
      </c>
      <c r="K567" s="832" t="s">
        <v>1371</v>
      </c>
      <c r="L567" s="835">
        <v>50.32</v>
      </c>
      <c r="M567" s="835">
        <v>50.32</v>
      </c>
      <c r="N567" s="832">
        <v>1</v>
      </c>
      <c r="O567" s="836">
        <v>1</v>
      </c>
      <c r="P567" s="835">
        <v>50.32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31</v>
      </c>
      <c r="B568" s="832" t="s">
        <v>1257</v>
      </c>
      <c r="C568" s="832" t="s">
        <v>1263</v>
      </c>
      <c r="D568" s="833" t="s">
        <v>1935</v>
      </c>
      <c r="E568" s="834" t="s">
        <v>1282</v>
      </c>
      <c r="F568" s="832" t="s">
        <v>1258</v>
      </c>
      <c r="G568" s="832" t="s">
        <v>1334</v>
      </c>
      <c r="H568" s="832" t="s">
        <v>605</v>
      </c>
      <c r="I568" s="832" t="s">
        <v>1543</v>
      </c>
      <c r="J568" s="832" t="s">
        <v>835</v>
      </c>
      <c r="K568" s="832" t="s">
        <v>1544</v>
      </c>
      <c r="L568" s="835">
        <v>154.36000000000001</v>
      </c>
      <c r="M568" s="835">
        <v>463.08000000000004</v>
      </c>
      <c r="N568" s="832">
        <v>3</v>
      </c>
      <c r="O568" s="836">
        <v>2</v>
      </c>
      <c r="P568" s="835">
        <v>463.08000000000004</v>
      </c>
      <c r="Q568" s="837">
        <v>1</v>
      </c>
      <c r="R568" s="832">
        <v>3</v>
      </c>
      <c r="S568" s="837">
        <v>1</v>
      </c>
      <c r="T568" s="836">
        <v>2</v>
      </c>
      <c r="U568" s="838">
        <v>1</v>
      </c>
    </row>
    <row r="569" spans="1:21" ht="14.4" customHeight="1" x14ac:dyDescent="0.3">
      <c r="A569" s="831">
        <v>31</v>
      </c>
      <c r="B569" s="832" t="s">
        <v>1257</v>
      </c>
      <c r="C569" s="832" t="s">
        <v>1263</v>
      </c>
      <c r="D569" s="833" t="s">
        <v>1935</v>
      </c>
      <c r="E569" s="834" t="s">
        <v>1282</v>
      </c>
      <c r="F569" s="832" t="s">
        <v>1258</v>
      </c>
      <c r="G569" s="832" t="s">
        <v>1334</v>
      </c>
      <c r="H569" s="832" t="s">
        <v>605</v>
      </c>
      <c r="I569" s="832" t="s">
        <v>1928</v>
      </c>
      <c r="J569" s="832" t="s">
        <v>1929</v>
      </c>
      <c r="K569" s="832" t="s">
        <v>1930</v>
      </c>
      <c r="L569" s="835">
        <v>111.22</v>
      </c>
      <c r="M569" s="835">
        <v>111.22</v>
      </c>
      <c r="N569" s="832">
        <v>1</v>
      </c>
      <c r="O569" s="836">
        <v>0.5</v>
      </c>
      <c r="P569" s="835">
        <v>111.22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31</v>
      </c>
      <c r="B570" s="832" t="s">
        <v>1257</v>
      </c>
      <c r="C570" s="832" t="s">
        <v>1263</v>
      </c>
      <c r="D570" s="833" t="s">
        <v>1935</v>
      </c>
      <c r="E570" s="834" t="s">
        <v>1282</v>
      </c>
      <c r="F570" s="832" t="s">
        <v>1258</v>
      </c>
      <c r="G570" s="832" t="s">
        <v>1334</v>
      </c>
      <c r="H570" s="832" t="s">
        <v>605</v>
      </c>
      <c r="I570" s="832" t="s">
        <v>1132</v>
      </c>
      <c r="J570" s="832" t="s">
        <v>835</v>
      </c>
      <c r="K570" s="832" t="s">
        <v>1133</v>
      </c>
      <c r="L570" s="835">
        <v>225.06</v>
      </c>
      <c r="M570" s="835">
        <v>225.06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31</v>
      </c>
      <c r="B571" s="832" t="s">
        <v>1257</v>
      </c>
      <c r="C571" s="832" t="s">
        <v>1263</v>
      </c>
      <c r="D571" s="833" t="s">
        <v>1935</v>
      </c>
      <c r="E571" s="834" t="s">
        <v>1282</v>
      </c>
      <c r="F571" s="832" t="s">
        <v>1258</v>
      </c>
      <c r="G571" s="832" t="s">
        <v>1338</v>
      </c>
      <c r="H571" s="832" t="s">
        <v>575</v>
      </c>
      <c r="I571" s="832" t="s">
        <v>1339</v>
      </c>
      <c r="J571" s="832" t="s">
        <v>610</v>
      </c>
      <c r="K571" s="832" t="s">
        <v>1340</v>
      </c>
      <c r="L571" s="835">
        <v>0</v>
      </c>
      <c r="M571" s="835">
        <v>0</v>
      </c>
      <c r="N571" s="832">
        <v>7</v>
      </c>
      <c r="O571" s="836">
        <v>3.5</v>
      </c>
      <c r="P571" s="835">
        <v>0</v>
      </c>
      <c r="Q571" s="837"/>
      <c r="R571" s="832">
        <v>6</v>
      </c>
      <c r="S571" s="837">
        <v>0.8571428571428571</v>
      </c>
      <c r="T571" s="836">
        <v>3</v>
      </c>
      <c r="U571" s="838">
        <v>0.8571428571428571</v>
      </c>
    </row>
    <row r="572" spans="1:21" ht="14.4" customHeight="1" x14ac:dyDescent="0.3">
      <c r="A572" s="831">
        <v>31</v>
      </c>
      <c r="B572" s="832" t="s">
        <v>1257</v>
      </c>
      <c r="C572" s="832" t="s">
        <v>1263</v>
      </c>
      <c r="D572" s="833" t="s">
        <v>1935</v>
      </c>
      <c r="E572" s="834" t="s">
        <v>1282</v>
      </c>
      <c r="F572" s="832" t="s">
        <v>1260</v>
      </c>
      <c r="G572" s="832" t="s">
        <v>1296</v>
      </c>
      <c r="H572" s="832" t="s">
        <v>575</v>
      </c>
      <c r="I572" s="832" t="s">
        <v>1297</v>
      </c>
      <c r="J572" s="832" t="s">
        <v>1298</v>
      </c>
      <c r="K572" s="832" t="s">
        <v>1299</v>
      </c>
      <c r="L572" s="835">
        <v>35.130000000000003</v>
      </c>
      <c r="M572" s="835">
        <v>8677.1100000000206</v>
      </c>
      <c r="N572" s="832">
        <v>247</v>
      </c>
      <c r="O572" s="836">
        <v>123</v>
      </c>
      <c r="P572" s="835">
        <v>8466.3300000000199</v>
      </c>
      <c r="Q572" s="837">
        <v>0.97570850202429149</v>
      </c>
      <c r="R572" s="832">
        <v>241</v>
      </c>
      <c r="S572" s="837">
        <v>0.97570850202429149</v>
      </c>
      <c r="T572" s="836">
        <v>120</v>
      </c>
      <c r="U572" s="838">
        <v>0.97560975609756095</v>
      </c>
    </row>
    <row r="573" spans="1:21" ht="14.4" customHeight="1" x14ac:dyDescent="0.3">
      <c r="A573" s="831">
        <v>31</v>
      </c>
      <c r="B573" s="832" t="s">
        <v>1257</v>
      </c>
      <c r="C573" s="832" t="s">
        <v>1263</v>
      </c>
      <c r="D573" s="833" t="s">
        <v>1935</v>
      </c>
      <c r="E573" s="834" t="s">
        <v>1282</v>
      </c>
      <c r="F573" s="832" t="s">
        <v>1260</v>
      </c>
      <c r="G573" s="832" t="s">
        <v>1296</v>
      </c>
      <c r="H573" s="832" t="s">
        <v>575</v>
      </c>
      <c r="I573" s="832" t="s">
        <v>1499</v>
      </c>
      <c r="J573" s="832" t="s">
        <v>1298</v>
      </c>
      <c r="K573" s="832" t="s">
        <v>1500</v>
      </c>
      <c r="L573" s="835">
        <v>24.77</v>
      </c>
      <c r="M573" s="835">
        <v>24.77</v>
      </c>
      <c r="N573" s="832">
        <v>1</v>
      </c>
      <c r="O573" s="836">
        <v>1</v>
      </c>
      <c r="P573" s="835">
        <v>24.77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31</v>
      </c>
      <c r="B574" s="832" t="s">
        <v>1257</v>
      </c>
      <c r="C574" s="832" t="s">
        <v>1263</v>
      </c>
      <c r="D574" s="833" t="s">
        <v>1935</v>
      </c>
      <c r="E574" s="834" t="s">
        <v>1282</v>
      </c>
      <c r="F574" s="832" t="s">
        <v>1260</v>
      </c>
      <c r="G574" s="832" t="s">
        <v>1300</v>
      </c>
      <c r="H574" s="832" t="s">
        <v>575</v>
      </c>
      <c r="I574" s="832" t="s">
        <v>1341</v>
      </c>
      <c r="J574" s="832" t="s">
        <v>1342</v>
      </c>
      <c r="K574" s="832" t="s">
        <v>1343</v>
      </c>
      <c r="L574" s="835">
        <v>3000</v>
      </c>
      <c r="M574" s="835">
        <v>3000</v>
      </c>
      <c r="N574" s="832">
        <v>1</v>
      </c>
      <c r="O574" s="836">
        <v>1</v>
      </c>
      <c r="P574" s="835">
        <v>3000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31</v>
      </c>
      <c r="B575" s="832" t="s">
        <v>1257</v>
      </c>
      <c r="C575" s="832" t="s">
        <v>1263</v>
      </c>
      <c r="D575" s="833" t="s">
        <v>1935</v>
      </c>
      <c r="E575" s="834" t="s">
        <v>1282</v>
      </c>
      <c r="F575" s="832" t="s">
        <v>1260</v>
      </c>
      <c r="G575" s="832" t="s">
        <v>1300</v>
      </c>
      <c r="H575" s="832" t="s">
        <v>575</v>
      </c>
      <c r="I575" s="832" t="s">
        <v>1344</v>
      </c>
      <c r="J575" s="832" t="s">
        <v>1345</v>
      </c>
      <c r="K575" s="832" t="s">
        <v>1346</v>
      </c>
      <c r="L575" s="835">
        <v>199.5</v>
      </c>
      <c r="M575" s="835">
        <v>399</v>
      </c>
      <c r="N575" s="832">
        <v>2</v>
      </c>
      <c r="O575" s="836">
        <v>2</v>
      </c>
      <c r="P575" s="835">
        <v>399</v>
      </c>
      <c r="Q575" s="837">
        <v>1</v>
      </c>
      <c r="R575" s="832">
        <v>2</v>
      </c>
      <c r="S575" s="837">
        <v>1</v>
      </c>
      <c r="T575" s="836">
        <v>2</v>
      </c>
      <c r="U575" s="838">
        <v>1</v>
      </c>
    </row>
    <row r="576" spans="1:21" ht="14.4" customHeight="1" x14ac:dyDescent="0.3">
      <c r="A576" s="831">
        <v>31</v>
      </c>
      <c r="B576" s="832" t="s">
        <v>1257</v>
      </c>
      <c r="C576" s="832" t="s">
        <v>1263</v>
      </c>
      <c r="D576" s="833" t="s">
        <v>1935</v>
      </c>
      <c r="E576" s="834" t="s">
        <v>1282</v>
      </c>
      <c r="F576" s="832" t="s">
        <v>1260</v>
      </c>
      <c r="G576" s="832" t="s">
        <v>1300</v>
      </c>
      <c r="H576" s="832" t="s">
        <v>575</v>
      </c>
      <c r="I576" s="832" t="s">
        <v>1301</v>
      </c>
      <c r="J576" s="832" t="s">
        <v>1302</v>
      </c>
      <c r="K576" s="832" t="s">
        <v>1303</v>
      </c>
      <c r="L576" s="835">
        <v>492.18</v>
      </c>
      <c r="M576" s="835">
        <v>4921.7999999999993</v>
      </c>
      <c r="N576" s="832">
        <v>10</v>
      </c>
      <c r="O576" s="836">
        <v>10</v>
      </c>
      <c r="P576" s="835">
        <v>3937.4399999999996</v>
      </c>
      <c r="Q576" s="837">
        <v>0.8</v>
      </c>
      <c r="R576" s="832">
        <v>8</v>
      </c>
      <c r="S576" s="837">
        <v>0.8</v>
      </c>
      <c r="T576" s="836">
        <v>8</v>
      </c>
      <c r="U576" s="838">
        <v>0.8</v>
      </c>
    </row>
    <row r="577" spans="1:21" ht="14.4" customHeight="1" x14ac:dyDescent="0.3">
      <c r="A577" s="831">
        <v>31</v>
      </c>
      <c r="B577" s="832" t="s">
        <v>1257</v>
      </c>
      <c r="C577" s="832" t="s">
        <v>1263</v>
      </c>
      <c r="D577" s="833" t="s">
        <v>1935</v>
      </c>
      <c r="E577" s="834" t="s">
        <v>1282</v>
      </c>
      <c r="F577" s="832" t="s">
        <v>1260</v>
      </c>
      <c r="G577" s="832" t="s">
        <v>1300</v>
      </c>
      <c r="H577" s="832" t="s">
        <v>575</v>
      </c>
      <c r="I577" s="832" t="s">
        <v>1421</v>
      </c>
      <c r="J577" s="832" t="s">
        <v>1422</v>
      </c>
      <c r="K577" s="832" t="s">
        <v>1423</v>
      </c>
      <c r="L577" s="835">
        <v>245.43</v>
      </c>
      <c r="M577" s="835">
        <v>245.43</v>
      </c>
      <c r="N577" s="832">
        <v>1</v>
      </c>
      <c r="O577" s="836">
        <v>1</v>
      </c>
      <c r="P577" s="835">
        <v>245.43</v>
      </c>
      <c r="Q577" s="837">
        <v>1</v>
      </c>
      <c r="R577" s="832">
        <v>1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31</v>
      </c>
      <c r="B578" s="832" t="s">
        <v>1257</v>
      </c>
      <c r="C578" s="832" t="s">
        <v>1263</v>
      </c>
      <c r="D578" s="833" t="s">
        <v>1935</v>
      </c>
      <c r="E578" s="834" t="s">
        <v>1282</v>
      </c>
      <c r="F578" s="832" t="s">
        <v>1260</v>
      </c>
      <c r="G578" s="832" t="s">
        <v>1300</v>
      </c>
      <c r="H578" s="832" t="s">
        <v>575</v>
      </c>
      <c r="I578" s="832" t="s">
        <v>1506</v>
      </c>
      <c r="J578" s="832" t="s">
        <v>1507</v>
      </c>
      <c r="K578" s="832" t="s">
        <v>1508</v>
      </c>
      <c r="L578" s="835">
        <v>1575</v>
      </c>
      <c r="M578" s="835">
        <v>1575</v>
      </c>
      <c r="N578" s="832">
        <v>1</v>
      </c>
      <c r="O578" s="836">
        <v>1</v>
      </c>
      <c r="P578" s="835">
        <v>1575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" customHeight="1" x14ac:dyDescent="0.3">
      <c r="A579" s="831">
        <v>31</v>
      </c>
      <c r="B579" s="832" t="s">
        <v>1257</v>
      </c>
      <c r="C579" s="832" t="s">
        <v>1263</v>
      </c>
      <c r="D579" s="833" t="s">
        <v>1935</v>
      </c>
      <c r="E579" s="834" t="s">
        <v>1282</v>
      </c>
      <c r="F579" s="832" t="s">
        <v>1260</v>
      </c>
      <c r="G579" s="832" t="s">
        <v>1300</v>
      </c>
      <c r="H579" s="832" t="s">
        <v>575</v>
      </c>
      <c r="I579" s="832" t="s">
        <v>1392</v>
      </c>
      <c r="J579" s="832" t="s">
        <v>1354</v>
      </c>
      <c r="K579" s="832" t="s">
        <v>1393</v>
      </c>
      <c r="L579" s="835">
        <v>58.5</v>
      </c>
      <c r="M579" s="835">
        <v>175.5</v>
      </c>
      <c r="N579" s="832">
        <v>3</v>
      </c>
      <c r="O579" s="836">
        <v>3</v>
      </c>
      <c r="P579" s="835">
        <v>117</v>
      </c>
      <c r="Q579" s="837">
        <v>0.66666666666666663</v>
      </c>
      <c r="R579" s="832">
        <v>2</v>
      </c>
      <c r="S579" s="837">
        <v>0.66666666666666663</v>
      </c>
      <c r="T579" s="836">
        <v>2</v>
      </c>
      <c r="U579" s="838">
        <v>0.66666666666666663</v>
      </c>
    </row>
    <row r="580" spans="1:21" ht="14.4" customHeight="1" x14ac:dyDescent="0.3">
      <c r="A580" s="831">
        <v>31</v>
      </c>
      <c r="B580" s="832" t="s">
        <v>1257</v>
      </c>
      <c r="C580" s="832" t="s">
        <v>1263</v>
      </c>
      <c r="D580" s="833" t="s">
        <v>1935</v>
      </c>
      <c r="E580" s="834" t="s">
        <v>1282</v>
      </c>
      <c r="F580" s="832" t="s">
        <v>1260</v>
      </c>
      <c r="G580" s="832" t="s">
        <v>1300</v>
      </c>
      <c r="H580" s="832" t="s">
        <v>575</v>
      </c>
      <c r="I580" s="832" t="s">
        <v>1350</v>
      </c>
      <c r="J580" s="832" t="s">
        <v>1351</v>
      </c>
      <c r="K580" s="832" t="s">
        <v>1352</v>
      </c>
      <c r="L580" s="835">
        <v>971.25</v>
      </c>
      <c r="M580" s="835">
        <v>4856.25</v>
      </c>
      <c r="N580" s="832">
        <v>5</v>
      </c>
      <c r="O580" s="836">
        <v>5</v>
      </c>
      <c r="P580" s="835">
        <v>4856.25</v>
      </c>
      <c r="Q580" s="837">
        <v>1</v>
      </c>
      <c r="R580" s="832">
        <v>5</v>
      </c>
      <c r="S580" s="837">
        <v>1</v>
      </c>
      <c r="T580" s="836">
        <v>5</v>
      </c>
      <c r="U580" s="838">
        <v>1</v>
      </c>
    </row>
    <row r="581" spans="1:21" ht="14.4" customHeight="1" x14ac:dyDescent="0.3">
      <c r="A581" s="831">
        <v>31</v>
      </c>
      <c r="B581" s="832" t="s">
        <v>1257</v>
      </c>
      <c r="C581" s="832" t="s">
        <v>1263</v>
      </c>
      <c r="D581" s="833" t="s">
        <v>1935</v>
      </c>
      <c r="E581" s="834" t="s">
        <v>1282</v>
      </c>
      <c r="F581" s="832" t="s">
        <v>1260</v>
      </c>
      <c r="G581" s="832" t="s">
        <v>1300</v>
      </c>
      <c r="H581" s="832" t="s">
        <v>575</v>
      </c>
      <c r="I581" s="832" t="s">
        <v>1427</v>
      </c>
      <c r="J581" s="832" t="s">
        <v>1428</v>
      </c>
      <c r="K581" s="832" t="s">
        <v>1429</v>
      </c>
      <c r="L581" s="835">
        <v>350</v>
      </c>
      <c r="M581" s="835">
        <v>1400</v>
      </c>
      <c r="N581" s="832">
        <v>4</v>
      </c>
      <c r="O581" s="836">
        <v>4</v>
      </c>
      <c r="P581" s="835">
        <v>1400</v>
      </c>
      <c r="Q581" s="837">
        <v>1</v>
      </c>
      <c r="R581" s="832">
        <v>4</v>
      </c>
      <c r="S581" s="837">
        <v>1</v>
      </c>
      <c r="T581" s="836">
        <v>4</v>
      </c>
      <c r="U581" s="838">
        <v>1</v>
      </c>
    </row>
    <row r="582" spans="1:21" ht="14.4" customHeight="1" x14ac:dyDescent="0.3">
      <c r="A582" s="831">
        <v>31</v>
      </c>
      <c r="B582" s="832" t="s">
        <v>1257</v>
      </c>
      <c r="C582" s="832" t="s">
        <v>1263</v>
      </c>
      <c r="D582" s="833" t="s">
        <v>1935</v>
      </c>
      <c r="E582" s="834" t="s">
        <v>1282</v>
      </c>
      <c r="F582" s="832" t="s">
        <v>1260</v>
      </c>
      <c r="G582" s="832" t="s">
        <v>1300</v>
      </c>
      <c r="H582" s="832" t="s">
        <v>575</v>
      </c>
      <c r="I582" s="832" t="s">
        <v>1353</v>
      </c>
      <c r="J582" s="832" t="s">
        <v>1354</v>
      </c>
      <c r="K582" s="832" t="s">
        <v>1355</v>
      </c>
      <c r="L582" s="835">
        <v>58.5</v>
      </c>
      <c r="M582" s="835">
        <v>117</v>
      </c>
      <c r="N582" s="832">
        <v>2</v>
      </c>
      <c r="O582" s="836">
        <v>2</v>
      </c>
      <c r="P582" s="835">
        <v>117</v>
      </c>
      <c r="Q582" s="837">
        <v>1</v>
      </c>
      <c r="R582" s="832">
        <v>2</v>
      </c>
      <c r="S582" s="837">
        <v>1</v>
      </c>
      <c r="T582" s="836">
        <v>2</v>
      </c>
      <c r="U582" s="838">
        <v>1</v>
      </c>
    </row>
    <row r="583" spans="1:21" ht="14.4" customHeight="1" x14ac:dyDescent="0.3">
      <c r="A583" s="831">
        <v>31</v>
      </c>
      <c r="B583" s="832" t="s">
        <v>1257</v>
      </c>
      <c r="C583" s="832" t="s">
        <v>1263</v>
      </c>
      <c r="D583" s="833" t="s">
        <v>1935</v>
      </c>
      <c r="E583" s="834" t="s">
        <v>1282</v>
      </c>
      <c r="F583" s="832" t="s">
        <v>1260</v>
      </c>
      <c r="G583" s="832" t="s">
        <v>1300</v>
      </c>
      <c r="H583" s="832" t="s">
        <v>575</v>
      </c>
      <c r="I583" s="832" t="s">
        <v>1621</v>
      </c>
      <c r="J583" s="832" t="s">
        <v>1622</v>
      </c>
      <c r="K583" s="832" t="s">
        <v>1623</v>
      </c>
      <c r="L583" s="835">
        <v>3200</v>
      </c>
      <c r="M583" s="835">
        <v>3200</v>
      </c>
      <c r="N583" s="832">
        <v>1</v>
      </c>
      <c r="O583" s="836">
        <v>1</v>
      </c>
      <c r="P583" s="835">
        <v>3200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31</v>
      </c>
      <c r="B584" s="832" t="s">
        <v>1257</v>
      </c>
      <c r="C584" s="832" t="s">
        <v>1263</v>
      </c>
      <c r="D584" s="833" t="s">
        <v>1935</v>
      </c>
      <c r="E584" s="834" t="s">
        <v>1282</v>
      </c>
      <c r="F584" s="832" t="s">
        <v>1260</v>
      </c>
      <c r="G584" s="832" t="s">
        <v>1300</v>
      </c>
      <c r="H584" s="832" t="s">
        <v>575</v>
      </c>
      <c r="I584" s="832" t="s">
        <v>1356</v>
      </c>
      <c r="J584" s="832" t="s">
        <v>1357</v>
      </c>
      <c r="K584" s="832" t="s">
        <v>1358</v>
      </c>
      <c r="L584" s="835">
        <v>855</v>
      </c>
      <c r="M584" s="835">
        <v>855</v>
      </c>
      <c r="N584" s="832">
        <v>1</v>
      </c>
      <c r="O584" s="836">
        <v>1</v>
      </c>
      <c r="P584" s="835">
        <v>855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31</v>
      </c>
      <c r="B585" s="832" t="s">
        <v>1257</v>
      </c>
      <c r="C585" s="832" t="s">
        <v>1263</v>
      </c>
      <c r="D585" s="833" t="s">
        <v>1935</v>
      </c>
      <c r="E585" s="834" t="s">
        <v>1282</v>
      </c>
      <c r="F585" s="832" t="s">
        <v>1260</v>
      </c>
      <c r="G585" s="832" t="s">
        <v>1307</v>
      </c>
      <c r="H585" s="832" t="s">
        <v>575</v>
      </c>
      <c r="I585" s="832" t="s">
        <v>1430</v>
      </c>
      <c r="J585" s="832" t="s">
        <v>1431</v>
      </c>
      <c r="K585" s="832" t="s">
        <v>1432</v>
      </c>
      <c r="L585" s="835">
        <v>260</v>
      </c>
      <c r="M585" s="835">
        <v>4680</v>
      </c>
      <c r="N585" s="832">
        <v>18</v>
      </c>
      <c r="O585" s="836">
        <v>10</v>
      </c>
      <c r="P585" s="835">
        <v>4680</v>
      </c>
      <c r="Q585" s="837">
        <v>1</v>
      </c>
      <c r="R585" s="832">
        <v>18</v>
      </c>
      <c r="S585" s="837">
        <v>1</v>
      </c>
      <c r="T585" s="836">
        <v>10</v>
      </c>
      <c r="U585" s="838">
        <v>1</v>
      </c>
    </row>
    <row r="586" spans="1:21" ht="14.4" customHeight="1" x14ac:dyDescent="0.3">
      <c r="A586" s="831">
        <v>31</v>
      </c>
      <c r="B586" s="832" t="s">
        <v>1257</v>
      </c>
      <c r="C586" s="832" t="s">
        <v>1263</v>
      </c>
      <c r="D586" s="833" t="s">
        <v>1935</v>
      </c>
      <c r="E586" s="834" t="s">
        <v>1282</v>
      </c>
      <c r="F586" s="832" t="s">
        <v>1260</v>
      </c>
      <c r="G586" s="832" t="s">
        <v>1307</v>
      </c>
      <c r="H586" s="832" t="s">
        <v>575</v>
      </c>
      <c r="I586" s="832" t="s">
        <v>1308</v>
      </c>
      <c r="J586" s="832" t="s">
        <v>1309</v>
      </c>
      <c r="K586" s="832" t="s">
        <v>1310</v>
      </c>
      <c r="L586" s="835">
        <v>200</v>
      </c>
      <c r="M586" s="835">
        <v>8000</v>
      </c>
      <c r="N586" s="832">
        <v>40</v>
      </c>
      <c r="O586" s="836">
        <v>20</v>
      </c>
      <c r="P586" s="835">
        <v>7200</v>
      </c>
      <c r="Q586" s="837">
        <v>0.9</v>
      </c>
      <c r="R586" s="832">
        <v>36</v>
      </c>
      <c r="S586" s="837">
        <v>0.9</v>
      </c>
      <c r="T586" s="836">
        <v>18</v>
      </c>
      <c r="U586" s="838">
        <v>0.9</v>
      </c>
    </row>
    <row r="587" spans="1:21" ht="14.4" customHeight="1" x14ac:dyDescent="0.3">
      <c r="A587" s="831">
        <v>31</v>
      </c>
      <c r="B587" s="832" t="s">
        <v>1257</v>
      </c>
      <c r="C587" s="832" t="s">
        <v>1263</v>
      </c>
      <c r="D587" s="833" t="s">
        <v>1935</v>
      </c>
      <c r="E587" s="834" t="s">
        <v>1282</v>
      </c>
      <c r="F587" s="832" t="s">
        <v>1260</v>
      </c>
      <c r="G587" s="832" t="s">
        <v>1307</v>
      </c>
      <c r="H587" s="832" t="s">
        <v>575</v>
      </c>
      <c r="I587" s="832" t="s">
        <v>1931</v>
      </c>
      <c r="J587" s="832" t="s">
        <v>1932</v>
      </c>
      <c r="K587" s="832" t="s">
        <v>1933</v>
      </c>
      <c r="L587" s="835">
        <v>1200</v>
      </c>
      <c r="M587" s="835">
        <v>2400</v>
      </c>
      <c r="N587" s="832">
        <v>2</v>
      </c>
      <c r="O587" s="836">
        <v>2</v>
      </c>
      <c r="P587" s="835">
        <v>2400</v>
      </c>
      <c r="Q587" s="837">
        <v>1</v>
      </c>
      <c r="R587" s="832">
        <v>2</v>
      </c>
      <c r="S587" s="837">
        <v>1</v>
      </c>
      <c r="T587" s="836">
        <v>2</v>
      </c>
      <c r="U587" s="838">
        <v>1</v>
      </c>
    </row>
    <row r="588" spans="1:21" ht="14.4" customHeight="1" thickBot="1" x14ac:dyDescent="0.35">
      <c r="A588" s="839">
        <v>31</v>
      </c>
      <c r="B588" s="840" t="s">
        <v>1257</v>
      </c>
      <c r="C588" s="840" t="s">
        <v>1265</v>
      </c>
      <c r="D588" s="841" t="s">
        <v>1936</v>
      </c>
      <c r="E588" s="842" t="s">
        <v>1274</v>
      </c>
      <c r="F588" s="840" t="s">
        <v>1260</v>
      </c>
      <c r="G588" s="840" t="s">
        <v>1296</v>
      </c>
      <c r="H588" s="840" t="s">
        <v>575</v>
      </c>
      <c r="I588" s="840" t="s">
        <v>1297</v>
      </c>
      <c r="J588" s="840" t="s">
        <v>1298</v>
      </c>
      <c r="K588" s="840" t="s">
        <v>1299</v>
      </c>
      <c r="L588" s="843">
        <v>35.130000000000003</v>
      </c>
      <c r="M588" s="843">
        <v>140.52000000000001</v>
      </c>
      <c r="N588" s="840">
        <v>4</v>
      </c>
      <c r="O588" s="844">
        <v>2</v>
      </c>
      <c r="P588" s="843">
        <v>140.52000000000001</v>
      </c>
      <c r="Q588" s="845">
        <v>1</v>
      </c>
      <c r="R588" s="840">
        <v>4</v>
      </c>
      <c r="S588" s="845">
        <v>1</v>
      </c>
      <c r="T588" s="844">
        <v>2</v>
      </c>
      <c r="U588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1938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1279</v>
      </c>
      <c r="B5" s="225">
        <v>401.43</v>
      </c>
      <c r="C5" s="830">
        <v>2.3530232389107265E-2</v>
      </c>
      <c r="D5" s="225">
        <v>16658.75</v>
      </c>
      <c r="E5" s="830">
        <v>0.97646976761089277</v>
      </c>
      <c r="F5" s="848">
        <v>17060.18</v>
      </c>
    </row>
    <row r="6" spans="1:6" ht="14.4" customHeight="1" x14ac:dyDescent="0.3">
      <c r="A6" s="857" t="s">
        <v>1274</v>
      </c>
      <c r="B6" s="849">
        <v>281.33</v>
      </c>
      <c r="C6" s="837">
        <v>2.9424272425692529E-3</v>
      </c>
      <c r="D6" s="849">
        <v>95330.21000000005</v>
      </c>
      <c r="E6" s="837">
        <v>0.99705757275743068</v>
      </c>
      <c r="F6" s="850">
        <v>95611.540000000052</v>
      </c>
    </row>
    <row r="7" spans="1:6" ht="14.4" customHeight="1" x14ac:dyDescent="0.3">
      <c r="A7" s="857" t="s">
        <v>1289</v>
      </c>
      <c r="B7" s="849">
        <v>232.61</v>
      </c>
      <c r="C7" s="837">
        <v>3.2215452559176388E-3</v>
      </c>
      <c r="D7" s="849">
        <v>71971.87</v>
      </c>
      <c r="E7" s="837">
        <v>0.99677845474408233</v>
      </c>
      <c r="F7" s="850">
        <v>72204.479999999996</v>
      </c>
    </row>
    <row r="8" spans="1:6" ht="14.4" customHeight="1" x14ac:dyDescent="0.3">
      <c r="A8" s="857" t="s">
        <v>1272</v>
      </c>
      <c r="B8" s="849">
        <v>176.32</v>
      </c>
      <c r="C8" s="837">
        <v>1</v>
      </c>
      <c r="D8" s="849"/>
      <c r="E8" s="837">
        <v>0</v>
      </c>
      <c r="F8" s="850">
        <v>176.32</v>
      </c>
    </row>
    <row r="9" spans="1:6" ht="14.4" customHeight="1" x14ac:dyDescent="0.3">
      <c r="A9" s="857" t="s">
        <v>1286</v>
      </c>
      <c r="B9" s="849">
        <v>171.3</v>
      </c>
      <c r="C9" s="837">
        <v>1.4980192564997248E-2</v>
      </c>
      <c r="D9" s="849">
        <v>11263.8</v>
      </c>
      <c r="E9" s="837">
        <v>0.98501980743500284</v>
      </c>
      <c r="F9" s="850">
        <v>11435.099999999999</v>
      </c>
    </row>
    <row r="10" spans="1:6" ht="14.4" customHeight="1" x14ac:dyDescent="0.3">
      <c r="A10" s="857" t="s">
        <v>1271</v>
      </c>
      <c r="B10" s="849">
        <v>132.97999999999999</v>
      </c>
      <c r="C10" s="837">
        <v>5.8948014217030465E-3</v>
      </c>
      <c r="D10" s="849">
        <v>22425.88</v>
      </c>
      <c r="E10" s="837">
        <v>0.99410519857829693</v>
      </c>
      <c r="F10" s="850">
        <v>22558.86</v>
      </c>
    </row>
    <row r="11" spans="1:6" ht="14.4" customHeight="1" x14ac:dyDescent="0.3">
      <c r="A11" s="857" t="s">
        <v>1284</v>
      </c>
      <c r="B11" s="849">
        <v>105.58999999999999</v>
      </c>
      <c r="C11" s="837">
        <v>2.1303639918247606E-2</v>
      </c>
      <c r="D11" s="849">
        <v>4850.84</v>
      </c>
      <c r="E11" s="837">
        <v>0.97869636008175231</v>
      </c>
      <c r="F11" s="850">
        <v>4956.43</v>
      </c>
    </row>
    <row r="12" spans="1:6" ht="14.4" customHeight="1" x14ac:dyDescent="0.3">
      <c r="A12" s="857" t="s">
        <v>1282</v>
      </c>
      <c r="B12" s="849">
        <v>93.94</v>
      </c>
      <c r="C12" s="837">
        <v>1.3198231993278645E-3</v>
      </c>
      <c r="D12" s="849">
        <v>71082.260000000038</v>
      </c>
      <c r="E12" s="837">
        <v>0.99868017680067211</v>
      </c>
      <c r="F12" s="850">
        <v>71176.200000000041</v>
      </c>
    </row>
    <row r="13" spans="1:6" ht="14.4" customHeight="1" x14ac:dyDescent="0.3">
      <c r="A13" s="857" t="s">
        <v>1273</v>
      </c>
      <c r="B13" s="849">
        <v>60.39</v>
      </c>
      <c r="C13" s="837">
        <v>3.2107396823287029E-3</v>
      </c>
      <c r="D13" s="849">
        <v>18748.360000000004</v>
      </c>
      <c r="E13" s="837">
        <v>0.99678926031767134</v>
      </c>
      <c r="F13" s="850">
        <v>18808.750000000004</v>
      </c>
    </row>
    <row r="14" spans="1:6" ht="14.4" customHeight="1" x14ac:dyDescent="0.3">
      <c r="A14" s="857" t="s">
        <v>1281</v>
      </c>
      <c r="B14" s="849">
        <v>50.32</v>
      </c>
      <c r="C14" s="837">
        <v>2.4568477062016361E-3</v>
      </c>
      <c r="D14" s="849">
        <v>20431.210000000003</v>
      </c>
      <c r="E14" s="837">
        <v>0.99754315229379842</v>
      </c>
      <c r="F14" s="850">
        <v>20481.530000000002</v>
      </c>
    </row>
    <row r="15" spans="1:6" ht="14.4" customHeight="1" x14ac:dyDescent="0.3">
      <c r="A15" s="857" t="s">
        <v>1275</v>
      </c>
      <c r="B15" s="849"/>
      <c r="C15" s="837"/>
      <c r="D15" s="849">
        <v>0</v>
      </c>
      <c r="E15" s="837"/>
      <c r="F15" s="850">
        <v>0</v>
      </c>
    </row>
    <row r="16" spans="1:6" ht="14.4" customHeight="1" x14ac:dyDescent="0.3">
      <c r="A16" s="857" t="s">
        <v>1270</v>
      </c>
      <c r="B16" s="849"/>
      <c r="C16" s="837">
        <v>0</v>
      </c>
      <c r="D16" s="849">
        <v>6136.09</v>
      </c>
      <c r="E16" s="837">
        <v>1</v>
      </c>
      <c r="F16" s="850">
        <v>6136.09</v>
      </c>
    </row>
    <row r="17" spans="1:6" ht="14.4" customHeight="1" x14ac:dyDescent="0.3">
      <c r="A17" s="857" t="s">
        <v>1280</v>
      </c>
      <c r="B17" s="849"/>
      <c r="C17" s="837">
        <v>0</v>
      </c>
      <c r="D17" s="849">
        <v>6637.21</v>
      </c>
      <c r="E17" s="837">
        <v>1</v>
      </c>
      <c r="F17" s="850">
        <v>6637.21</v>
      </c>
    </row>
    <row r="18" spans="1:6" ht="14.4" customHeight="1" x14ac:dyDescent="0.3">
      <c r="A18" s="857" t="s">
        <v>1285</v>
      </c>
      <c r="B18" s="849"/>
      <c r="C18" s="837">
        <v>0</v>
      </c>
      <c r="D18" s="849">
        <v>21192.800000000003</v>
      </c>
      <c r="E18" s="837">
        <v>1</v>
      </c>
      <c r="F18" s="850">
        <v>21192.800000000003</v>
      </c>
    </row>
    <row r="19" spans="1:6" ht="14.4" customHeight="1" x14ac:dyDescent="0.3">
      <c r="A19" s="857" t="s">
        <v>1277</v>
      </c>
      <c r="B19" s="849"/>
      <c r="C19" s="837">
        <v>0</v>
      </c>
      <c r="D19" s="849">
        <v>961.3900000000001</v>
      </c>
      <c r="E19" s="837">
        <v>1</v>
      </c>
      <c r="F19" s="850">
        <v>961.3900000000001</v>
      </c>
    </row>
    <row r="20" spans="1:6" ht="14.4" customHeight="1" x14ac:dyDescent="0.3">
      <c r="A20" s="857" t="s">
        <v>1276</v>
      </c>
      <c r="B20" s="849"/>
      <c r="C20" s="837">
        <v>0</v>
      </c>
      <c r="D20" s="849">
        <v>18413.480000000003</v>
      </c>
      <c r="E20" s="837">
        <v>1</v>
      </c>
      <c r="F20" s="850">
        <v>18413.480000000003</v>
      </c>
    </row>
    <row r="21" spans="1:6" ht="14.4" customHeight="1" x14ac:dyDescent="0.3">
      <c r="A21" s="857" t="s">
        <v>1283</v>
      </c>
      <c r="B21" s="849">
        <v>0</v>
      </c>
      <c r="C21" s="837">
        <v>0</v>
      </c>
      <c r="D21" s="849">
        <v>10992.71</v>
      </c>
      <c r="E21" s="837">
        <v>1</v>
      </c>
      <c r="F21" s="850">
        <v>10992.71</v>
      </c>
    </row>
    <row r="22" spans="1:6" ht="14.4" customHeight="1" x14ac:dyDescent="0.3">
      <c r="A22" s="857" t="s">
        <v>1287</v>
      </c>
      <c r="B22" s="849"/>
      <c r="C22" s="837">
        <v>0</v>
      </c>
      <c r="D22" s="849">
        <v>4578.55</v>
      </c>
      <c r="E22" s="837">
        <v>1</v>
      </c>
      <c r="F22" s="850">
        <v>4578.55</v>
      </c>
    </row>
    <row r="23" spans="1:6" ht="14.4" customHeight="1" x14ac:dyDescent="0.3">
      <c r="A23" s="857" t="s">
        <v>1288</v>
      </c>
      <c r="B23" s="849"/>
      <c r="C23" s="837">
        <v>0</v>
      </c>
      <c r="D23" s="849">
        <v>5963.32</v>
      </c>
      <c r="E23" s="837">
        <v>1</v>
      </c>
      <c r="F23" s="850">
        <v>5963.32</v>
      </c>
    </row>
    <row r="24" spans="1:6" ht="14.4" customHeight="1" thickBot="1" x14ac:dyDescent="0.35">
      <c r="A24" s="858" t="s">
        <v>1278</v>
      </c>
      <c r="B24" s="853">
        <v>0</v>
      </c>
      <c r="C24" s="854">
        <v>0</v>
      </c>
      <c r="D24" s="853">
        <v>29283.63</v>
      </c>
      <c r="E24" s="854">
        <v>1</v>
      </c>
      <c r="F24" s="855">
        <v>29283.63</v>
      </c>
    </row>
    <row r="25" spans="1:6" ht="14.4" customHeight="1" thickBot="1" x14ac:dyDescent="0.35">
      <c r="A25" s="771" t="s">
        <v>3</v>
      </c>
      <c r="B25" s="772">
        <v>1706.2099999999998</v>
      </c>
      <c r="C25" s="773">
        <v>3.8898742961499281E-3</v>
      </c>
      <c r="D25" s="772">
        <v>436922.3600000001</v>
      </c>
      <c r="E25" s="773">
        <v>0.99611012570385016</v>
      </c>
      <c r="F25" s="774">
        <v>438628.57000000007</v>
      </c>
    </row>
    <row r="26" spans="1:6" ht="14.4" customHeight="1" thickBot="1" x14ac:dyDescent="0.35"/>
    <row r="27" spans="1:6" ht="14.4" customHeight="1" x14ac:dyDescent="0.3">
      <c r="A27" s="856" t="s">
        <v>1018</v>
      </c>
      <c r="B27" s="225">
        <v>341.04</v>
      </c>
      <c r="C27" s="830">
        <v>0.12820474264318904</v>
      </c>
      <c r="D27" s="225">
        <v>2319.08</v>
      </c>
      <c r="E27" s="830">
        <v>0.87179525735681096</v>
      </c>
      <c r="F27" s="848">
        <v>2660.12</v>
      </c>
    </row>
    <row r="28" spans="1:6" ht="14.4" customHeight="1" x14ac:dyDescent="0.3">
      <c r="A28" s="857" t="s">
        <v>1939</v>
      </c>
      <c r="B28" s="849">
        <v>300.13</v>
      </c>
      <c r="C28" s="837">
        <v>1</v>
      </c>
      <c r="D28" s="849"/>
      <c r="E28" s="837">
        <v>0</v>
      </c>
      <c r="F28" s="850">
        <v>300.13</v>
      </c>
    </row>
    <row r="29" spans="1:6" ht="14.4" customHeight="1" x14ac:dyDescent="0.3">
      <c r="A29" s="857" t="s">
        <v>1940</v>
      </c>
      <c r="B29" s="849">
        <v>296.25</v>
      </c>
      <c r="C29" s="837">
        <v>1</v>
      </c>
      <c r="D29" s="849"/>
      <c r="E29" s="837">
        <v>0</v>
      </c>
      <c r="F29" s="850">
        <v>296.25</v>
      </c>
    </row>
    <row r="30" spans="1:6" ht="14.4" customHeight="1" x14ac:dyDescent="0.3">
      <c r="A30" s="857" t="s">
        <v>1941</v>
      </c>
      <c r="B30" s="849">
        <v>181.17000000000002</v>
      </c>
      <c r="C30" s="837">
        <v>1</v>
      </c>
      <c r="D30" s="849"/>
      <c r="E30" s="837">
        <v>0</v>
      </c>
      <c r="F30" s="850">
        <v>181.17000000000002</v>
      </c>
    </row>
    <row r="31" spans="1:6" ht="14.4" customHeight="1" x14ac:dyDescent="0.3">
      <c r="A31" s="857" t="s">
        <v>1036</v>
      </c>
      <c r="B31" s="849">
        <v>176.32</v>
      </c>
      <c r="C31" s="837">
        <v>0.5</v>
      </c>
      <c r="D31" s="849">
        <v>176.32</v>
      </c>
      <c r="E31" s="837">
        <v>0.5</v>
      </c>
      <c r="F31" s="850">
        <v>352.64</v>
      </c>
    </row>
    <row r="32" spans="1:6" ht="14.4" customHeight="1" x14ac:dyDescent="0.3">
      <c r="A32" s="857" t="s">
        <v>1022</v>
      </c>
      <c r="B32" s="849">
        <v>132.97999999999999</v>
      </c>
      <c r="C32" s="837">
        <v>1</v>
      </c>
      <c r="D32" s="849"/>
      <c r="E32" s="837">
        <v>0</v>
      </c>
      <c r="F32" s="850">
        <v>132.97999999999999</v>
      </c>
    </row>
    <row r="33" spans="1:6" ht="14.4" customHeight="1" x14ac:dyDescent="0.3">
      <c r="A33" s="857" t="s">
        <v>1027</v>
      </c>
      <c r="B33" s="849">
        <v>96.84</v>
      </c>
      <c r="C33" s="837">
        <v>0.1081069012480743</v>
      </c>
      <c r="D33" s="849">
        <v>798.94</v>
      </c>
      <c r="E33" s="837">
        <v>0.89189309875192568</v>
      </c>
      <c r="F33" s="850">
        <v>895.78000000000009</v>
      </c>
    </row>
    <row r="34" spans="1:6" ht="14.4" customHeight="1" x14ac:dyDescent="0.3">
      <c r="A34" s="857" t="s">
        <v>1942</v>
      </c>
      <c r="B34" s="849">
        <v>73.819999999999993</v>
      </c>
      <c r="C34" s="837">
        <v>1</v>
      </c>
      <c r="D34" s="849"/>
      <c r="E34" s="837">
        <v>0</v>
      </c>
      <c r="F34" s="850">
        <v>73.819999999999993</v>
      </c>
    </row>
    <row r="35" spans="1:6" ht="14.4" customHeight="1" x14ac:dyDescent="0.3">
      <c r="A35" s="857" t="s">
        <v>1028</v>
      </c>
      <c r="B35" s="849">
        <v>72.55</v>
      </c>
      <c r="C35" s="837">
        <v>1</v>
      </c>
      <c r="D35" s="849"/>
      <c r="E35" s="837">
        <v>0</v>
      </c>
      <c r="F35" s="850">
        <v>72.55</v>
      </c>
    </row>
    <row r="36" spans="1:6" ht="14.4" customHeight="1" x14ac:dyDescent="0.3">
      <c r="A36" s="857" t="s">
        <v>1009</v>
      </c>
      <c r="B36" s="849">
        <v>35.11</v>
      </c>
      <c r="C36" s="837">
        <v>0.23077428684106746</v>
      </c>
      <c r="D36" s="849">
        <v>117.03</v>
      </c>
      <c r="E36" s="837">
        <v>0.76922571315893262</v>
      </c>
      <c r="F36" s="850">
        <v>152.13999999999999</v>
      </c>
    </row>
    <row r="37" spans="1:6" ht="14.4" customHeight="1" x14ac:dyDescent="0.3">
      <c r="A37" s="857" t="s">
        <v>1943</v>
      </c>
      <c r="B37" s="849"/>
      <c r="C37" s="837">
        <v>0</v>
      </c>
      <c r="D37" s="849">
        <v>434.19</v>
      </c>
      <c r="E37" s="837">
        <v>1</v>
      </c>
      <c r="F37" s="850">
        <v>434.19</v>
      </c>
    </row>
    <row r="38" spans="1:6" ht="14.4" customHeight="1" x14ac:dyDescent="0.3">
      <c r="A38" s="857" t="s">
        <v>1944</v>
      </c>
      <c r="B38" s="849"/>
      <c r="C38" s="837">
        <v>0</v>
      </c>
      <c r="D38" s="849">
        <v>64.56</v>
      </c>
      <c r="E38" s="837">
        <v>1</v>
      </c>
      <c r="F38" s="850">
        <v>64.56</v>
      </c>
    </row>
    <row r="39" spans="1:6" ht="14.4" customHeight="1" x14ac:dyDescent="0.3">
      <c r="A39" s="857" t="s">
        <v>1035</v>
      </c>
      <c r="B39" s="849">
        <v>0</v>
      </c>
      <c r="C39" s="837"/>
      <c r="D39" s="849">
        <v>0</v>
      </c>
      <c r="E39" s="837"/>
      <c r="F39" s="850">
        <v>0</v>
      </c>
    </row>
    <row r="40" spans="1:6" ht="14.4" customHeight="1" x14ac:dyDescent="0.3">
      <c r="A40" s="857" t="s">
        <v>1945</v>
      </c>
      <c r="B40" s="849">
        <v>0</v>
      </c>
      <c r="C40" s="837"/>
      <c r="D40" s="849"/>
      <c r="E40" s="837"/>
      <c r="F40" s="850">
        <v>0</v>
      </c>
    </row>
    <row r="41" spans="1:6" ht="14.4" customHeight="1" x14ac:dyDescent="0.3">
      <c r="A41" s="857" t="s">
        <v>1002</v>
      </c>
      <c r="B41" s="849"/>
      <c r="C41" s="837">
        <v>0</v>
      </c>
      <c r="D41" s="849">
        <v>427215.96</v>
      </c>
      <c r="E41" s="837">
        <v>1</v>
      </c>
      <c r="F41" s="850">
        <v>427215.96</v>
      </c>
    </row>
    <row r="42" spans="1:6" ht="14.4" customHeight="1" x14ac:dyDescent="0.3">
      <c r="A42" s="857" t="s">
        <v>1946</v>
      </c>
      <c r="B42" s="849"/>
      <c r="C42" s="837"/>
      <c r="D42" s="849">
        <v>0</v>
      </c>
      <c r="E42" s="837"/>
      <c r="F42" s="850">
        <v>0</v>
      </c>
    </row>
    <row r="43" spans="1:6" ht="14.4" customHeight="1" x14ac:dyDescent="0.3">
      <c r="A43" s="857" t="s">
        <v>1947</v>
      </c>
      <c r="B43" s="849"/>
      <c r="C43" s="837"/>
      <c r="D43" s="849">
        <v>0</v>
      </c>
      <c r="E43" s="837"/>
      <c r="F43" s="850">
        <v>0</v>
      </c>
    </row>
    <row r="44" spans="1:6" ht="14.4" customHeight="1" x14ac:dyDescent="0.3">
      <c r="A44" s="857" t="s">
        <v>1030</v>
      </c>
      <c r="B44" s="849"/>
      <c r="C44" s="837"/>
      <c r="D44" s="849">
        <v>0</v>
      </c>
      <c r="E44" s="837"/>
      <c r="F44" s="850">
        <v>0</v>
      </c>
    </row>
    <row r="45" spans="1:6" ht="14.4" customHeight="1" x14ac:dyDescent="0.3">
      <c r="A45" s="857" t="s">
        <v>1948</v>
      </c>
      <c r="B45" s="849"/>
      <c r="C45" s="837">
        <v>0</v>
      </c>
      <c r="D45" s="849">
        <v>352.72</v>
      </c>
      <c r="E45" s="837">
        <v>1</v>
      </c>
      <c r="F45" s="850">
        <v>352.72</v>
      </c>
    </row>
    <row r="46" spans="1:6" ht="14.4" customHeight="1" x14ac:dyDescent="0.3">
      <c r="A46" s="857" t="s">
        <v>1037</v>
      </c>
      <c r="B46" s="849"/>
      <c r="C46" s="837">
        <v>0</v>
      </c>
      <c r="D46" s="849">
        <v>176.32</v>
      </c>
      <c r="E46" s="837">
        <v>1</v>
      </c>
      <c r="F46" s="850">
        <v>176.32</v>
      </c>
    </row>
    <row r="47" spans="1:6" ht="14.4" customHeight="1" x14ac:dyDescent="0.3">
      <c r="A47" s="857" t="s">
        <v>1949</v>
      </c>
      <c r="B47" s="849"/>
      <c r="C47" s="837">
        <v>0</v>
      </c>
      <c r="D47" s="849">
        <v>352.64</v>
      </c>
      <c r="E47" s="837">
        <v>1</v>
      </c>
      <c r="F47" s="850">
        <v>352.64</v>
      </c>
    </row>
    <row r="48" spans="1:6" ht="14.4" customHeight="1" x14ac:dyDescent="0.3">
      <c r="A48" s="857" t="s">
        <v>1950</v>
      </c>
      <c r="B48" s="849"/>
      <c r="C48" s="837">
        <v>0</v>
      </c>
      <c r="D48" s="849">
        <v>1604.96</v>
      </c>
      <c r="E48" s="837">
        <v>1</v>
      </c>
      <c r="F48" s="850">
        <v>1604.96</v>
      </c>
    </row>
    <row r="49" spans="1:6" ht="14.4" customHeight="1" x14ac:dyDescent="0.3">
      <c r="A49" s="857" t="s">
        <v>1951</v>
      </c>
      <c r="B49" s="849"/>
      <c r="C49" s="837">
        <v>0</v>
      </c>
      <c r="D49" s="849">
        <v>28.21</v>
      </c>
      <c r="E49" s="837">
        <v>1</v>
      </c>
      <c r="F49" s="850">
        <v>28.21</v>
      </c>
    </row>
    <row r="50" spans="1:6" ht="14.4" customHeight="1" x14ac:dyDescent="0.3">
      <c r="A50" s="857" t="s">
        <v>1040</v>
      </c>
      <c r="B50" s="849"/>
      <c r="C50" s="837">
        <v>0</v>
      </c>
      <c r="D50" s="849">
        <v>3140.1800000000007</v>
      </c>
      <c r="E50" s="837">
        <v>1</v>
      </c>
      <c r="F50" s="850">
        <v>3140.1800000000007</v>
      </c>
    </row>
    <row r="51" spans="1:6" ht="14.4" customHeight="1" x14ac:dyDescent="0.3">
      <c r="A51" s="857" t="s">
        <v>1033</v>
      </c>
      <c r="B51" s="849">
        <v>0</v>
      </c>
      <c r="C51" s="837"/>
      <c r="D51" s="849">
        <v>0</v>
      </c>
      <c r="E51" s="837"/>
      <c r="F51" s="850">
        <v>0</v>
      </c>
    </row>
    <row r="52" spans="1:6" ht="14.4" customHeight="1" thickBot="1" x14ac:dyDescent="0.35">
      <c r="A52" s="858" t="s">
        <v>1952</v>
      </c>
      <c r="B52" s="853"/>
      <c r="C52" s="854">
        <v>0</v>
      </c>
      <c r="D52" s="853">
        <v>141.25</v>
      </c>
      <c r="E52" s="854">
        <v>1</v>
      </c>
      <c r="F52" s="855">
        <v>141.25</v>
      </c>
    </row>
    <row r="53" spans="1:6" ht="14.4" customHeight="1" thickBot="1" x14ac:dyDescent="0.35">
      <c r="A53" s="771" t="s">
        <v>3</v>
      </c>
      <c r="B53" s="772">
        <v>1706.21</v>
      </c>
      <c r="C53" s="773">
        <v>3.889874296149929E-3</v>
      </c>
      <c r="D53" s="772">
        <v>436922.3600000001</v>
      </c>
      <c r="E53" s="773">
        <v>0.99611012570385016</v>
      </c>
      <c r="F53" s="774">
        <v>438628.57000000007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{0D10681B-0197-44FF-85E0-C3F079914B84}</x14:id>
        </ext>
      </extLst>
    </cfRule>
  </conditionalFormatting>
  <conditionalFormatting sqref="F27:F5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{FD5CE5CD-98CB-46E5-A2CF-B93CDE876198}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10681B-0197-44FF-85E0-C3F079914B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FD5CE5CD-98CB-46E5-A2CF-B93CDE8761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F27:F52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1968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30</v>
      </c>
      <c r="G3" s="47">
        <f>SUBTOTAL(9,G6:G1048576)</f>
        <v>1706.2099999999998</v>
      </c>
      <c r="H3" s="48">
        <f>IF(M3=0,0,G3/M3)</f>
        <v>3.8898742961499273E-3</v>
      </c>
      <c r="I3" s="47">
        <f>SUBTOTAL(9,I6:I1048576)</f>
        <v>1328</v>
      </c>
      <c r="J3" s="47">
        <f>SUBTOTAL(9,J6:J1048576)</f>
        <v>436922.36000000016</v>
      </c>
      <c r="K3" s="48">
        <f>IF(M3=0,0,J3/M3)</f>
        <v>0.99611012570385005</v>
      </c>
      <c r="L3" s="47">
        <f>SUBTOTAL(9,L6:L1048576)</f>
        <v>1358</v>
      </c>
      <c r="M3" s="49">
        <f>SUBTOTAL(9,M6:M1048576)</f>
        <v>438628.57000000018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1270</v>
      </c>
      <c r="B6" s="825" t="s">
        <v>1064</v>
      </c>
      <c r="C6" s="825" t="s">
        <v>1311</v>
      </c>
      <c r="D6" s="825" t="s">
        <v>696</v>
      </c>
      <c r="E6" s="825" t="s">
        <v>1070</v>
      </c>
      <c r="F6" s="225"/>
      <c r="G6" s="225"/>
      <c r="H6" s="830">
        <v>0</v>
      </c>
      <c r="I6" s="225">
        <v>2</v>
      </c>
      <c r="J6" s="225">
        <v>981.78</v>
      </c>
      <c r="K6" s="830">
        <v>1</v>
      </c>
      <c r="L6" s="225">
        <v>2</v>
      </c>
      <c r="M6" s="848">
        <v>981.78</v>
      </c>
    </row>
    <row r="7" spans="1:13" ht="14.4" customHeight="1" x14ac:dyDescent="0.3">
      <c r="A7" s="831" t="s">
        <v>1270</v>
      </c>
      <c r="B7" s="832" t="s">
        <v>1064</v>
      </c>
      <c r="C7" s="832" t="s">
        <v>1291</v>
      </c>
      <c r="D7" s="832" t="s">
        <v>696</v>
      </c>
      <c r="E7" s="832" t="s">
        <v>1068</v>
      </c>
      <c r="F7" s="849"/>
      <c r="G7" s="849"/>
      <c r="H7" s="837">
        <v>0</v>
      </c>
      <c r="I7" s="849">
        <v>4</v>
      </c>
      <c r="J7" s="849">
        <v>2945.32</v>
      </c>
      <c r="K7" s="837">
        <v>1</v>
      </c>
      <c r="L7" s="849">
        <v>4</v>
      </c>
      <c r="M7" s="850">
        <v>2945.32</v>
      </c>
    </row>
    <row r="8" spans="1:13" ht="14.4" customHeight="1" x14ac:dyDescent="0.3">
      <c r="A8" s="831" t="s">
        <v>1270</v>
      </c>
      <c r="B8" s="832" t="s">
        <v>1064</v>
      </c>
      <c r="C8" s="832" t="s">
        <v>1067</v>
      </c>
      <c r="D8" s="832" t="s">
        <v>696</v>
      </c>
      <c r="E8" s="832" t="s">
        <v>1068</v>
      </c>
      <c r="F8" s="849"/>
      <c r="G8" s="849"/>
      <c r="H8" s="837">
        <v>0</v>
      </c>
      <c r="I8" s="849">
        <v>3</v>
      </c>
      <c r="J8" s="849">
        <v>2208.9900000000002</v>
      </c>
      <c r="K8" s="837">
        <v>1</v>
      </c>
      <c r="L8" s="849">
        <v>3</v>
      </c>
      <c r="M8" s="850">
        <v>2208.9900000000002</v>
      </c>
    </row>
    <row r="9" spans="1:13" ht="14.4" customHeight="1" x14ac:dyDescent="0.3">
      <c r="A9" s="831" t="s">
        <v>1270</v>
      </c>
      <c r="B9" s="832" t="s">
        <v>1167</v>
      </c>
      <c r="C9" s="832" t="s">
        <v>1168</v>
      </c>
      <c r="D9" s="832" t="s">
        <v>1169</v>
      </c>
      <c r="E9" s="832" t="s">
        <v>1170</v>
      </c>
      <c r="F9" s="849"/>
      <c r="G9" s="849"/>
      <c r="H9" s="837"/>
      <c r="I9" s="849">
        <v>5</v>
      </c>
      <c r="J9" s="849">
        <v>0</v>
      </c>
      <c r="K9" s="837"/>
      <c r="L9" s="849">
        <v>5</v>
      </c>
      <c r="M9" s="850">
        <v>0</v>
      </c>
    </row>
    <row r="10" spans="1:13" ht="14.4" customHeight="1" x14ac:dyDescent="0.3">
      <c r="A10" s="831" t="s">
        <v>1270</v>
      </c>
      <c r="B10" s="832" t="s">
        <v>1953</v>
      </c>
      <c r="C10" s="832" t="s">
        <v>1373</v>
      </c>
      <c r="D10" s="832" t="s">
        <v>1374</v>
      </c>
      <c r="E10" s="832" t="s">
        <v>1375</v>
      </c>
      <c r="F10" s="849"/>
      <c r="G10" s="849"/>
      <c r="H10" s="837"/>
      <c r="I10" s="849">
        <v>1</v>
      </c>
      <c r="J10" s="849">
        <v>0</v>
      </c>
      <c r="K10" s="837"/>
      <c r="L10" s="849">
        <v>1</v>
      </c>
      <c r="M10" s="850">
        <v>0</v>
      </c>
    </row>
    <row r="11" spans="1:13" ht="14.4" customHeight="1" x14ac:dyDescent="0.3">
      <c r="A11" s="831" t="s">
        <v>1271</v>
      </c>
      <c r="B11" s="832" t="s">
        <v>1064</v>
      </c>
      <c r="C11" s="832" t="s">
        <v>1408</v>
      </c>
      <c r="D11" s="832" t="s">
        <v>696</v>
      </c>
      <c r="E11" s="832" t="s">
        <v>1409</v>
      </c>
      <c r="F11" s="849"/>
      <c r="G11" s="849"/>
      <c r="H11" s="837">
        <v>0</v>
      </c>
      <c r="I11" s="849">
        <v>4</v>
      </c>
      <c r="J11" s="849">
        <v>1472.64</v>
      </c>
      <c r="K11" s="837">
        <v>1</v>
      </c>
      <c r="L11" s="849">
        <v>4</v>
      </c>
      <c r="M11" s="850">
        <v>1472.64</v>
      </c>
    </row>
    <row r="12" spans="1:13" ht="14.4" customHeight="1" x14ac:dyDescent="0.3">
      <c r="A12" s="831" t="s">
        <v>1271</v>
      </c>
      <c r="B12" s="832" t="s">
        <v>1064</v>
      </c>
      <c r="C12" s="832" t="s">
        <v>1311</v>
      </c>
      <c r="D12" s="832" t="s">
        <v>696</v>
      </c>
      <c r="E12" s="832" t="s">
        <v>1070</v>
      </c>
      <c r="F12" s="849"/>
      <c r="G12" s="849"/>
      <c r="H12" s="837">
        <v>0</v>
      </c>
      <c r="I12" s="849">
        <v>12</v>
      </c>
      <c r="J12" s="849">
        <v>5890.68</v>
      </c>
      <c r="K12" s="837">
        <v>1</v>
      </c>
      <c r="L12" s="849">
        <v>12</v>
      </c>
      <c r="M12" s="850">
        <v>5890.68</v>
      </c>
    </row>
    <row r="13" spans="1:13" ht="14.4" customHeight="1" x14ac:dyDescent="0.3">
      <c r="A13" s="831" t="s">
        <v>1271</v>
      </c>
      <c r="B13" s="832" t="s">
        <v>1064</v>
      </c>
      <c r="C13" s="832" t="s">
        <v>1291</v>
      </c>
      <c r="D13" s="832" t="s">
        <v>696</v>
      </c>
      <c r="E13" s="832" t="s">
        <v>1068</v>
      </c>
      <c r="F13" s="849"/>
      <c r="G13" s="849"/>
      <c r="H13" s="837">
        <v>0</v>
      </c>
      <c r="I13" s="849">
        <v>18</v>
      </c>
      <c r="J13" s="849">
        <v>13253.940000000002</v>
      </c>
      <c r="K13" s="837">
        <v>1</v>
      </c>
      <c r="L13" s="849">
        <v>18</v>
      </c>
      <c r="M13" s="850">
        <v>13253.940000000002</v>
      </c>
    </row>
    <row r="14" spans="1:13" ht="14.4" customHeight="1" x14ac:dyDescent="0.3">
      <c r="A14" s="831" t="s">
        <v>1271</v>
      </c>
      <c r="B14" s="832" t="s">
        <v>1064</v>
      </c>
      <c r="C14" s="832" t="s">
        <v>1410</v>
      </c>
      <c r="D14" s="832" t="s">
        <v>1411</v>
      </c>
      <c r="E14" s="832" t="s">
        <v>1954</v>
      </c>
      <c r="F14" s="849"/>
      <c r="G14" s="849"/>
      <c r="H14" s="837">
        <v>0</v>
      </c>
      <c r="I14" s="849">
        <v>1</v>
      </c>
      <c r="J14" s="849">
        <v>1385.62</v>
      </c>
      <c r="K14" s="837">
        <v>1</v>
      </c>
      <c r="L14" s="849">
        <v>1</v>
      </c>
      <c r="M14" s="850">
        <v>1385.62</v>
      </c>
    </row>
    <row r="15" spans="1:13" ht="14.4" customHeight="1" x14ac:dyDescent="0.3">
      <c r="A15" s="831" t="s">
        <v>1271</v>
      </c>
      <c r="B15" s="832" t="s">
        <v>1131</v>
      </c>
      <c r="C15" s="832" t="s">
        <v>1335</v>
      </c>
      <c r="D15" s="832" t="s">
        <v>1336</v>
      </c>
      <c r="E15" s="832" t="s">
        <v>1337</v>
      </c>
      <c r="F15" s="849"/>
      <c r="G15" s="849"/>
      <c r="H15" s="837">
        <v>0</v>
      </c>
      <c r="I15" s="849">
        <v>1</v>
      </c>
      <c r="J15" s="849">
        <v>149.52000000000001</v>
      </c>
      <c r="K15" s="837">
        <v>1</v>
      </c>
      <c r="L15" s="849">
        <v>1</v>
      </c>
      <c r="M15" s="850">
        <v>149.52000000000001</v>
      </c>
    </row>
    <row r="16" spans="1:13" ht="14.4" customHeight="1" x14ac:dyDescent="0.3">
      <c r="A16" s="831" t="s">
        <v>1271</v>
      </c>
      <c r="B16" s="832" t="s">
        <v>1131</v>
      </c>
      <c r="C16" s="832" t="s">
        <v>1132</v>
      </c>
      <c r="D16" s="832" t="s">
        <v>835</v>
      </c>
      <c r="E16" s="832" t="s">
        <v>1133</v>
      </c>
      <c r="F16" s="849"/>
      <c r="G16" s="849"/>
      <c r="H16" s="837">
        <v>0</v>
      </c>
      <c r="I16" s="849">
        <v>1</v>
      </c>
      <c r="J16" s="849">
        <v>225.06</v>
      </c>
      <c r="K16" s="837">
        <v>1</v>
      </c>
      <c r="L16" s="849">
        <v>1</v>
      </c>
      <c r="M16" s="850">
        <v>225.06</v>
      </c>
    </row>
    <row r="17" spans="1:13" ht="14.4" customHeight="1" x14ac:dyDescent="0.3">
      <c r="A17" s="831" t="s">
        <v>1271</v>
      </c>
      <c r="B17" s="832" t="s">
        <v>1149</v>
      </c>
      <c r="C17" s="832" t="s">
        <v>1407</v>
      </c>
      <c r="D17" s="832" t="s">
        <v>1318</v>
      </c>
      <c r="E17" s="832" t="s">
        <v>1319</v>
      </c>
      <c r="F17" s="849">
        <v>1</v>
      </c>
      <c r="G17" s="849">
        <v>132.97999999999999</v>
      </c>
      <c r="H17" s="837">
        <v>1</v>
      </c>
      <c r="I17" s="849"/>
      <c r="J17" s="849"/>
      <c r="K17" s="837">
        <v>0</v>
      </c>
      <c r="L17" s="849">
        <v>1</v>
      </c>
      <c r="M17" s="850">
        <v>132.97999999999999</v>
      </c>
    </row>
    <row r="18" spans="1:13" ht="14.4" customHeight="1" x14ac:dyDescent="0.3">
      <c r="A18" s="831" t="s">
        <v>1271</v>
      </c>
      <c r="B18" s="832" t="s">
        <v>1160</v>
      </c>
      <c r="C18" s="832" t="s">
        <v>1163</v>
      </c>
      <c r="D18" s="832" t="s">
        <v>632</v>
      </c>
      <c r="E18" s="832" t="s">
        <v>619</v>
      </c>
      <c r="F18" s="849"/>
      <c r="G18" s="849"/>
      <c r="H18" s="837">
        <v>0</v>
      </c>
      <c r="I18" s="849">
        <v>1</v>
      </c>
      <c r="J18" s="849">
        <v>48.42</v>
      </c>
      <c r="K18" s="837">
        <v>1</v>
      </c>
      <c r="L18" s="849">
        <v>1</v>
      </c>
      <c r="M18" s="850">
        <v>48.42</v>
      </c>
    </row>
    <row r="19" spans="1:13" ht="14.4" customHeight="1" x14ac:dyDescent="0.3">
      <c r="A19" s="831" t="s">
        <v>1271</v>
      </c>
      <c r="B19" s="832" t="s">
        <v>1167</v>
      </c>
      <c r="C19" s="832" t="s">
        <v>1168</v>
      </c>
      <c r="D19" s="832" t="s">
        <v>1169</v>
      </c>
      <c r="E19" s="832" t="s">
        <v>1170</v>
      </c>
      <c r="F19" s="849"/>
      <c r="G19" s="849"/>
      <c r="H19" s="837"/>
      <c r="I19" s="849">
        <v>34</v>
      </c>
      <c r="J19" s="849">
        <v>0</v>
      </c>
      <c r="K19" s="837"/>
      <c r="L19" s="849">
        <v>34</v>
      </c>
      <c r="M19" s="850">
        <v>0</v>
      </c>
    </row>
    <row r="20" spans="1:13" ht="14.4" customHeight="1" x14ac:dyDescent="0.3">
      <c r="A20" s="831" t="s">
        <v>1272</v>
      </c>
      <c r="B20" s="832" t="s">
        <v>1190</v>
      </c>
      <c r="C20" s="832" t="s">
        <v>1908</v>
      </c>
      <c r="D20" s="832" t="s">
        <v>1909</v>
      </c>
      <c r="E20" s="832" t="s">
        <v>1728</v>
      </c>
      <c r="F20" s="849">
        <v>1</v>
      </c>
      <c r="G20" s="849">
        <v>176.32</v>
      </c>
      <c r="H20" s="837">
        <v>1</v>
      </c>
      <c r="I20" s="849"/>
      <c r="J20" s="849"/>
      <c r="K20" s="837">
        <v>0</v>
      </c>
      <c r="L20" s="849">
        <v>1</v>
      </c>
      <c r="M20" s="850">
        <v>176.32</v>
      </c>
    </row>
    <row r="21" spans="1:13" ht="14.4" customHeight="1" x14ac:dyDescent="0.3">
      <c r="A21" s="831" t="s">
        <v>1273</v>
      </c>
      <c r="B21" s="832" t="s">
        <v>1064</v>
      </c>
      <c r="C21" s="832" t="s">
        <v>1311</v>
      </c>
      <c r="D21" s="832" t="s">
        <v>696</v>
      </c>
      <c r="E21" s="832" t="s">
        <v>1070</v>
      </c>
      <c r="F21" s="849"/>
      <c r="G21" s="849"/>
      <c r="H21" s="837">
        <v>0</v>
      </c>
      <c r="I21" s="849">
        <v>4</v>
      </c>
      <c r="J21" s="849">
        <v>1963.56</v>
      </c>
      <c r="K21" s="837">
        <v>1</v>
      </c>
      <c r="L21" s="849">
        <v>4</v>
      </c>
      <c r="M21" s="850">
        <v>1963.56</v>
      </c>
    </row>
    <row r="22" spans="1:13" ht="14.4" customHeight="1" x14ac:dyDescent="0.3">
      <c r="A22" s="831" t="s">
        <v>1273</v>
      </c>
      <c r="B22" s="832" t="s">
        <v>1064</v>
      </c>
      <c r="C22" s="832" t="s">
        <v>1291</v>
      </c>
      <c r="D22" s="832" t="s">
        <v>696</v>
      </c>
      <c r="E22" s="832" t="s">
        <v>1068</v>
      </c>
      <c r="F22" s="849"/>
      <c r="G22" s="849"/>
      <c r="H22" s="837">
        <v>0</v>
      </c>
      <c r="I22" s="849">
        <v>22</v>
      </c>
      <c r="J22" s="849">
        <v>16199.260000000002</v>
      </c>
      <c r="K22" s="837">
        <v>1</v>
      </c>
      <c r="L22" s="849">
        <v>22</v>
      </c>
      <c r="M22" s="850">
        <v>16199.260000000002</v>
      </c>
    </row>
    <row r="23" spans="1:13" ht="14.4" customHeight="1" x14ac:dyDescent="0.3">
      <c r="A23" s="831" t="s">
        <v>1273</v>
      </c>
      <c r="B23" s="832" t="s">
        <v>1138</v>
      </c>
      <c r="C23" s="832" t="s">
        <v>1438</v>
      </c>
      <c r="D23" s="832" t="s">
        <v>1140</v>
      </c>
      <c r="E23" s="832" t="s">
        <v>1439</v>
      </c>
      <c r="F23" s="849"/>
      <c r="G23" s="849"/>
      <c r="H23" s="837">
        <v>0</v>
      </c>
      <c r="I23" s="849">
        <v>2</v>
      </c>
      <c r="J23" s="849">
        <v>170.54</v>
      </c>
      <c r="K23" s="837">
        <v>1</v>
      </c>
      <c r="L23" s="849">
        <v>2</v>
      </c>
      <c r="M23" s="850">
        <v>170.54</v>
      </c>
    </row>
    <row r="24" spans="1:13" ht="14.4" customHeight="1" x14ac:dyDescent="0.3">
      <c r="A24" s="831" t="s">
        <v>1273</v>
      </c>
      <c r="B24" s="832" t="s">
        <v>1138</v>
      </c>
      <c r="C24" s="832" t="s">
        <v>1437</v>
      </c>
      <c r="D24" s="832" t="s">
        <v>1140</v>
      </c>
      <c r="E24" s="832" t="s">
        <v>1315</v>
      </c>
      <c r="F24" s="849"/>
      <c r="G24" s="849"/>
      <c r="H24" s="837">
        <v>0</v>
      </c>
      <c r="I24" s="849">
        <v>2</v>
      </c>
      <c r="J24" s="849">
        <v>341.04</v>
      </c>
      <c r="K24" s="837">
        <v>1</v>
      </c>
      <c r="L24" s="849">
        <v>2</v>
      </c>
      <c r="M24" s="850">
        <v>341.04</v>
      </c>
    </row>
    <row r="25" spans="1:13" ht="14.4" customHeight="1" x14ac:dyDescent="0.3">
      <c r="A25" s="831" t="s">
        <v>1273</v>
      </c>
      <c r="B25" s="832" t="s">
        <v>1955</v>
      </c>
      <c r="C25" s="832" t="s">
        <v>1468</v>
      </c>
      <c r="D25" s="832" t="s">
        <v>1469</v>
      </c>
      <c r="E25" s="832" t="s">
        <v>1470</v>
      </c>
      <c r="F25" s="849"/>
      <c r="G25" s="849"/>
      <c r="H25" s="837">
        <v>0</v>
      </c>
      <c r="I25" s="849">
        <v>1</v>
      </c>
      <c r="J25" s="849">
        <v>64.56</v>
      </c>
      <c r="K25" s="837">
        <v>1</v>
      </c>
      <c r="L25" s="849">
        <v>1</v>
      </c>
      <c r="M25" s="850">
        <v>64.56</v>
      </c>
    </row>
    <row r="26" spans="1:13" ht="14.4" customHeight="1" x14ac:dyDescent="0.3">
      <c r="A26" s="831" t="s">
        <v>1273</v>
      </c>
      <c r="B26" s="832" t="s">
        <v>1167</v>
      </c>
      <c r="C26" s="832" t="s">
        <v>1168</v>
      </c>
      <c r="D26" s="832" t="s">
        <v>1169</v>
      </c>
      <c r="E26" s="832" t="s">
        <v>1170</v>
      </c>
      <c r="F26" s="849"/>
      <c r="G26" s="849"/>
      <c r="H26" s="837"/>
      <c r="I26" s="849">
        <v>15</v>
      </c>
      <c r="J26" s="849">
        <v>0</v>
      </c>
      <c r="K26" s="837"/>
      <c r="L26" s="849">
        <v>15</v>
      </c>
      <c r="M26" s="850">
        <v>0</v>
      </c>
    </row>
    <row r="27" spans="1:13" ht="14.4" customHeight="1" x14ac:dyDescent="0.3">
      <c r="A27" s="831" t="s">
        <v>1273</v>
      </c>
      <c r="B27" s="832" t="s">
        <v>1956</v>
      </c>
      <c r="C27" s="832" t="s">
        <v>1472</v>
      </c>
      <c r="D27" s="832" t="s">
        <v>1473</v>
      </c>
      <c r="E27" s="832" t="s">
        <v>1474</v>
      </c>
      <c r="F27" s="849">
        <v>1</v>
      </c>
      <c r="G27" s="849">
        <v>60.39</v>
      </c>
      <c r="H27" s="837">
        <v>1</v>
      </c>
      <c r="I27" s="849"/>
      <c r="J27" s="849"/>
      <c r="K27" s="837">
        <v>0</v>
      </c>
      <c r="L27" s="849">
        <v>1</v>
      </c>
      <c r="M27" s="850">
        <v>60.39</v>
      </c>
    </row>
    <row r="28" spans="1:13" ht="14.4" customHeight="1" x14ac:dyDescent="0.3">
      <c r="A28" s="831" t="s">
        <v>1273</v>
      </c>
      <c r="B28" s="832" t="s">
        <v>1957</v>
      </c>
      <c r="C28" s="832" t="s">
        <v>1434</v>
      </c>
      <c r="D28" s="832" t="s">
        <v>1435</v>
      </c>
      <c r="E28" s="832" t="s">
        <v>1436</v>
      </c>
      <c r="F28" s="849"/>
      <c r="G28" s="849"/>
      <c r="H28" s="837">
        <v>0</v>
      </c>
      <c r="I28" s="849">
        <v>1</v>
      </c>
      <c r="J28" s="849">
        <v>9.4</v>
      </c>
      <c r="K28" s="837">
        <v>1</v>
      </c>
      <c r="L28" s="849">
        <v>1</v>
      </c>
      <c r="M28" s="850">
        <v>9.4</v>
      </c>
    </row>
    <row r="29" spans="1:13" ht="14.4" customHeight="1" x14ac:dyDescent="0.3">
      <c r="A29" s="831" t="s">
        <v>1273</v>
      </c>
      <c r="B29" s="832" t="s">
        <v>1184</v>
      </c>
      <c r="C29" s="832" t="s">
        <v>1185</v>
      </c>
      <c r="D29" s="832" t="s">
        <v>831</v>
      </c>
      <c r="E29" s="832" t="s">
        <v>1186</v>
      </c>
      <c r="F29" s="849"/>
      <c r="G29" s="849"/>
      <c r="H29" s="837"/>
      <c r="I29" s="849">
        <v>1</v>
      </c>
      <c r="J29" s="849">
        <v>0</v>
      </c>
      <c r="K29" s="837"/>
      <c r="L29" s="849">
        <v>1</v>
      </c>
      <c r="M29" s="850">
        <v>0</v>
      </c>
    </row>
    <row r="30" spans="1:13" ht="14.4" customHeight="1" x14ac:dyDescent="0.3">
      <c r="A30" s="831" t="s">
        <v>1274</v>
      </c>
      <c r="B30" s="832" t="s">
        <v>1064</v>
      </c>
      <c r="C30" s="832" t="s">
        <v>1311</v>
      </c>
      <c r="D30" s="832" t="s">
        <v>696</v>
      </c>
      <c r="E30" s="832" t="s">
        <v>1070</v>
      </c>
      <c r="F30" s="849"/>
      <c r="G30" s="849"/>
      <c r="H30" s="837">
        <v>0</v>
      </c>
      <c r="I30" s="849">
        <v>11</v>
      </c>
      <c r="J30" s="849">
        <v>5399.79</v>
      </c>
      <c r="K30" s="837">
        <v>1</v>
      </c>
      <c r="L30" s="849">
        <v>11</v>
      </c>
      <c r="M30" s="850">
        <v>5399.79</v>
      </c>
    </row>
    <row r="31" spans="1:13" ht="14.4" customHeight="1" x14ac:dyDescent="0.3">
      <c r="A31" s="831" t="s">
        <v>1274</v>
      </c>
      <c r="B31" s="832" t="s">
        <v>1064</v>
      </c>
      <c r="C31" s="832" t="s">
        <v>1291</v>
      </c>
      <c r="D31" s="832" t="s">
        <v>696</v>
      </c>
      <c r="E31" s="832" t="s">
        <v>1068</v>
      </c>
      <c r="F31" s="849"/>
      <c r="G31" s="849"/>
      <c r="H31" s="837">
        <v>0</v>
      </c>
      <c r="I31" s="849">
        <v>120</v>
      </c>
      <c r="J31" s="849">
        <v>88359.600000000049</v>
      </c>
      <c r="K31" s="837">
        <v>1</v>
      </c>
      <c r="L31" s="849">
        <v>120</v>
      </c>
      <c r="M31" s="850">
        <v>88359.600000000049</v>
      </c>
    </row>
    <row r="32" spans="1:13" ht="14.4" customHeight="1" x14ac:dyDescent="0.3">
      <c r="A32" s="831" t="s">
        <v>1274</v>
      </c>
      <c r="B32" s="832" t="s">
        <v>1064</v>
      </c>
      <c r="C32" s="832" t="s">
        <v>1365</v>
      </c>
      <c r="D32" s="832" t="s">
        <v>696</v>
      </c>
      <c r="E32" s="832" t="s">
        <v>1366</v>
      </c>
      <c r="F32" s="849"/>
      <c r="G32" s="849"/>
      <c r="H32" s="837">
        <v>0</v>
      </c>
      <c r="I32" s="849">
        <v>1</v>
      </c>
      <c r="J32" s="849">
        <v>923.74</v>
      </c>
      <c r="K32" s="837">
        <v>1</v>
      </c>
      <c r="L32" s="849">
        <v>1</v>
      </c>
      <c r="M32" s="850">
        <v>923.74</v>
      </c>
    </row>
    <row r="33" spans="1:13" ht="14.4" customHeight="1" x14ac:dyDescent="0.3">
      <c r="A33" s="831" t="s">
        <v>1274</v>
      </c>
      <c r="B33" s="832" t="s">
        <v>1958</v>
      </c>
      <c r="C33" s="832" t="s">
        <v>1328</v>
      </c>
      <c r="D33" s="832" t="s">
        <v>815</v>
      </c>
      <c r="E33" s="832" t="s">
        <v>1329</v>
      </c>
      <c r="F33" s="849">
        <v>2</v>
      </c>
      <c r="G33" s="849">
        <v>0</v>
      </c>
      <c r="H33" s="837"/>
      <c r="I33" s="849"/>
      <c r="J33" s="849"/>
      <c r="K33" s="837"/>
      <c r="L33" s="849">
        <v>2</v>
      </c>
      <c r="M33" s="850">
        <v>0</v>
      </c>
    </row>
    <row r="34" spans="1:13" ht="14.4" customHeight="1" x14ac:dyDescent="0.3">
      <c r="A34" s="831" t="s">
        <v>1274</v>
      </c>
      <c r="B34" s="832" t="s">
        <v>1131</v>
      </c>
      <c r="C34" s="832" t="s">
        <v>1543</v>
      </c>
      <c r="D34" s="832" t="s">
        <v>835</v>
      </c>
      <c r="E34" s="832" t="s">
        <v>1544</v>
      </c>
      <c r="F34" s="849"/>
      <c r="G34" s="849"/>
      <c r="H34" s="837">
        <v>0</v>
      </c>
      <c r="I34" s="849">
        <v>1</v>
      </c>
      <c r="J34" s="849">
        <v>154.36000000000001</v>
      </c>
      <c r="K34" s="837">
        <v>1</v>
      </c>
      <c r="L34" s="849">
        <v>1</v>
      </c>
      <c r="M34" s="850">
        <v>154.36000000000001</v>
      </c>
    </row>
    <row r="35" spans="1:13" ht="14.4" customHeight="1" x14ac:dyDescent="0.3">
      <c r="A35" s="831" t="s">
        <v>1274</v>
      </c>
      <c r="B35" s="832" t="s">
        <v>1131</v>
      </c>
      <c r="C35" s="832" t="s">
        <v>1335</v>
      </c>
      <c r="D35" s="832" t="s">
        <v>1336</v>
      </c>
      <c r="E35" s="832" t="s">
        <v>1337</v>
      </c>
      <c r="F35" s="849"/>
      <c r="G35" s="849"/>
      <c r="H35" s="837">
        <v>0</v>
      </c>
      <c r="I35" s="849">
        <v>2</v>
      </c>
      <c r="J35" s="849">
        <v>299.04000000000002</v>
      </c>
      <c r="K35" s="837">
        <v>1</v>
      </c>
      <c r="L35" s="849">
        <v>2</v>
      </c>
      <c r="M35" s="850">
        <v>299.04000000000002</v>
      </c>
    </row>
    <row r="36" spans="1:13" ht="14.4" customHeight="1" x14ac:dyDescent="0.3">
      <c r="A36" s="831" t="s">
        <v>1274</v>
      </c>
      <c r="B36" s="832" t="s">
        <v>1160</v>
      </c>
      <c r="C36" s="832" t="s">
        <v>1163</v>
      </c>
      <c r="D36" s="832" t="s">
        <v>632</v>
      </c>
      <c r="E36" s="832" t="s">
        <v>619</v>
      </c>
      <c r="F36" s="849"/>
      <c r="G36" s="849"/>
      <c r="H36" s="837">
        <v>0</v>
      </c>
      <c r="I36" s="849">
        <v>4</v>
      </c>
      <c r="J36" s="849">
        <v>193.68</v>
      </c>
      <c r="K36" s="837">
        <v>1</v>
      </c>
      <c r="L36" s="849">
        <v>4</v>
      </c>
      <c r="M36" s="850">
        <v>193.68</v>
      </c>
    </row>
    <row r="37" spans="1:13" ht="14.4" customHeight="1" x14ac:dyDescent="0.3">
      <c r="A37" s="831" t="s">
        <v>1274</v>
      </c>
      <c r="B37" s="832" t="s">
        <v>1160</v>
      </c>
      <c r="C37" s="832" t="s">
        <v>1538</v>
      </c>
      <c r="D37" s="832" t="s">
        <v>1539</v>
      </c>
      <c r="E37" s="832" t="s">
        <v>1540</v>
      </c>
      <c r="F37" s="849">
        <v>2</v>
      </c>
      <c r="G37" s="849">
        <v>96.84</v>
      </c>
      <c r="H37" s="837">
        <v>1</v>
      </c>
      <c r="I37" s="849"/>
      <c r="J37" s="849"/>
      <c r="K37" s="837">
        <v>0</v>
      </c>
      <c r="L37" s="849">
        <v>2</v>
      </c>
      <c r="M37" s="850">
        <v>96.84</v>
      </c>
    </row>
    <row r="38" spans="1:13" ht="14.4" customHeight="1" x14ac:dyDescent="0.3">
      <c r="A38" s="831" t="s">
        <v>1274</v>
      </c>
      <c r="B38" s="832" t="s">
        <v>1167</v>
      </c>
      <c r="C38" s="832" t="s">
        <v>1168</v>
      </c>
      <c r="D38" s="832" t="s">
        <v>1169</v>
      </c>
      <c r="E38" s="832" t="s">
        <v>1170</v>
      </c>
      <c r="F38" s="849"/>
      <c r="G38" s="849"/>
      <c r="H38" s="837"/>
      <c r="I38" s="849">
        <v>203</v>
      </c>
      <c r="J38" s="849">
        <v>0</v>
      </c>
      <c r="K38" s="837"/>
      <c r="L38" s="849">
        <v>203</v>
      </c>
      <c r="M38" s="850">
        <v>0</v>
      </c>
    </row>
    <row r="39" spans="1:13" ht="14.4" customHeight="1" x14ac:dyDescent="0.3">
      <c r="A39" s="831" t="s">
        <v>1274</v>
      </c>
      <c r="B39" s="832" t="s">
        <v>1959</v>
      </c>
      <c r="C39" s="832" t="s">
        <v>1541</v>
      </c>
      <c r="D39" s="832" t="s">
        <v>1332</v>
      </c>
      <c r="E39" s="832" t="s">
        <v>1542</v>
      </c>
      <c r="F39" s="849">
        <v>1</v>
      </c>
      <c r="G39" s="849">
        <v>33.549999999999997</v>
      </c>
      <c r="H39" s="837">
        <v>1</v>
      </c>
      <c r="I39" s="849"/>
      <c r="J39" s="849"/>
      <c r="K39" s="837">
        <v>0</v>
      </c>
      <c r="L39" s="849">
        <v>1</v>
      </c>
      <c r="M39" s="850">
        <v>33.549999999999997</v>
      </c>
    </row>
    <row r="40" spans="1:13" ht="14.4" customHeight="1" x14ac:dyDescent="0.3">
      <c r="A40" s="831" t="s">
        <v>1274</v>
      </c>
      <c r="B40" s="832" t="s">
        <v>1959</v>
      </c>
      <c r="C40" s="832" t="s">
        <v>1331</v>
      </c>
      <c r="D40" s="832" t="s">
        <v>1332</v>
      </c>
      <c r="E40" s="832" t="s">
        <v>1333</v>
      </c>
      <c r="F40" s="849">
        <v>1</v>
      </c>
      <c r="G40" s="849">
        <v>150.94</v>
      </c>
      <c r="H40" s="837">
        <v>1</v>
      </c>
      <c r="I40" s="849"/>
      <c r="J40" s="849"/>
      <c r="K40" s="837">
        <v>0</v>
      </c>
      <c r="L40" s="849">
        <v>1</v>
      </c>
      <c r="M40" s="850">
        <v>150.94</v>
      </c>
    </row>
    <row r="41" spans="1:13" ht="14.4" customHeight="1" x14ac:dyDescent="0.3">
      <c r="A41" s="831" t="s">
        <v>1275</v>
      </c>
      <c r="B41" s="832" t="s">
        <v>1167</v>
      </c>
      <c r="C41" s="832" t="s">
        <v>1168</v>
      </c>
      <c r="D41" s="832" t="s">
        <v>1169</v>
      </c>
      <c r="E41" s="832" t="s">
        <v>1170</v>
      </c>
      <c r="F41" s="849"/>
      <c r="G41" s="849"/>
      <c r="H41" s="837"/>
      <c r="I41" s="849">
        <v>1</v>
      </c>
      <c r="J41" s="849">
        <v>0</v>
      </c>
      <c r="K41" s="837"/>
      <c r="L41" s="849">
        <v>1</v>
      </c>
      <c r="M41" s="850">
        <v>0</v>
      </c>
    </row>
    <row r="42" spans="1:13" ht="14.4" customHeight="1" x14ac:dyDescent="0.3">
      <c r="A42" s="831" t="s">
        <v>1276</v>
      </c>
      <c r="B42" s="832" t="s">
        <v>1064</v>
      </c>
      <c r="C42" s="832" t="s">
        <v>1311</v>
      </c>
      <c r="D42" s="832" t="s">
        <v>696</v>
      </c>
      <c r="E42" s="832" t="s">
        <v>1070</v>
      </c>
      <c r="F42" s="849"/>
      <c r="G42" s="849"/>
      <c r="H42" s="837">
        <v>0</v>
      </c>
      <c r="I42" s="849">
        <v>11</v>
      </c>
      <c r="J42" s="849">
        <v>5399.79</v>
      </c>
      <c r="K42" s="837">
        <v>1</v>
      </c>
      <c r="L42" s="849">
        <v>11</v>
      </c>
      <c r="M42" s="850">
        <v>5399.79</v>
      </c>
    </row>
    <row r="43" spans="1:13" ht="14.4" customHeight="1" x14ac:dyDescent="0.3">
      <c r="A43" s="831" t="s">
        <v>1276</v>
      </c>
      <c r="B43" s="832" t="s">
        <v>1064</v>
      </c>
      <c r="C43" s="832" t="s">
        <v>1291</v>
      </c>
      <c r="D43" s="832" t="s">
        <v>696</v>
      </c>
      <c r="E43" s="832" t="s">
        <v>1068</v>
      </c>
      <c r="F43" s="849"/>
      <c r="G43" s="849"/>
      <c r="H43" s="837">
        <v>0</v>
      </c>
      <c r="I43" s="849">
        <v>16</v>
      </c>
      <c r="J43" s="849">
        <v>11781.28</v>
      </c>
      <c r="K43" s="837">
        <v>1</v>
      </c>
      <c r="L43" s="849">
        <v>16</v>
      </c>
      <c r="M43" s="850">
        <v>11781.28</v>
      </c>
    </row>
    <row r="44" spans="1:13" ht="14.4" customHeight="1" x14ac:dyDescent="0.3">
      <c r="A44" s="831" t="s">
        <v>1276</v>
      </c>
      <c r="B44" s="832" t="s">
        <v>1138</v>
      </c>
      <c r="C44" s="832" t="s">
        <v>1139</v>
      </c>
      <c r="D44" s="832" t="s">
        <v>1140</v>
      </c>
      <c r="E44" s="832" t="s">
        <v>1141</v>
      </c>
      <c r="F44" s="849"/>
      <c r="G44" s="849"/>
      <c r="H44" s="837">
        <v>0</v>
      </c>
      <c r="I44" s="849">
        <v>4</v>
      </c>
      <c r="J44" s="849">
        <v>1091.32</v>
      </c>
      <c r="K44" s="837">
        <v>1</v>
      </c>
      <c r="L44" s="849">
        <v>4</v>
      </c>
      <c r="M44" s="850">
        <v>1091.32</v>
      </c>
    </row>
    <row r="45" spans="1:13" ht="14.4" customHeight="1" x14ac:dyDescent="0.3">
      <c r="A45" s="831" t="s">
        <v>1276</v>
      </c>
      <c r="B45" s="832" t="s">
        <v>1960</v>
      </c>
      <c r="C45" s="832" t="s">
        <v>1549</v>
      </c>
      <c r="D45" s="832" t="s">
        <v>1550</v>
      </c>
      <c r="E45" s="832" t="s">
        <v>1551</v>
      </c>
      <c r="F45" s="849"/>
      <c r="G45" s="849"/>
      <c r="H45" s="837">
        <v>0</v>
      </c>
      <c r="I45" s="849">
        <v>1</v>
      </c>
      <c r="J45" s="849">
        <v>141.09</v>
      </c>
      <c r="K45" s="837">
        <v>1</v>
      </c>
      <c r="L45" s="849">
        <v>1</v>
      </c>
      <c r="M45" s="850">
        <v>141.09</v>
      </c>
    </row>
    <row r="46" spans="1:13" ht="14.4" customHeight="1" x14ac:dyDescent="0.3">
      <c r="A46" s="831" t="s">
        <v>1276</v>
      </c>
      <c r="B46" s="832" t="s">
        <v>1167</v>
      </c>
      <c r="C46" s="832" t="s">
        <v>1168</v>
      </c>
      <c r="D46" s="832" t="s">
        <v>1169</v>
      </c>
      <c r="E46" s="832" t="s">
        <v>1170</v>
      </c>
      <c r="F46" s="849"/>
      <c r="G46" s="849"/>
      <c r="H46" s="837"/>
      <c r="I46" s="849">
        <v>4</v>
      </c>
      <c r="J46" s="849">
        <v>0</v>
      </c>
      <c r="K46" s="837"/>
      <c r="L46" s="849">
        <v>4</v>
      </c>
      <c r="M46" s="850">
        <v>0</v>
      </c>
    </row>
    <row r="47" spans="1:13" ht="14.4" customHeight="1" x14ac:dyDescent="0.3">
      <c r="A47" s="831" t="s">
        <v>1277</v>
      </c>
      <c r="B47" s="832" t="s">
        <v>1064</v>
      </c>
      <c r="C47" s="832" t="s">
        <v>1291</v>
      </c>
      <c r="D47" s="832" t="s">
        <v>696</v>
      </c>
      <c r="E47" s="832" t="s">
        <v>1068</v>
      </c>
      <c r="F47" s="849"/>
      <c r="G47" s="849"/>
      <c r="H47" s="837">
        <v>0</v>
      </c>
      <c r="I47" s="849">
        <v>1</v>
      </c>
      <c r="J47" s="849">
        <v>736.33</v>
      </c>
      <c r="K47" s="837">
        <v>1</v>
      </c>
      <c r="L47" s="849">
        <v>1</v>
      </c>
      <c r="M47" s="850">
        <v>736.33</v>
      </c>
    </row>
    <row r="48" spans="1:13" ht="14.4" customHeight="1" x14ac:dyDescent="0.3">
      <c r="A48" s="831" t="s">
        <v>1277</v>
      </c>
      <c r="B48" s="832" t="s">
        <v>1131</v>
      </c>
      <c r="C48" s="832" t="s">
        <v>1132</v>
      </c>
      <c r="D48" s="832" t="s">
        <v>835</v>
      </c>
      <c r="E48" s="832" t="s">
        <v>1133</v>
      </c>
      <c r="F48" s="849"/>
      <c r="G48" s="849"/>
      <c r="H48" s="837">
        <v>0</v>
      </c>
      <c r="I48" s="849">
        <v>1</v>
      </c>
      <c r="J48" s="849">
        <v>225.06</v>
      </c>
      <c r="K48" s="837">
        <v>1</v>
      </c>
      <c r="L48" s="849">
        <v>1</v>
      </c>
      <c r="M48" s="850">
        <v>225.06</v>
      </c>
    </row>
    <row r="49" spans="1:13" ht="14.4" customHeight="1" x14ac:dyDescent="0.3">
      <c r="A49" s="831" t="s">
        <v>1278</v>
      </c>
      <c r="B49" s="832" t="s">
        <v>1064</v>
      </c>
      <c r="C49" s="832" t="s">
        <v>1311</v>
      </c>
      <c r="D49" s="832" t="s">
        <v>696</v>
      </c>
      <c r="E49" s="832" t="s">
        <v>1070</v>
      </c>
      <c r="F49" s="849"/>
      <c r="G49" s="849"/>
      <c r="H49" s="837">
        <v>0</v>
      </c>
      <c r="I49" s="849">
        <v>21</v>
      </c>
      <c r="J49" s="849">
        <v>10308.69</v>
      </c>
      <c r="K49" s="837">
        <v>1</v>
      </c>
      <c r="L49" s="849">
        <v>21</v>
      </c>
      <c r="M49" s="850">
        <v>10308.69</v>
      </c>
    </row>
    <row r="50" spans="1:13" ht="14.4" customHeight="1" x14ac:dyDescent="0.3">
      <c r="A50" s="831" t="s">
        <v>1278</v>
      </c>
      <c r="B50" s="832" t="s">
        <v>1064</v>
      </c>
      <c r="C50" s="832" t="s">
        <v>1291</v>
      </c>
      <c r="D50" s="832" t="s">
        <v>696</v>
      </c>
      <c r="E50" s="832" t="s">
        <v>1068</v>
      </c>
      <c r="F50" s="849"/>
      <c r="G50" s="849"/>
      <c r="H50" s="837">
        <v>0</v>
      </c>
      <c r="I50" s="849">
        <v>14</v>
      </c>
      <c r="J50" s="849">
        <v>10308.620000000001</v>
      </c>
      <c r="K50" s="837">
        <v>1</v>
      </c>
      <c r="L50" s="849">
        <v>14</v>
      </c>
      <c r="M50" s="850">
        <v>10308.620000000001</v>
      </c>
    </row>
    <row r="51" spans="1:13" ht="14.4" customHeight="1" x14ac:dyDescent="0.3">
      <c r="A51" s="831" t="s">
        <v>1278</v>
      </c>
      <c r="B51" s="832" t="s">
        <v>1064</v>
      </c>
      <c r="C51" s="832" t="s">
        <v>1365</v>
      </c>
      <c r="D51" s="832" t="s">
        <v>696</v>
      </c>
      <c r="E51" s="832" t="s">
        <v>1366</v>
      </c>
      <c r="F51" s="849"/>
      <c r="G51" s="849"/>
      <c r="H51" s="837">
        <v>0</v>
      </c>
      <c r="I51" s="849">
        <v>6</v>
      </c>
      <c r="J51" s="849">
        <v>5542.4400000000005</v>
      </c>
      <c r="K51" s="837">
        <v>1</v>
      </c>
      <c r="L51" s="849">
        <v>6</v>
      </c>
      <c r="M51" s="850">
        <v>5542.4400000000005</v>
      </c>
    </row>
    <row r="52" spans="1:13" ht="14.4" customHeight="1" x14ac:dyDescent="0.3">
      <c r="A52" s="831" t="s">
        <v>1278</v>
      </c>
      <c r="B52" s="832" t="s">
        <v>1064</v>
      </c>
      <c r="C52" s="832" t="s">
        <v>1410</v>
      </c>
      <c r="D52" s="832" t="s">
        <v>1411</v>
      </c>
      <c r="E52" s="832" t="s">
        <v>1954</v>
      </c>
      <c r="F52" s="849"/>
      <c r="G52" s="849"/>
      <c r="H52" s="837">
        <v>0</v>
      </c>
      <c r="I52" s="849">
        <v>2</v>
      </c>
      <c r="J52" s="849">
        <v>2771.24</v>
      </c>
      <c r="K52" s="837">
        <v>1</v>
      </c>
      <c r="L52" s="849">
        <v>2</v>
      </c>
      <c r="M52" s="850">
        <v>2771.24</v>
      </c>
    </row>
    <row r="53" spans="1:13" ht="14.4" customHeight="1" x14ac:dyDescent="0.3">
      <c r="A53" s="831" t="s">
        <v>1278</v>
      </c>
      <c r="B53" s="832" t="s">
        <v>1167</v>
      </c>
      <c r="C53" s="832" t="s">
        <v>1168</v>
      </c>
      <c r="D53" s="832" t="s">
        <v>1169</v>
      </c>
      <c r="E53" s="832" t="s">
        <v>1170</v>
      </c>
      <c r="F53" s="849"/>
      <c r="G53" s="849"/>
      <c r="H53" s="837"/>
      <c r="I53" s="849">
        <v>16</v>
      </c>
      <c r="J53" s="849">
        <v>0</v>
      </c>
      <c r="K53" s="837"/>
      <c r="L53" s="849">
        <v>16</v>
      </c>
      <c r="M53" s="850">
        <v>0</v>
      </c>
    </row>
    <row r="54" spans="1:13" ht="14.4" customHeight="1" x14ac:dyDescent="0.3">
      <c r="A54" s="831" t="s">
        <v>1278</v>
      </c>
      <c r="B54" s="832" t="s">
        <v>1184</v>
      </c>
      <c r="C54" s="832" t="s">
        <v>1609</v>
      </c>
      <c r="D54" s="832" t="s">
        <v>1610</v>
      </c>
      <c r="E54" s="832" t="s">
        <v>1611</v>
      </c>
      <c r="F54" s="849">
        <v>1</v>
      </c>
      <c r="G54" s="849">
        <v>0</v>
      </c>
      <c r="H54" s="837"/>
      <c r="I54" s="849"/>
      <c r="J54" s="849"/>
      <c r="K54" s="837"/>
      <c r="L54" s="849">
        <v>1</v>
      </c>
      <c r="M54" s="850">
        <v>0</v>
      </c>
    </row>
    <row r="55" spans="1:13" ht="14.4" customHeight="1" x14ac:dyDescent="0.3">
      <c r="A55" s="831" t="s">
        <v>1278</v>
      </c>
      <c r="B55" s="832" t="s">
        <v>1961</v>
      </c>
      <c r="C55" s="832" t="s">
        <v>1596</v>
      </c>
      <c r="D55" s="832" t="s">
        <v>1597</v>
      </c>
      <c r="E55" s="832" t="s">
        <v>1598</v>
      </c>
      <c r="F55" s="849"/>
      <c r="G55" s="849"/>
      <c r="H55" s="837">
        <v>0</v>
      </c>
      <c r="I55" s="849">
        <v>2</v>
      </c>
      <c r="J55" s="849">
        <v>352.64</v>
      </c>
      <c r="K55" s="837">
        <v>1</v>
      </c>
      <c r="L55" s="849">
        <v>2</v>
      </c>
      <c r="M55" s="850">
        <v>352.64</v>
      </c>
    </row>
    <row r="56" spans="1:13" ht="14.4" customHeight="1" x14ac:dyDescent="0.3">
      <c r="A56" s="831" t="s">
        <v>1279</v>
      </c>
      <c r="B56" s="832" t="s">
        <v>1064</v>
      </c>
      <c r="C56" s="832" t="s">
        <v>1311</v>
      </c>
      <c r="D56" s="832" t="s">
        <v>696</v>
      </c>
      <c r="E56" s="832" t="s">
        <v>1070</v>
      </c>
      <c r="F56" s="849"/>
      <c r="G56" s="849"/>
      <c r="H56" s="837">
        <v>0</v>
      </c>
      <c r="I56" s="849">
        <v>5</v>
      </c>
      <c r="J56" s="849">
        <v>2454.4499999999998</v>
      </c>
      <c r="K56" s="837">
        <v>1</v>
      </c>
      <c r="L56" s="849">
        <v>5</v>
      </c>
      <c r="M56" s="850">
        <v>2454.4499999999998</v>
      </c>
    </row>
    <row r="57" spans="1:13" ht="14.4" customHeight="1" x14ac:dyDescent="0.3">
      <c r="A57" s="831" t="s">
        <v>1279</v>
      </c>
      <c r="B57" s="832" t="s">
        <v>1064</v>
      </c>
      <c r="C57" s="832" t="s">
        <v>1291</v>
      </c>
      <c r="D57" s="832" t="s">
        <v>696</v>
      </c>
      <c r="E57" s="832" t="s">
        <v>1068</v>
      </c>
      <c r="F57" s="849"/>
      <c r="G57" s="849"/>
      <c r="H57" s="837">
        <v>0</v>
      </c>
      <c r="I57" s="849">
        <v>8</v>
      </c>
      <c r="J57" s="849">
        <v>5890.64</v>
      </c>
      <c r="K57" s="837">
        <v>1</v>
      </c>
      <c r="L57" s="849">
        <v>8</v>
      </c>
      <c r="M57" s="850">
        <v>5890.64</v>
      </c>
    </row>
    <row r="58" spans="1:13" ht="14.4" customHeight="1" x14ac:dyDescent="0.3">
      <c r="A58" s="831" t="s">
        <v>1279</v>
      </c>
      <c r="B58" s="832" t="s">
        <v>1064</v>
      </c>
      <c r="C58" s="832" t="s">
        <v>1365</v>
      </c>
      <c r="D58" s="832" t="s">
        <v>696</v>
      </c>
      <c r="E58" s="832" t="s">
        <v>1366</v>
      </c>
      <c r="F58" s="849"/>
      <c r="G58" s="849"/>
      <c r="H58" s="837">
        <v>0</v>
      </c>
      <c r="I58" s="849">
        <v>8</v>
      </c>
      <c r="J58" s="849">
        <v>7389.920000000001</v>
      </c>
      <c r="K58" s="837">
        <v>1</v>
      </c>
      <c r="L58" s="849">
        <v>8</v>
      </c>
      <c r="M58" s="850">
        <v>7389.920000000001</v>
      </c>
    </row>
    <row r="59" spans="1:13" ht="14.4" customHeight="1" x14ac:dyDescent="0.3">
      <c r="A59" s="831" t="s">
        <v>1279</v>
      </c>
      <c r="B59" s="832" t="s">
        <v>1064</v>
      </c>
      <c r="C59" s="832" t="s">
        <v>1628</v>
      </c>
      <c r="D59" s="832" t="s">
        <v>696</v>
      </c>
      <c r="E59" s="832" t="s">
        <v>1366</v>
      </c>
      <c r="F59" s="849"/>
      <c r="G59" s="849"/>
      <c r="H59" s="837">
        <v>0</v>
      </c>
      <c r="I59" s="849">
        <v>1</v>
      </c>
      <c r="J59" s="849">
        <v>923.74</v>
      </c>
      <c r="K59" s="837">
        <v>1</v>
      </c>
      <c r="L59" s="849">
        <v>1</v>
      </c>
      <c r="M59" s="850">
        <v>923.74</v>
      </c>
    </row>
    <row r="60" spans="1:13" ht="14.4" customHeight="1" x14ac:dyDescent="0.3">
      <c r="A60" s="831" t="s">
        <v>1279</v>
      </c>
      <c r="B60" s="832" t="s">
        <v>1138</v>
      </c>
      <c r="C60" s="832" t="s">
        <v>1360</v>
      </c>
      <c r="D60" s="832" t="s">
        <v>1361</v>
      </c>
      <c r="E60" s="832" t="s">
        <v>1315</v>
      </c>
      <c r="F60" s="849">
        <v>2</v>
      </c>
      <c r="G60" s="849">
        <v>341.04</v>
      </c>
      <c r="H60" s="837">
        <v>1</v>
      </c>
      <c r="I60" s="849"/>
      <c r="J60" s="849"/>
      <c r="K60" s="837">
        <v>0</v>
      </c>
      <c r="L60" s="849">
        <v>2</v>
      </c>
      <c r="M60" s="850">
        <v>341.04</v>
      </c>
    </row>
    <row r="61" spans="1:13" ht="14.4" customHeight="1" x14ac:dyDescent="0.3">
      <c r="A61" s="831" t="s">
        <v>1279</v>
      </c>
      <c r="B61" s="832" t="s">
        <v>1167</v>
      </c>
      <c r="C61" s="832" t="s">
        <v>1168</v>
      </c>
      <c r="D61" s="832" t="s">
        <v>1169</v>
      </c>
      <c r="E61" s="832" t="s">
        <v>1170</v>
      </c>
      <c r="F61" s="849"/>
      <c r="G61" s="849"/>
      <c r="H61" s="837"/>
      <c r="I61" s="849">
        <v>10</v>
      </c>
      <c r="J61" s="849">
        <v>0</v>
      </c>
      <c r="K61" s="837"/>
      <c r="L61" s="849">
        <v>10</v>
      </c>
      <c r="M61" s="850">
        <v>0</v>
      </c>
    </row>
    <row r="62" spans="1:13" ht="14.4" customHeight="1" x14ac:dyDescent="0.3">
      <c r="A62" s="831" t="s">
        <v>1279</v>
      </c>
      <c r="B62" s="832" t="s">
        <v>1956</v>
      </c>
      <c r="C62" s="832" t="s">
        <v>1472</v>
      </c>
      <c r="D62" s="832" t="s">
        <v>1473</v>
      </c>
      <c r="E62" s="832" t="s">
        <v>1474</v>
      </c>
      <c r="F62" s="849">
        <v>1</v>
      </c>
      <c r="G62" s="849">
        <v>60.39</v>
      </c>
      <c r="H62" s="837">
        <v>1</v>
      </c>
      <c r="I62" s="849"/>
      <c r="J62" s="849"/>
      <c r="K62" s="837">
        <v>0</v>
      </c>
      <c r="L62" s="849">
        <v>1</v>
      </c>
      <c r="M62" s="850">
        <v>60.39</v>
      </c>
    </row>
    <row r="63" spans="1:13" ht="14.4" customHeight="1" x14ac:dyDescent="0.3">
      <c r="A63" s="831" t="s">
        <v>1280</v>
      </c>
      <c r="B63" s="832" t="s">
        <v>1064</v>
      </c>
      <c r="C63" s="832" t="s">
        <v>1311</v>
      </c>
      <c r="D63" s="832" t="s">
        <v>696</v>
      </c>
      <c r="E63" s="832" t="s">
        <v>1070</v>
      </c>
      <c r="F63" s="849"/>
      <c r="G63" s="849"/>
      <c r="H63" s="837">
        <v>0</v>
      </c>
      <c r="I63" s="849">
        <v>4</v>
      </c>
      <c r="J63" s="849">
        <v>1963.56</v>
      </c>
      <c r="K63" s="837">
        <v>1</v>
      </c>
      <c r="L63" s="849">
        <v>4</v>
      </c>
      <c r="M63" s="850">
        <v>1963.56</v>
      </c>
    </row>
    <row r="64" spans="1:13" ht="14.4" customHeight="1" x14ac:dyDescent="0.3">
      <c r="A64" s="831" t="s">
        <v>1280</v>
      </c>
      <c r="B64" s="832" t="s">
        <v>1064</v>
      </c>
      <c r="C64" s="832" t="s">
        <v>1291</v>
      </c>
      <c r="D64" s="832" t="s">
        <v>696</v>
      </c>
      <c r="E64" s="832" t="s">
        <v>1068</v>
      </c>
      <c r="F64" s="849"/>
      <c r="G64" s="849"/>
      <c r="H64" s="837">
        <v>0</v>
      </c>
      <c r="I64" s="849">
        <v>4</v>
      </c>
      <c r="J64" s="849">
        <v>2945.32</v>
      </c>
      <c r="K64" s="837">
        <v>1</v>
      </c>
      <c r="L64" s="849">
        <v>4</v>
      </c>
      <c r="M64" s="850">
        <v>2945.32</v>
      </c>
    </row>
    <row r="65" spans="1:13" ht="14.4" customHeight="1" x14ac:dyDescent="0.3">
      <c r="A65" s="831" t="s">
        <v>1280</v>
      </c>
      <c r="B65" s="832" t="s">
        <v>1064</v>
      </c>
      <c r="C65" s="832" t="s">
        <v>1365</v>
      </c>
      <c r="D65" s="832" t="s">
        <v>696</v>
      </c>
      <c r="E65" s="832" t="s">
        <v>1366</v>
      </c>
      <c r="F65" s="849"/>
      <c r="G65" s="849"/>
      <c r="H65" s="837">
        <v>0</v>
      </c>
      <c r="I65" s="849">
        <v>1</v>
      </c>
      <c r="J65" s="849">
        <v>923.74</v>
      </c>
      <c r="K65" s="837">
        <v>1</v>
      </c>
      <c r="L65" s="849">
        <v>1</v>
      </c>
      <c r="M65" s="850">
        <v>923.74</v>
      </c>
    </row>
    <row r="66" spans="1:13" ht="14.4" customHeight="1" x14ac:dyDescent="0.3">
      <c r="A66" s="831" t="s">
        <v>1280</v>
      </c>
      <c r="B66" s="832" t="s">
        <v>1091</v>
      </c>
      <c r="C66" s="832" t="s">
        <v>1663</v>
      </c>
      <c r="D66" s="832" t="s">
        <v>1093</v>
      </c>
      <c r="E66" s="832" t="s">
        <v>1664</v>
      </c>
      <c r="F66" s="849"/>
      <c r="G66" s="849"/>
      <c r="H66" s="837">
        <v>0</v>
      </c>
      <c r="I66" s="849">
        <v>1</v>
      </c>
      <c r="J66" s="849">
        <v>117.03</v>
      </c>
      <c r="K66" s="837">
        <v>1</v>
      </c>
      <c r="L66" s="849">
        <v>1</v>
      </c>
      <c r="M66" s="850">
        <v>117.03</v>
      </c>
    </row>
    <row r="67" spans="1:13" ht="14.4" customHeight="1" x14ac:dyDescent="0.3">
      <c r="A67" s="831" t="s">
        <v>1280</v>
      </c>
      <c r="B67" s="832" t="s">
        <v>1131</v>
      </c>
      <c r="C67" s="832" t="s">
        <v>1132</v>
      </c>
      <c r="D67" s="832" t="s">
        <v>835</v>
      </c>
      <c r="E67" s="832" t="s">
        <v>1133</v>
      </c>
      <c r="F67" s="849"/>
      <c r="G67" s="849"/>
      <c r="H67" s="837">
        <v>0</v>
      </c>
      <c r="I67" s="849">
        <v>1</v>
      </c>
      <c r="J67" s="849">
        <v>225.06</v>
      </c>
      <c r="K67" s="837">
        <v>1</v>
      </c>
      <c r="L67" s="849">
        <v>1</v>
      </c>
      <c r="M67" s="850">
        <v>225.06</v>
      </c>
    </row>
    <row r="68" spans="1:13" ht="14.4" customHeight="1" x14ac:dyDescent="0.3">
      <c r="A68" s="831" t="s">
        <v>1280</v>
      </c>
      <c r="B68" s="832" t="s">
        <v>1138</v>
      </c>
      <c r="C68" s="832" t="s">
        <v>1139</v>
      </c>
      <c r="D68" s="832" t="s">
        <v>1140</v>
      </c>
      <c r="E68" s="832" t="s">
        <v>1141</v>
      </c>
      <c r="F68" s="849"/>
      <c r="G68" s="849"/>
      <c r="H68" s="837">
        <v>0</v>
      </c>
      <c r="I68" s="849">
        <v>1</v>
      </c>
      <c r="J68" s="849">
        <v>272.83</v>
      </c>
      <c r="K68" s="837">
        <v>1</v>
      </c>
      <c r="L68" s="849">
        <v>1</v>
      </c>
      <c r="M68" s="850">
        <v>272.83</v>
      </c>
    </row>
    <row r="69" spans="1:13" ht="14.4" customHeight="1" x14ac:dyDescent="0.3">
      <c r="A69" s="831" t="s">
        <v>1280</v>
      </c>
      <c r="B69" s="832" t="s">
        <v>1160</v>
      </c>
      <c r="C69" s="832" t="s">
        <v>1163</v>
      </c>
      <c r="D69" s="832" t="s">
        <v>632</v>
      </c>
      <c r="E69" s="832" t="s">
        <v>619</v>
      </c>
      <c r="F69" s="849"/>
      <c r="G69" s="849"/>
      <c r="H69" s="837">
        <v>0</v>
      </c>
      <c r="I69" s="849">
        <v>1</v>
      </c>
      <c r="J69" s="849">
        <v>48.42</v>
      </c>
      <c r="K69" s="837">
        <v>1</v>
      </c>
      <c r="L69" s="849">
        <v>1</v>
      </c>
      <c r="M69" s="850">
        <v>48.42</v>
      </c>
    </row>
    <row r="70" spans="1:13" ht="14.4" customHeight="1" x14ac:dyDescent="0.3">
      <c r="A70" s="831" t="s">
        <v>1280</v>
      </c>
      <c r="B70" s="832" t="s">
        <v>1167</v>
      </c>
      <c r="C70" s="832" t="s">
        <v>1168</v>
      </c>
      <c r="D70" s="832" t="s">
        <v>1169</v>
      </c>
      <c r="E70" s="832" t="s">
        <v>1170</v>
      </c>
      <c r="F70" s="849"/>
      <c r="G70" s="849"/>
      <c r="H70" s="837"/>
      <c r="I70" s="849">
        <v>3</v>
      </c>
      <c r="J70" s="849">
        <v>0</v>
      </c>
      <c r="K70" s="837"/>
      <c r="L70" s="849">
        <v>3</v>
      </c>
      <c r="M70" s="850">
        <v>0</v>
      </c>
    </row>
    <row r="71" spans="1:13" ht="14.4" customHeight="1" x14ac:dyDescent="0.3">
      <c r="A71" s="831" t="s">
        <v>1280</v>
      </c>
      <c r="B71" s="832" t="s">
        <v>1184</v>
      </c>
      <c r="C71" s="832" t="s">
        <v>1185</v>
      </c>
      <c r="D71" s="832" t="s">
        <v>831</v>
      </c>
      <c r="E71" s="832" t="s">
        <v>1186</v>
      </c>
      <c r="F71" s="849"/>
      <c r="G71" s="849"/>
      <c r="H71" s="837"/>
      <c r="I71" s="849">
        <v>1</v>
      </c>
      <c r="J71" s="849">
        <v>0</v>
      </c>
      <c r="K71" s="837"/>
      <c r="L71" s="849">
        <v>1</v>
      </c>
      <c r="M71" s="850">
        <v>0</v>
      </c>
    </row>
    <row r="72" spans="1:13" ht="14.4" customHeight="1" x14ac:dyDescent="0.3">
      <c r="A72" s="831" t="s">
        <v>1280</v>
      </c>
      <c r="B72" s="832" t="s">
        <v>1962</v>
      </c>
      <c r="C72" s="832" t="s">
        <v>1682</v>
      </c>
      <c r="D72" s="832" t="s">
        <v>1683</v>
      </c>
      <c r="E72" s="832" t="s">
        <v>1684</v>
      </c>
      <c r="F72" s="849"/>
      <c r="G72" s="849"/>
      <c r="H72" s="837">
        <v>0</v>
      </c>
      <c r="I72" s="849">
        <v>1</v>
      </c>
      <c r="J72" s="849">
        <v>141.25</v>
      </c>
      <c r="K72" s="837">
        <v>1</v>
      </c>
      <c r="L72" s="849">
        <v>1</v>
      </c>
      <c r="M72" s="850">
        <v>141.25</v>
      </c>
    </row>
    <row r="73" spans="1:13" ht="14.4" customHeight="1" x14ac:dyDescent="0.3">
      <c r="A73" s="831" t="s">
        <v>1281</v>
      </c>
      <c r="B73" s="832" t="s">
        <v>1064</v>
      </c>
      <c r="C73" s="832" t="s">
        <v>1311</v>
      </c>
      <c r="D73" s="832" t="s">
        <v>696</v>
      </c>
      <c r="E73" s="832" t="s">
        <v>1070</v>
      </c>
      <c r="F73" s="849"/>
      <c r="G73" s="849"/>
      <c r="H73" s="837">
        <v>0</v>
      </c>
      <c r="I73" s="849">
        <v>13</v>
      </c>
      <c r="J73" s="849">
        <v>6381.57</v>
      </c>
      <c r="K73" s="837">
        <v>1</v>
      </c>
      <c r="L73" s="849">
        <v>13</v>
      </c>
      <c r="M73" s="850">
        <v>6381.57</v>
      </c>
    </row>
    <row r="74" spans="1:13" ht="14.4" customHeight="1" x14ac:dyDescent="0.3">
      <c r="A74" s="831" t="s">
        <v>1281</v>
      </c>
      <c r="B74" s="832" t="s">
        <v>1064</v>
      </c>
      <c r="C74" s="832" t="s">
        <v>1291</v>
      </c>
      <c r="D74" s="832" t="s">
        <v>696</v>
      </c>
      <c r="E74" s="832" t="s">
        <v>1068</v>
      </c>
      <c r="F74" s="849"/>
      <c r="G74" s="849"/>
      <c r="H74" s="837">
        <v>0</v>
      </c>
      <c r="I74" s="849">
        <v>7</v>
      </c>
      <c r="J74" s="849">
        <v>5154.3100000000004</v>
      </c>
      <c r="K74" s="837">
        <v>1</v>
      </c>
      <c r="L74" s="849">
        <v>7</v>
      </c>
      <c r="M74" s="850">
        <v>5154.3100000000004</v>
      </c>
    </row>
    <row r="75" spans="1:13" ht="14.4" customHeight="1" x14ac:dyDescent="0.3">
      <c r="A75" s="831" t="s">
        <v>1281</v>
      </c>
      <c r="B75" s="832" t="s">
        <v>1064</v>
      </c>
      <c r="C75" s="832" t="s">
        <v>1365</v>
      </c>
      <c r="D75" s="832" t="s">
        <v>696</v>
      </c>
      <c r="E75" s="832" t="s">
        <v>1366</v>
      </c>
      <c r="F75" s="849"/>
      <c r="G75" s="849"/>
      <c r="H75" s="837">
        <v>0</v>
      </c>
      <c r="I75" s="849">
        <v>4</v>
      </c>
      <c r="J75" s="849">
        <v>3694.96</v>
      </c>
      <c r="K75" s="837">
        <v>1</v>
      </c>
      <c r="L75" s="849">
        <v>4</v>
      </c>
      <c r="M75" s="850">
        <v>3694.96</v>
      </c>
    </row>
    <row r="76" spans="1:13" ht="14.4" customHeight="1" x14ac:dyDescent="0.3">
      <c r="A76" s="831" t="s">
        <v>1281</v>
      </c>
      <c r="B76" s="832" t="s">
        <v>1064</v>
      </c>
      <c r="C76" s="832" t="s">
        <v>1702</v>
      </c>
      <c r="D76" s="832" t="s">
        <v>696</v>
      </c>
      <c r="E76" s="832" t="s">
        <v>1703</v>
      </c>
      <c r="F76" s="849"/>
      <c r="G76" s="849"/>
      <c r="H76" s="837">
        <v>0</v>
      </c>
      <c r="I76" s="849">
        <v>2</v>
      </c>
      <c r="J76" s="849">
        <v>2309.36</v>
      </c>
      <c r="K76" s="837">
        <v>1</v>
      </c>
      <c r="L76" s="849">
        <v>2</v>
      </c>
      <c r="M76" s="850">
        <v>2309.36</v>
      </c>
    </row>
    <row r="77" spans="1:13" ht="14.4" customHeight="1" x14ac:dyDescent="0.3">
      <c r="A77" s="831" t="s">
        <v>1281</v>
      </c>
      <c r="B77" s="832" t="s">
        <v>1064</v>
      </c>
      <c r="C77" s="832" t="s">
        <v>1067</v>
      </c>
      <c r="D77" s="832" t="s">
        <v>696</v>
      </c>
      <c r="E77" s="832" t="s">
        <v>1068</v>
      </c>
      <c r="F77" s="849"/>
      <c r="G77" s="849"/>
      <c r="H77" s="837">
        <v>0</v>
      </c>
      <c r="I77" s="849">
        <v>3</v>
      </c>
      <c r="J77" s="849">
        <v>2208.9900000000002</v>
      </c>
      <c r="K77" s="837">
        <v>1</v>
      </c>
      <c r="L77" s="849">
        <v>3</v>
      </c>
      <c r="M77" s="850">
        <v>2208.9900000000002</v>
      </c>
    </row>
    <row r="78" spans="1:13" ht="14.4" customHeight="1" x14ac:dyDescent="0.3">
      <c r="A78" s="831" t="s">
        <v>1281</v>
      </c>
      <c r="B78" s="832" t="s">
        <v>1131</v>
      </c>
      <c r="C78" s="832" t="s">
        <v>1543</v>
      </c>
      <c r="D78" s="832" t="s">
        <v>835</v>
      </c>
      <c r="E78" s="832" t="s">
        <v>1544</v>
      </c>
      <c r="F78" s="849"/>
      <c r="G78" s="849"/>
      <c r="H78" s="837">
        <v>0</v>
      </c>
      <c r="I78" s="849">
        <v>3</v>
      </c>
      <c r="J78" s="849">
        <v>463.08000000000004</v>
      </c>
      <c r="K78" s="837">
        <v>1</v>
      </c>
      <c r="L78" s="849">
        <v>3</v>
      </c>
      <c r="M78" s="850">
        <v>463.08000000000004</v>
      </c>
    </row>
    <row r="79" spans="1:13" ht="14.4" customHeight="1" x14ac:dyDescent="0.3">
      <c r="A79" s="831" t="s">
        <v>1281</v>
      </c>
      <c r="B79" s="832" t="s">
        <v>1138</v>
      </c>
      <c r="C79" s="832" t="s">
        <v>1437</v>
      </c>
      <c r="D79" s="832" t="s">
        <v>1140</v>
      </c>
      <c r="E79" s="832" t="s">
        <v>1315</v>
      </c>
      <c r="F79" s="849"/>
      <c r="G79" s="849"/>
      <c r="H79" s="837">
        <v>0</v>
      </c>
      <c r="I79" s="849">
        <v>1</v>
      </c>
      <c r="J79" s="849">
        <v>170.52</v>
      </c>
      <c r="K79" s="837">
        <v>1</v>
      </c>
      <c r="L79" s="849">
        <v>1</v>
      </c>
      <c r="M79" s="850">
        <v>170.52</v>
      </c>
    </row>
    <row r="80" spans="1:13" ht="14.4" customHeight="1" x14ac:dyDescent="0.3">
      <c r="A80" s="831" t="s">
        <v>1281</v>
      </c>
      <c r="B80" s="832" t="s">
        <v>1160</v>
      </c>
      <c r="C80" s="832" t="s">
        <v>1163</v>
      </c>
      <c r="D80" s="832" t="s">
        <v>632</v>
      </c>
      <c r="E80" s="832" t="s">
        <v>619</v>
      </c>
      <c r="F80" s="849"/>
      <c r="G80" s="849"/>
      <c r="H80" s="837">
        <v>0</v>
      </c>
      <c r="I80" s="849">
        <v>1</v>
      </c>
      <c r="J80" s="849">
        <v>48.42</v>
      </c>
      <c r="K80" s="837">
        <v>1</v>
      </c>
      <c r="L80" s="849">
        <v>1</v>
      </c>
      <c r="M80" s="850">
        <v>48.42</v>
      </c>
    </row>
    <row r="81" spans="1:13" ht="14.4" customHeight="1" x14ac:dyDescent="0.3">
      <c r="A81" s="831" t="s">
        <v>1281</v>
      </c>
      <c r="B81" s="832" t="s">
        <v>1167</v>
      </c>
      <c r="C81" s="832" t="s">
        <v>1168</v>
      </c>
      <c r="D81" s="832" t="s">
        <v>1169</v>
      </c>
      <c r="E81" s="832" t="s">
        <v>1170</v>
      </c>
      <c r="F81" s="849"/>
      <c r="G81" s="849"/>
      <c r="H81" s="837"/>
      <c r="I81" s="849">
        <v>12</v>
      </c>
      <c r="J81" s="849">
        <v>0</v>
      </c>
      <c r="K81" s="837"/>
      <c r="L81" s="849">
        <v>12</v>
      </c>
      <c r="M81" s="850">
        <v>0</v>
      </c>
    </row>
    <row r="82" spans="1:13" ht="14.4" customHeight="1" x14ac:dyDescent="0.3">
      <c r="A82" s="831" t="s">
        <v>1281</v>
      </c>
      <c r="B82" s="832" t="s">
        <v>1959</v>
      </c>
      <c r="C82" s="832" t="s">
        <v>1704</v>
      </c>
      <c r="D82" s="832" t="s">
        <v>1332</v>
      </c>
      <c r="E82" s="832" t="s">
        <v>1705</v>
      </c>
      <c r="F82" s="849">
        <v>1</v>
      </c>
      <c r="G82" s="849">
        <v>50.32</v>
      </c>
      <c r="H82" s="837">
        <v>1</v>
      </c>
      <c r="I82" s="849"/>
      <c r="J82" s="849"/>
      <c r="K82" s="837">
        <v>0</v>
      </c>
      <c r="L82" s="849">
        <v>1</v>
      </c>
      <c r="M82" s="850">
        <v>50.32</v>
      </c>
    </row>
    <row r="83" spans="1:13" ht="14.4" customHeight="1" x14ac:dyDescent="0.3">
      <c r="A83" s="831" t="s">
        <v>1282</v>
      </c>
      <c r="B83" s="832" t="s">
        <v>1064</v>
      </c>
      <c r="C83" s="832" t="s">
        <v>1311</v>
      </c>
      <c r="D83" s="832" t="s">
        <v>696</v>
      </c>
      <c r="E83" s="832" t="s">
        <v>1070</v>
      </c>
      <c r="F83" s="849"/>
      <c r="G83" s="849"/>
      <c r="H83" s="837">
        <v>0</v>
      </c>
      <c r="I83" s="849">
        <v>35</v>
      </c>
      <c r="J83" s="849">
        <v>17181.150000000005</v>
      </c>
      <c r="K83" s="837">
        <v>1</v>
      </c>
      <c r="L83" s="849">
        <v>35</v>
      </c>
      <c r="M83" s="850">
        <v>17181.150000000005</v>
      </c>
    </row>
    <row r="84" spans="1:13" ht="14.4" customHeight="1" x14ac:dyDescent="0.3">
      <c r="A84" s="831" t="s">
        <v>1282</v>
      </c>
      <c r="B84" s="832" t="s">
        <v>1064</v>
      </c>
      <c r="C84" s="832" t="s">
        <v>1291</v>
      </c>
      <c r="D84" s="832" t="s">
        <v>696</v>
      </c>
      <c r="E84" s="832" t="s">
        <v>1068</v>
      </c>
      <c r="F84" s="849"/>
      <c r="G84" s="849"/>
      <c r="H84" s="837">
        <v>0</v>
      </c>
      <c r="I84" s="849">
        <v>64</v>
      </c>
      <c r="J84" s="849">
        <v>47125.120000000039</v>
      </c>
      <c r="K84" s="837">
        <v>1</v>
      </c>
      <c r="L84" s="849">
        <v>64</v>
      </c>
      <c r="M84" s="850">
        <v>47125.120000000039</v>
      </c>
    </row>
    <row r="85" spans="1:13" ht="14.4" customHeight="1" x14ac:dyDescent="0.3">
      <c r="A85" s="831" t="s">
        <v>1282</v>
      </c>
      <c r="B85" s="832" t="s">
        <v>1064</v>
      </c>
      <c r="C85" s="832" t="s">
        <v>1365</v>
      </c>
      <c r="D85" s="832" t="s">
        <v>696</v>
      </c>
      <c r="E85" s="832" t="s">
        <v>1366</v>
      </c>
      <c r="F85" s="849"/>
      <c r="G85" s="849"/>
      <c r="H85" s="837">
        <v>0</v>
      </c>
      <c r="I85" s="849">
        <v>6</v>
      </c>
      <c r="J85" s="849">
        <v>5542.4400000000005</v>
      </c>
      <c r="K85" s="837">
        <v>1</v>
      </c>
      <c r="L85" s="849">
        <v>6</v>
      </c>
      <c r="M85" s="850">
        <v>5542.4400000000005</v>
      </c>
    </row>
    <row r="86" spans="1:13" ht="14.4" customHeight="1" x14ac:dyDescent="0.3">
      <c r="A86" s="831" t="s">
        <v>1282</v>
      </c>
      <c r="B86" s="832" t="s">
        <v>1958</v>
      </c>
      <c r="C86" s="832" t="s">
        <v>1328</v>
      </c>
      <c r="D86" s="832" t="s">
        <v>815</v>
      </c>
      <c r="E86" s="832" t="s">
        <v>1329</v>
      </c>
      <c r="F86" s="849">
        <v>1</v>
      </c>
      <c r="G86" s="849">
        <v>0</v>
      </c>
      <c r="H86" s="837"/>
      <c r="I86" s="849"/>
      <c r="J86" s="849"/>
      <c r="K86" s="837"/>
      <c r="L86" s="849">
        <v>1</v>
      </c>
      <c r="M86" s="850">
        <v>0</v>
      </c>
    </row>
    <row r="87" spans="1:13" ht="14.4" customHeight="1" x14ac:dyDescent="0.3">
      <c r="A87" s="831" t="s">
        <v>1282</v>
      </c>
      <c r="B87" s="832" t="s">
        <v>1131</v>
      </c>
      <c r="C87" s="832" t="s">
        <v>1543</v>
      </c>
      <c r="D87" s="832" t="s">
        <v>835</v>
      </c>
      <c r="E87" s="832" t="s">
        <v>1544</v>
      </c>
      <c r="F87" s="849"/>
      <c r="G87" s="849"/>
      <c r="H87" s="837">
        <v>0</v>
      </c>
      <c r="I87" s="849">
        <v>3</v>
      </c>
      <c r="J87" s="849">
        <v>463.08000000000004</v>
      </c>
      <c r="K87" s="837">
        <v>1</v>
      </c>
      <c r="L87" s="849">
        <v>3</v>
      </c>
      <c r="M87" s="850">
        <v>463.08000000000004</v>
      </c>
    </row>
    <row r="88" spans="1:13" ht="14.4" customHeight="1" x14ac:dyDescent="0.3">
      <c r="A88" s="831" t="s">
        <v>1282</v>
      </c>
      <c r="B88" s="832" t="s">
        <v>1131</v>
      </c>
      <c r="C88" s="832" t="s">
        <v>1928</v>
      </c>
      <c r="D88" s="832" t="s">
        <v>1929</v>
      </c>
      <c r="E88" s="832" t="s">
        <v>1930</v>
      </c>
      <c r="F88" s="849"/>
      <c r="G88" s="849"/>
      <c r="H88" s="837">
        <v>0</v>
      </c>
      <c r="I88" s="849">
        <v>1</v>
      </c>
      <c r="J88" s="849">
        <v>111.22</v>
      </c>
      <c r="K88" s="837">
        <v>1</v>
      </c>
      <c r="L88" s="849">
        <v>1</v>
      </c>
      <c r="M88" s="850">
        <v>111.22</v>
      </c>
    </row>
    <row r="89" spans="1:13" ht="14.4" customHeight="1" x14ac:dyDescent="0.3">
      <c r="A89" s="831" t="s">
        <v>1282</v>
      </c>
      <c r="B89" s="832" t="s">
        <v>1131</v>
      </c>
      <c r="C89" s="832" t="s">
        <v>1132</v>
      </c>
      <c r="D89" s="832" t="s">
        <v>835</v>
      </c>
      <c r="E89" s="832" t="s">
        <v>1133</v>
      </c>
      <c r="F89" s="849"/>
      <c r="G89" s="849"/>
      <c r="H89" s="837">
        <v>0</v>
      </c>
      <c r="I89" s="849">
        <v>1</v>
      </c>
      <c r="J89" s="849">
        <v>225.06</v>
      </c>
      <c r="K89" s="837">
        <v>1</v>
      </c>
      <c r="L89" s="849">
        <v>1</v>
      </c>
      <c r="M89" s="850">
        <v>225.06</v>
      </c>
    </row>
    <row r="90" spans="1:13" ht="14.4" customHeight="1" x14ac:dyDescent="0.3">
      <c r="A90" s="831" t="s">
        <v>1282</v>
      </c>
      <c r="B90" s="832" t="s">
        <v>1963</v>
      </c>
      <c r="C90" s="832" t="s">
        <v>1925</v>
      </c>
      <c r="D90" s="832" t="s">
        <v>1926</v>
      </c>
      <c r="E90" s="832" t="s">
        <v>1927</v>
      </c>
      <c r="F90" s="849"/>
      <c r="G90" s="849"/>
      <c r="H90" s="837">
        <v>0</v>
      </c>
      <c r="I90" s="849">
        <v>1</v>
      </c>
      <c r="J90" s="849">
        <v>434.19</v>
      </c>
      <c r="K90" s="837">
        <v>1</v>
      </c>
      <c r="L90" s="849">
        <v>1</v>
      </c>
      <c r="M90" s="850">
        <v>434.19</v>
      </c>
    </row>
    <row r="91" spans="1:13" ht="14.4" customHeight="1" x14ac:dyDescent="0.3">
      <c r="A91" s="831" t="s">
        <v>1282</v>
      </c>
      <c r="B91" s="832" t="s">
        <v>1167</v>
      </c>
      <c r="C91" s="832" t="s">
        <v>1168</v>
      </c>
      <c r="D91" s="832" t="s">
        <v>1169</v>
      </c>
      <c r="E91" s="832" t="s">
        <v>1170</v>
      </c>
      <c r="F91" s="849"/>
      <c r="G91" s="849"/>
      <c r="H91" s="837"/>
      <c r="I91" s="849">
        <v>201</v>
      </c>
      <c r="J91" s="849">
        <v>0</v>
      </c>
      <c r="K91" s="837"/>
      <c r="L91" s="849">
        <v>201</v>
      </c>
      <c r="M91" s="850">
        <v>0</v>
      </c>
    </row>
    <row r="92" spans="1:13" ht="14.4" customHeight="1" x14ac:dyDescent="0.3">
      <c r="A92" s="831" t="s">
        <v>1282</v>
      </c>
      <c r="B92" s="832" t="s">
        <v>1956</v>
      </c>
      <c r="C92" s="832" t="s">
        <v>1472</v>
      </c>
      <c r="D92" s="832" t="s">
        <v>1473</v>
      </c>
      <c r="E92" s="832" t="s">
        <v>1474</v>
      </c>
      <c r="F92" s="849">
        <v>1</v>
      </c>
      <c r="G92" s="849">
        <v>60.39</v>
      </c>
      <c r="H92" s="837">
        <v>1</v>
      </c>
      <c r="I92" s="849"/>
      <c r="J92" s="849"/>
      <c r="K92" s="837">
        <v>0</v>
      </c>
      <c r="L92" s="849">
        <v>1</v>
      </c>
      <c r="M92" s="850">
        <v>60.39</v>
      </c>
    </row>
    <row r="93" spans="1:13" ht="14.4" customHeight="1" x14ac:dyDescent="0.3">
      <c r="A93" s="831" t="s">
        <v>1282</v>
      </c>
      <c r="B93" s="832" t="s">
        <v>1959</v>
      </c>
      <c r="C93" s="832" t="s">
        <v>1541</v>
      </c>
      <c r="D93" s="832" t="s">
        <v>1332</v>
      </c>
      <c r="E93" s="832" t="s">
        <v>1542</v>
      </c>
      <c r="F93" s="849">
        <v>1</v>
      </c>
      <c r="G93" s="849">
        <v>33.549999999999997</v>
      </c>
      <c r="H93" s="837">
        <v>1</v>
      </c>
      <c r="I93" s="849"/>
      <c r="J93" s="849"/>
      <c r="K93" s="837">
        <v>0</v>
      </c>
      <c r="L93" s="849">
        <v>1</v>
      </c>
      <c r="M93" s="850">
        <v>33.549999999999997</v>
      </c>
    </row>
    <row r="94" spans="1:13" ht="14.4" customHeight="1" x14ac:dyDescent="0.3">
      <c r="A94" s="831" t="s">
        <v>1283</v>
      </c>
      <c r="B94" s="832" t="s">
        <v>1064</v>
      </c>
      <c r="C94" s="832" t="s">
        <v>1311</v>
      </c>
      <c r="D94" s="832" t="s">
        <v>696</v>
      </c>
      <c r="E94" s="832" t="s">
        <v>1070</v>
      </c>
      <c r="F94" s="849"/>
      <c r="G94" s="849"/>
      <c r="H94" s="837">
        <v>0</v>
      </c>
      <c r="I94" s="849">
        <v>2</v>
      </c>
      <c r="J94" s="849">
        <v>981.78</v>
      </c>
      <c r="K94" s="837">
        <v>1</v>
      </c>
      <c r="L94" s="849">
        <v>2</v>
      </c>
      <c r="M94" s="850">
        <v>981.78</v>
      </c>
    </row>
    <row r="95" spans="1:13" ht="14.4" customHeight="1" x14ac:dyDescent="0.3">
      <c r="A95" s="831" t="s">
        <v>1283</v>
      </c>
      <c r="B95" s="832" t="s">
        <v>1064</v>
      </c>
      <c r="C95" s="832" t="s">
        <v>1291</v>
      </c>
      <c r="D95" s="832" t="s">
        <v>696</v>
      </c>
      <c r="E95" s="832" t="s">
        <v>1068</v>
      </c>
      <c r="F95" s="849"/>
      <c r="G95" s="849"/>
      <c r="H95" s="837">
        <v>0</v>
      </c>
      <c r="I95" s="849">
        <v>8</v>
      </c>
      <c r="J95" s="849">
        <v>5890.64</v>
      </c>
      <c r="K95" s="837">
        <v>1</v>
      </c>
      <c r="L95" s="849">
        <v>8</v>
      </c>
      <c r="M95" s="850">
        <v>5890.64</v>
      </c>
    </row>
    <row r="96" spans="1:13" ht="14.4" customHeight="1" x14ac:dyDescent="0.3">
      <c r="A96" s="831" t="s">
        <v>1283</v>
      </c>
      <c r="B96" s="832" t="s">
        <v>1064</v>
      </c>
      <c r="C96" s="832" t="s">
        <v>1410</v>
      </c>
      <c r="D96" s="832" t="s">
        <v>1411</v>
      </c>
      <c r="E96" s="832" t="s">
        <v>1954</v>
      </c>
      <c r="F96" s="849"/>
      <c r="G96" s="849"/>
      <c r="H96" s="837">
        <v>0</v>
      </c>
      <c r="I96" s="849">
        <v>1</v>
      </c>
      <c r="J96" s="849">
        <v>1385.62</v>
      </c>
      <c r="K96" s="837">
        <v>1</v>
      </c>
      <c r="L96" s="849">
        <v>1</v>
      </c>
      <c r="M96" s="850">
        <v>1385.62</v>
      </c>
    </row>
    <row r="97" spans="1:13" ht="14.4" customHeight="1" x14ac:dyDescent="0.3">
      <c r="A97" s="831" t="s">
        <v>1283</v>
      </c>
      <c r="B97" s="832" t="s">
        <v>1131</v>
      </c>
      <c r="C97" s="832" t="s">
        <v>1132</v>
      </c>
      <c r="D97" s="832" t="s">
        <v>835</v>
      </c>
      <c r="E97" s="832" t="s">
        <v>1133</v>
      </c>
      <c r="F97" s="849"/>
      <c r="G97" s="849"/>
      <c r="H97" s="837">
        <v>0</v>
      </c>
      <c r="I97" s="849">
        <v>2</v>
      </c>
      <c r="J97" s="849">
        <v>450.12</v>
      </c>
      <c r="K97" s="837">
        <v>1</v>
      </c>
      <c r="L97" s="849">
        <v>2</v>
      </c>
      <c r="M97" s="850">
        <v>450.12</v>
      </c>
    </row>
    <row r="98" spans="1:13" ht="14.4" customHeight="1" x14ac:dyDescent="0.3">
      <c r="A98" s="831" t="s">
        <v>1283</v>
      </c>
      <c r="B98" s="832" t="s">
        <v>1138</v>
      </c>
      <c r="C98" s="832" t="s">
        <v>1139</v>
      </c>
      <c r="D98" s="832" t="s">
        <v>1140</v>
      </c>
      <c r="E98" s="832" t="s">
        <v>1141</v>
      </c>
      <c r="F98" s="849"/>
      <c r="G98" s="849"/>
      <c r="H98" s="837">
        <v>0</v>
      </c>
      <c r="I98" s="849">
        <v>1</v>
      </c>
      <c r="J98" s="849">
        <v>272.83</v>
      </c>
      <c r="K98" s="837">
        <v>1</v>
      </c>
      <c r="L98" s="849">
        <v>1</v>
      </c>
      <c r="M98" s="850">
        <v>272.83</v>
      </c>
    </row>
    <row r="99" spans="1:13" ht="14.4" customHeight="1" x14ac:dyDescent="0.3">
      <c r="A99" s="831" t="s">
        <v>1283</v>
      </c>
      <c r="B99" s="832" t="s">
        <v>1960</v>
      </c>
      <c r="C99" s="832" t="s">
        <v>1724</v>
      </c>
      <c r="D99" s="832" t="s">
        <v>1550</v>
      </c>
      <c r="E99" s="832" t="s">
        <v>1725</v>
      </c>
      <c r="F99" s="849"/>
      <c r="G99" s="849"/>
      <c r="H99" s="837">
        <v>0</v>
      </c>
      <c r="I99" s="849">
        <v>1</v>
      </c>
      <c r="J99" s="849">
        <v>70.540000000000006</v>
      </c>
      <c r="K99" s="837">
        <v>1</v>
      </c>
      <c r="L99" s="849">
        <v>1</v>
      </c>
      <c r="M99" s="850">
        <v>70.540000000000006</v>
      </c>
    </row>
    <row r="100" spans="1:13" ht="14.4" customHeight="1" x14ac:dyDescent="0.3">
      <c r="A100" s="831" t="s">
        <v>1283</v>
      </c>
      <c r="B100" s="832" t="s">
        <v>1960</v>
      </c>
      <c r="C100" s="832" t="s">
        <v>1549</v>
      </c>
      <c r="D100" s="832" t="s">
        <v>1550</v>
      </c>
      <c r="E100" s="832" t="s">
        <v>1551</v>
      </c>
      <c r="F100" s="849"/>
      <c r="G100" s="849"/>
      <c r="H100" s="837">
        <v>0</v>
      </c>
      <c r="I100" s="849">
        <v>1</v>
      </c>
      <c r="J100" s="849">
        <v>141.09</v>
      </c>
      <c r="K100" s="837">
        <v>1</v>
      </c>
      <c r="L100" s="849">
        <v>1</v>
      </c>
      <c r="M100" s="850">
        <v>141.09</v>
      </c>
    </row>
    <row r="101" spans="1:13" ht="14.4" customHeight="1" x14ac:dyDescent="0.3">
      <c r="A101" s="831" t="s">
        <v>1283</v>
      </c>
      <c r="B101" s="832" t="s">
        <v>1167</v>
      </c>
      <c r="C101" s="832" t="s">
        <v>1168</v>
      </c>
      <c r="D101" s="832" t="s">
        <v>1169</v>
      </c>
      <c r="E101" s="832" t="s">
        <v>1170</v>
      </c>
      <c r="F101" s="849"/>
      <c r="G101" s="849"/>
      <c r="H101" s="837"/>
      <c r="I101" s="849">
        <v>3</v>
      </c>
      <c r="J101" s="849">
        <v>0</v>
      </c>
      <c r="K101" s="837"/>
      <c r="L101" s="849">
        <v>3</v>
      </c>
      <c r="M101" s="850">
        <v>0</v>
      </c>
    </row>
    <row r="102" spans="1:13" ht="14.4" customHeight="1" x14ac:dyDescent="0.3">
      <c r="A102" s="831" t="s">
        <v>1283</v>
      </c>
      <c r="B102" s="832" t="s">
        <v>1957</v>
      </c>
      <c r="C102" s="832" t="s">
        <v>1721</v>
      </c>
      <c r="D102" s="832" t="s">
        <v>1722</v>
      </c>
      <c r="E102" s="832" t="s">
        <v>1723</v>
      </c>
      <c r="F102" s="849"/>
      <c r="G102" s="849"/>
      <c r="H102" s="837">
        <v>0</v>
      </c>
      <c r="I102" s="849">
        <v>1</v>
      </c>
      <c r="J102" s="849">
        <v>18.809999999999999</v>
      </c>
      <c r="K102" s="837">
        <v>1</v>
      </c>
      <c r="L102" s="849">
        <v>1</v>
      </c>
      <c r="M102" s="850">
        <v>18.809999999999999</v>
      </c>
    </row>
    <row r="103" spans="1:13" ht="14.4" customHeight="1" x14ac:dyDescent="0.3">
      <c r="A103" s="831" t="s">
        <v>1283</v>
      </c>
      <c r="B103" s="832" t="s">
        <v>1184</v>
      </c>
      <c r="C103" s="832" t="s">
        <v>1740</v>
      </c>
      <c r="D103" s="832" t="s">
        <v>1741</v>
      </c>
      <c r="E103" s="832" t="s">
        <v>1186</v>
      </c>
      <c r="F103" s="849">
        <v>1</v>
      </c>
      <c r="G103" s="849">
        <v>0</v>
      </c>
      <c r="H103" s="837"/>
      <c r="I103" s="849"/>
      <c r="J103" s="849"/>
      <c r="K103" s="837"/>
      <c r="L103" s="849">
        <v>1</v>
      </c>
      <c r="M103" s="850">
        <v>0</v>
      </c>
    </row>
    <row r="104" spans="1:13" ht="14.4" customHeight="1" x14ac:dyDescent="0.3">
      <c r="A104" s="831" t="s">
        <v>1283</v>
      </c>
      <c r="B104" s="832" t="s">
        <v>1184</v>
      </c>
      <c r="C104" s="832" t="s">
        <v>1742</v>
      </c>
      <c r="D104" s="832" t="s">
        <v>1741</v>
      </c>
      <c r="E104" s="832" t="s">
        <v>1186</v>
      </c>
      <c r="F104" s="849">
        <v>2</v>
      </c>
      <c r="G104" s="849">
        <v>0</v>
      </c>
      <c r="H104" s="837"/>
      <c r="I104" s="849"/>
      <c r="J104" s="849"/>
      <c r="K104" s="837"/>
      <c r="L104" s="849">
        <v>2</v>
      </c>
      <c r="M104" s="850">
        <v>0</v>
      </c>
    </row>
    <row r="105" spans="1:13" ht="14.4" customHeight="1" x14ac:dyDescent="0.3">
      <c r="A105" s="831" t="s">
        <v>1283</v>
      </c>
      <c r="B105" s="832" t="s">
        <v>1964</v>
      </c>
      <c r="C105" s="832" t="s">
        <v>1744</v>
      </c>
      <c r="D105" s="832" t="s">
        <v>1745</v>
      </c>
      <c r="E105" s="832" t="s">
        <v>1746</v>
      </c>
      <c r="F105" s="849"/>
      <c r="G105" s="849"/>
      <c r="H105" s="837">
        <v>0</v>
      </c>
      <c r="I105" s="849">
        <v>2</v>
      </c>
      <c r="J105" s="849">
        <v>1604.96</v>
      </c>
      <c r="K105" s="837">
        <v>1</v>
      </c>
      <c r="L105" s="849">
        <v>2</v>
      </c>
      <c r="M105" s="850">
        <v>1604.96</v>
      </c>
    </row>
    <row r="106" spans="1:13" ht="14.4" customHeight="1" x14ac:dyDescent="0.3">
      <c r="A106" s="831" t="s">
        <v>1283</v>
      </c>
      <c r="B106" s="832" t="s">
        <v>1190</v>
      </c>
      <c r="C106" s="832" t="s">
        <v>1727</v>
      </c>
      <c r="D106" s="832" t="s">
        <v>829</v>
      </c>
      <c r="E106" s="832" t="s">
        <v>1728</v>
      </c>
      <c r="F106" s="849"/>
      <c r="G106" s="849"/>
      <c r="H106" s="837">
        <v>0</v>
      </c>
      <c r="I106" s="849">
        <v>1</v>
      </c>
      <c r="J106" s="849">
        <v>176.32</v>
      </c>
      <c r="K106" s="837">
        <v>1</v>
      </c>
      <c r="L106" s="849">
        <v>1</v>
      </c>
      <c r="M106" s="850">
        <v>176.32</v>
      </c>
    </row>
    <row r="107" spans="1:13" ht="14.4" customHeight="1" x14ac:dyDescent="0.3">
      <c r="A107" s="831" t="s">
        <v>1284</v>
      </c>
      <c r="B107" s="832" t="s">
        <v>1064</v>
      </c>
      <c r="C107" s="832" t="s">
        <v>1311</v>
      </c>
      <c r="D107" s="832" t="s">
        <v>696</v>
      </c>
      <c r="E107" s="832" t="s">
        <v>1070</v>
      </c>
      <c r="F107" s="849"/>
      <c r="G107" s="849"/>
      <c r="H107" s="837">
        <v>0</v>
      </c>
      <c r="I107" s="849">
        <v>2</v>
      </c>
      <c r="J107" s="849">
        <v>981.78</v>
      </c>
      <c r="K107" s="837">
        <v>1</v>
      </c>
      <c r="L107" s="849">
        <v>2</v>
      </c>
      <c r="M107" s="850">
        <v>981.78</v>
      </c>
    </row>
    <row r="108" spans="1:13" ht="14.4" customHeight="1" x14ac:dyDescent="0.3">
      <c r="A108" s="831" t="s">
        <v>1284</v>
      </c>
      <c r="B108" s="832" t="s">
        <v>1064</v>
      </c>
      <c r="C108" s="832" t="s">
        <v>1291</v>
      </c>
      <c r="D108" s="832" t="s">
        <v>696</v>
      </c>
      <c r="E108" s="832" t="s">
        <v>1068</v>
      </c>
      <c r="F108" s="849"/>
      <c r="G108" s="849"/>
      <c r="H108" s="837">
        <v>0</v>
      </c>
      <c r="I108" s="849">
        <v>4</v>
      </c>
      <c r="J108" s="849">
        <v>2945.32</v>
      </c>
      <c r="K108" s="837">
        <v>1</v>
      </c>
      <c r="L108" s="849">
        <v>4</v>
      </c>
      <c r="M108" s="850">
        <v>2945.32</v>
      </c>
    </row>
    <row r="109" spans="1:13" ht="14.4" customHeight="1" x14ac:dyDescent="0.3">
      <c r="A109" s="831" t="s">
        <v>1284</v>
      </c>
      <c r="B109" s="832" t="s">
        <v>1064</v>
      </c>
      <c r="C109" s="832" t="s">
        <v>1628</v>
      </c>
      <c r="D109" s="832" t="s">
        <v>696</v>
      </c>
      <c r="E109" s="832" t="s">
        <v>1366</v>
      </c>
      <c r="F109" s="849"/>
      <c r="G109" s="849"/>
      <c r="H109" s="837">
        <v>0</v>
      </c>
      <c r="I109" s="849">
        <v>1</v>
      </c>
      <c r="J109" s="849">
        <v>923.74</v>
      </c>
      <c r="K109" s="837">
        <v>1</v>
      </c>
      <c r="L109" s="849">
        <v>1</v>
      </c>
      <c r="M109" s="850">
        <v>923.74</v>
      </c>
    </row>
    <row r="110" spans="1:13" ht="14.4" customHeight="1" x14ac:dyDescent="0.3">
      <c r="A110" s="831" t="s">
        <v>1284</v>
      </c>
      <c r="B110" s="832" t="s">
        <v>1965</v>
      </c>
      <c r="C110" s="832" t="s">
        <v>1764</v>
      </c>
      <c r="D110" s="832" t="s">
        <v>1765</v>
      </c>
      <c r="E110" s="832" t="s">
        <v>1766</v>
      </c>
      <c r="F110" s="849">
        <v>2</v>
      </c>
      <c r="G110" s="849">
        <v>73.819999999999993</v>
      </c>
      <c r="H110" s="837">
        <v>1</v>
      </c>
      <c r="I110" s="849"/>
      <c r="J110" s="849"/>
      <c r="K110" s="837">
        <v>0</v>
      </c>
      <c r="L110" s="849">
        <v>2</v>
      </c>
      <c r="M110" s="850">
        <v>73.819999999999993</v>
      </c>
    </row>
    <row r="111" spans="1:13" ht="14.4" customHeight="1" x14ac:dyDescent="0.3">
      <c r="A111" s="831" t="s">
        <v>1284</v>
      </c>
      <c r="B111" s="832" t="s">
        <v>1167</v>
      </c>
      <c r="C111" s="832" t="s">
        <v>1168</v>
      </c>
      <c r="D111" s="832" t="s">
        <v>1169</v>
      </c>
      <c r="E111" s="832" t="s">
        <v>1170</v>
      </c>
      <c r="F111" s="849"/>
      <c r="G111" s="849"/>
      <c r="H111" s="837"/>
      <c r="I111" s="849">
        <v>2</v>
      </c>
      <c r="J111" s="849">
        <v>0</v>
      </c>
      <c r="K111" s="837"/>
      <c r="L111" s="849">
        <v>2</v>
      </c>
      <c r="M111" s="850">
        <v>0</v>
      </c>
    </row>
    <row r="112" spans="1:13" ht="14.4" customHeight="1" x14ac:dyDescent="0.3">
      <c r="A112" s="831" t="s">
        <v>1284</v>
      </c>
      <c r="B112" s="832" t="s">
        <v>1959</v>
      </c>
      <c r="C112" s="832" t="s">
        <v>1767</v>
      </c>
      <c r="D112" s="832" t="s">
        <v>1497</v>
      </c>
      <c r="E112" s="832" t="s">
        <v>1768</v>
      </c>
      <c r="F112" s="849">
        <v>1</v>
      </c>
      <c r="G112" s="849">
        <v>31.77</v>
      </c>
      <c r="H112" s="837">
        <v>1</v>
      </c>
      <c r="I112" s="849"/>
      <c r="J112" s="849"/>
      <c r="K112" s="837">
        <v>0</v>
      </c>
      <c r="L112" s="849">
        <v>1</v>
      </c>
      <c r="M112" s="850">
        <v>31.77</v>
      </c>
    </row>
    <row r="113" spans="1:13" ht="14.4" customHeight="1" x14ac:dyDescent="0.3">
      <c r="A113" s="831" t="s">
        <v>1285</v>
      </c>
      <c r="B113" s="832" t="s">
        <v>1966</v>
      </c>
      <c r="C113" s="832" t="s">
        <v>1773</v>
      </c>
      <c r="D113" s="832" t="s">
        <v>1774</v>
      </c>
      <c r="E113" s="832" t="s">
        <v>1775</v>
      </c>
      <c r="F113" s="849"/>
      <c r="G113" s="849"/>
      <c r="H113" s="837"/>
      <c r="I113" s="849">
        <v>2</v>
      </c>
      <c r="J113" s="849">
        <v>0</v>
      </c>
      <c r="K113" s="837"/>
      <c r="L113" s="849">
        <v>2</v>
      </c>
      <c r="M113" s="850">
        <v>0</v>
      </c>
    </row>
    <row r="114" spans="1:13" ht="14.4" customHeight="1" x14ac:dyDescent="0.3">
      <c r="A114" s="831" t="s">
        <v>1285</v>
      </c>
      <c r="B114" s="832" t="s">
        <v>1064</v>
      </c>
      <c r="C114" s="832" t="s">
        <v>1311</v>
      </c>
      <c r="D114" s="832" t="s">
        <v>696</v>
      </c>
      <c r="E114" s="832" t="s">
        <v>1070</v>
      </c>
      <c r="F114" s="849"/>
      <c r="G114" s="849"/>
      <c r="H114" s="837">
        <v>0</v>
      </c>
      <c r="I114" s="849">
        <v>6</v>
      </c>
      <c r="J114" s="849">
        <v>2945.34</v>
      </c>
      <c r="K114" s="837">
        <v>1</v>
      </c>
      <c r="L114" s="849">
        <v>6</v>
      </c>
      <c r="M114" s="850">
        <v>2945.34</v>
      </c>
    </row>
    <row r="115" spans="1:13" ht="14.4" customHeight="1" x14ac:dyDescent="0.3">
      <c r="A115" s="831" t="s">
        <v>1285</v>
      </c>
      <c r="B115" s="832" t="s">
        <v>1064</v>
      </c>
      <c r="C115" s="832" t="s">
        <v>1291</v>
      </c>
      <c r="D115" s="832" t="s">
        <v>696</v>
      </c>
      <c r="E115" s="832" t="s">
        <v>1068</v>
      </c>
      <c r="F115" s="849"/>
      <c r="G115" s="849"/>
      <c r="H115" s="837">
        <v>0</v>
      </c>
      <c r="I115" s="849">
        <v>16</v>
      </c>
      <c r="J115" s="849">
        <v>11781.280000000002</v>
      </c>
      <c r="K115" s="837">
        <v>1</v>
      </c>
      <c r="L115" s="849">
        <v>16</v>
      </c>
      <c r="M115" s="850">
        <v>11781.280000000002</v>
      </c>
    </row>
    <row r="116" spans="1:13" ht="14.4" customHeight="1" x14ac:dyDescent="0.3">
      <c r="A116" s="831" t="s">
        <v>1285</v>
      </c>
      <c r="B116" s="832" t="s">
        <v>1064</v>
      </c>
      <c r="C116" s="832" t="s">
        <v>1365</v>
      </c>
      <c r="D116" s="832" t="s">
        <v>696</v>
      </c>
      <c r="E116" s="832" t="s">
        <v>1366</v>
      </c>
      <c r="F116" s="849"/>
      <c r="G116" s="849"/>
      <c r="H116" s="837">
        <v>0</v>
      </c>
      <c r="I116" s="849">
        <v>7</v>
      </c>
      <c r="J116" s="849">
        <v>6466.18</v>
      </c>
      <c r="K116" s="837">
        <v>1</v>
      </c>
      <c r="L116" s="849">
        <v>7</v>
      </c>
      <c r="M116" s="850">
        <v>6466.18</v>
      </c>
    </row>
    <row r="117" spans="1:13" ht="14.4" customHeight="1" x14ac:dyDescent="0.3">
      <c r="A117" s="831" t="s">
        <v>1285</v>
      </c>
      <c r="B117" s="832" t="s">
        <v>1167</v>
      </c>
      <c r="C117" s="832" t="s">
        <v>1168</v>
      </c>
      <c r="D117" s="832" t="s">
        <v>1169</v>
      </c>
      <c r="E117" s="832" t="s">
        <v>1170</v>
      </c>
      <c r="F117" s="849"/>
      <c r="G117" s="849"/>
      <c r="H117" s="837"/>
      <c r="I117" s="849">
        <v>4</v>
      </c>
      <c r="J117" s="849">
        <v>0</v>
      </c>
      <c r="K117" s="837"/>
      <c r="L117" s="849">
        <v>4</v>
      </c>
      <c r="M117" s="850">
        <v>0</v>
      </c>
    </row>
    <row r="118" spans="1:13" ht="14.4" customHeight="1" x14ac:dyDescent="0.3">
      <c r="A118" s="831" t="s">
        <v>1286</v>
      </c>
      <c r="B118" s="832" t="s">
        <v>1064</v>
      </c>
      <c r="C118" s="832" t="s">
        <v>1311</v>
      </c>
      <c r="D118" s="832" t="s">
        <v>696</v>
      </c>
      <c r="E118" s="832" t="s">
        <v>1070</v>
      </c>
      <c r="F118" s="849"/>
      <c r="G118" s="849"/>
      <c r="H118" s="837">
        <v>0</v>
      </c>
      <c r="I118" s="849">
        <v>8</v>
      </c>
      <c r="J118" s="849">
        <v>3927.12</v>
      </c>
      <c r="K118" s="837">
        <v>1</v>
      </c>
      <c r="L118" s="849">
        <v>8</v>
      </c>
      <c r="M118" s="850">
        <v>3927.12</v>
      </c>
    </row>
    <row r="119" spans="1:13" ht="14.4" customHeight="1" x14ac:dyDescent="0.3">
      <c r="A119" s="831" t="s">
        <v>1286</v>
      </c>
      <c r="B119" s="832" t="s">
        <v>1064</v>
      </c>
      <c r="C119" s="832" t="s">
        <v>1291</v>
      </c>
      <c r="D119" s="832" t="s">
        <v>696</v>
      </c>
      <c r="E119" s="832" t="s">
        <v>1068</v>
      </c>
      <c r="F119" s="849"/>
      <c r="G119" s="849"/>
      <c r="H119" s="837">
        <v>0</v>
      </c>
      <c r="I119" s="849">
        <v>2</v>
      </c>
      <c r="J119" s="849">
        <v>1472.66</v>
      </c>
      <c r="K119" s="837">
        <v>1</v>
      </c>
      <c r="L119" s="849">
        <v>2</v>
      </c>
      <c r="M119" s="850">
        <v>1472.66</v>
      </c>
    </row>
    <row r="120" spans="1:13" ht="14.4" customHeight="1" x14ac:dyDescent="0.3">
      <c r="A120" s="831" t="s">
        <v>1286</v>
      </c>
      <c r="B120" s="832" t="s">
        <v>1064</v>
      </c>
      <c r="C120" s="832" t="s">
        <v>1365</v>
      </c>
      <c r="D120" s="832" t="s">
        <v>696</v>
      </c>
      <c r="E120" s="832" t="s">
        <v>1366</v>
      </c>
      <c r="F120" s="849"/>
      <c r="G120" s="849"/>
      <c r="H120" s="837">
        <v>0</v>
      </c>
      <c r="I120" s="849">
        <v>6</v>
      </c>
      <c r="J120" s="849">
        <v>5542.4400000000005</v>
      </c>
      <c r="K120" s="837">
        <v>1</v>
      </c>
      <c r="L120" s="849">
        <v>6</v>
      </c>
      <c r="M120" s="850">
        <v>5542.4400000000005</v>
      </c>
    </row>
    <row r="121" spans="1:13" ht="14.4" customHeight="1" x14ac:dyDescent="0.3">
      <c r="A121" s="831" t="s">
        <v>1286</v>
      </c>
      <c r="B121" s="832" t="s">
        <v>1967</v>
      </c>
      <c r="C121" s="832" t="s">
        <v>1827</v>
      </c>
      <c r="D121" s="832" t="s">
        <v>853</v>
      </c>
      <c r="E121" s="832" t="s">
        <v>1828</v>
      </c>
      <c r="F121" s="849">
        <v>1</v>
      </c>
      <c r="G121" s="849">
        <v>98.75</v>
      </c>
      <c r="H121" s="837">
        <v>1</v>
      </c>
      <c r="I121" s="849"/>
      <c r="J121" s="849"/>
      <c r="K121" s="837">
        <v>0</v>
      </c>
      <c r="L121" s="849">
        <v>1</v>
      </c>
      <c r="M121" s="850">
        <v>98.75</v>
      </c>
    </row>
    <row r="122" spans="1:13" ht="14.4" customHeight="1" x14ac:dyDescent="0.3">
      <c r="A122" s="831" t="s">
        <v>1286</v>
      </c>
      <c r="B122" s="832" t="s">
        <v>1160</v>
      </c>
      <c r="C122" s="832" t="s">
        <v>1163</v>
      </c>
      <c r="D122" s="832" t="s">
        <v>632</v>
      </c>
      <c r="E122" s="832" t="s">
        <v>619</v>
      </c>
      <c r="F122" s="849"/>
      <c r="G122" s="849"/>
      <c r="H122" s="837">
        <v>0</v>
      </c>
      <c r="I122" s="849">
        <v>3</v>
      </c>
      <c r="J122" s="849">
        <v>145.26</v>
      </c>
      <c r="K122" s="837">
        <v>1</v>
      </c>
      <c r="L122" s="849">
        <v>3</v>
      </c>
      <c r="M122" s="850">
        <v>145.26</v>
      </c>
    </row>
    <row r="123" spans="1:13" ht="14.4" customHeight="1" x14ac:dyDescent="0.3">
      <c r="A123" s="831" t="s">
        <v>1286</v>
      </c>
      <c r="B123" s="832" t="s">
        <v>1164</v>
      </c>
      <c r="C123" s="832" t="s">
        <v>1813</v>
      </c>
      <c r="D123" s="832" t="s">
        <v>1814</v>
      </c>
      <c r="E123" s="832" t="s">
        <v>620</v>
      </c>
      <c r="F123" s="849">
        <v>1</v>
      </c>
      <c r="G123" s="849">
        <v>72.55</v>
      </c>
      <c r="H123" s="837">
        <v>1</v>
      </c>
      <c r="I123" s="849"/>
      <c r="J123" s="849"/>
      <c r="K123" s="837">
        <v>0</v>
      </c>
      <c r="L123" s="849">
        <v>1</v>
      </c>
      <c r="M123" s="850">
        <v>72.55</v>
      </c>
    </row>
    <row r="124" spans="1:13" ht="14.4" customHeight="1" x14ac:dyDescent="0.3">
      <c r="A124" s="831" t="s">
        <v>1286</v>
      </c>
      <c r="B124" s="832" t="s">
        <v>1167</v>
      </c>
      <c r="C124" s="832" t="s">
        <v>1168</v>
      </c>
      <c r="D124" s="832" t="s">
        <v>1169</v>
      </c>
      <c r="E124" s="832" t="s">
        <v>1170</v>
      </c>
      <c r="F124" s="849"/>
      <c r="G124" s="849"/>
      <c r="H124" s="837"/>
      <c r="I124" s="849">
        <v>10</v>
      </c>
      <c r="J124" s="849">
        <v>0</v>
      </c>
      <c r="K124" s="837"/>
      <c r="L124" s="849">
        <v>10</v>
      </c>
      <c r="M124" s="850">
        <v>0</v>
      </c>
    </row>
    <row r="125" spans="1:13" ht="14.4" customHeight="1" x14ac:dyDescent="0.3">
      <c r="A125" s="831" t="s">
        <v>1286</v>
      </c>
      <c r="B125" s="832" t="s">
        <v>1184</v>
      </c>
      <c r="C125" s="832" t="s">
        <v>1856</v>
      </c>
      <c r="D125" s="832" t="s">
        <v>831</v>
      </c>
      <c r="E125" s="832" t="s">
        <v>1857</v>
      </c>
      <c r="F125" s="849"/>
      <c r="G125" s="849"/>
      <c r="H125" s="837"/>
      <c r="I125" s="849">
        <v>2</v>
      </c>
      <c r="J125" s="849">
        <v>0</v>
      </c>
      <c r="K125" s="837"/>
      <c r="L125" s="849">
        <v>2</v>
      </c>
      <c r="M125" s="850">
        <v>0</v>
      </c>
    </row>
    <row r="126" spans="1:13" ht="14.4" customHeight="1" x14ac:dyDescent="0.3">
      <c r="A126" s="831" t="s">
        <v>1286</v>
      </c>
      <c r="B126" s="832" t="s">
        <v>1192</v>
      </c>
      <c r="C126" s="832" t="s">
        <v>1845</v>
      </c>
      <c r="D126" s="832" t="s">
        <v>1194</v>
      </c>
      <c r="E126" s="832" t="s">
        <v>1846</v>
      </c>
      <c r="F126" s="849"/>
      <c r="G126" s="849"/>
      <c r="H126" s="837">
        <v>0</v>
      </c>
      <c r="I126" s="849">
        <v>1</v>
      </c>
      <c r="J126" s="849">
        <v>176.32</v>
      </c>
      <c r="K126" s="837">
        <v>1</v>
      </c>
      <c r="L126" s="849">
        <v>1</v>
      </c>
      <c r="M126" s="850">
        <v>176.32</v>
      </c>
    </row>
    <row r="127" spans="1:13" ht="14.4" customHeight="1" x14ac:dyDescent="0.3">
      <c r="A127" s="831" t="s">
        <v>1287</v>
      </c>
      <c r="B127" s="832" t="s">
        <v>1064</v>
      </c>
      <c r="C127" s="832" t="s">
        <v>1919</v>
      </c>
      <c r="D127" s="832" t="s">
        <v>696</v>
      </c>
      <c r="E127" s="832" t="s">
        <v>1920</v>
      </c>
      <c r="F127" s="849"/>
      <c r="G127" s="849"/>
      <c r="H127" s="837">
        <v>0</v>
      </c>
      <c r="I127" s="849">
        <v>1</v>
      </c>
      <c r="J127" s="849">
        <v>147.26</v>
      </c>
      <c r="K127" s="837">
        <v>1</v>
      </c>
      <c r="L127" s="849">
        <v>1</v>
      </c>
      <c r="M127" s="850">
        <v>147.26</v>
      </c>
    </row>
    <row r="128" spans="1:13" ht="14.4" customHeight="1" x14ac:dyDescent="0.3">
      <c r="A128" s="831" t="s">
        <v>1287</v>
      </c>
      <c r="B128" s="832" t="s">
        <v>1064</v>
      </c>
      <c r="C128" s="832" t="s">
        <v>1291</v>
      </c>
      <c r="D128" s="832" t="s">
        <v>696</v>
      </c>
      <c r="E128" s="832" t="s">
        <v>1068</v>
      </c>
      <c r="F128" s="849"/>
      <c r="G128" s="849"/>
      <c r="H128" s="837">
        <v>0</v>
      </c>
      <c r="I128" s="849">
        <v>1</v>
      </c>
      <c r="J128" s="849">
        <v>736.33</v>
      </c>
      <c r="K128" s="837">
        <v>1</v>
      </c>
      <c r="L128" s="849">
        <v>1</v>
      </c>
      <c r="M128" s="850">
        <v>736.33</v>
      </c>
    </row>
    <row r="129" spans="1:13" ht="14.4" customHeight="1" x14ac:dyDescent="0.3">
      <c r="A129" s="831" t="s">
        <v>1287</v>
      </c>
      <c r="B129" s="832" t="s">
        <v>1064</v>
      </c>
      <c r="C129" s="832" t="s">
        <v>1365</v>
      </c>
      <c r="D129" s="832" t="s">
        <v>696</v>
      </c>
      <c r="E129" s="832" t="s">
        <v>1366</v>
      </c>
      <c r="F129" s="849"/>
      <c r="G129" s="849"/>
      <c r="H129" s="837">
        <v>0</v>
      </c>
      <c r="I129" s="849">
        <v>4</v>
      </c>
      <c r="J129" s="849">
        <v>3694.96</v>
      </c>
      <c r="K129" s="837">
        <v>1</v>
      </c>
      <c r="L129" s="849">
        <v>4</v>
      </c>
      <c r="M129" s="850">
        <v>3694.96</v>
      </c>
    </row>
    <row r="130" spans="1:13" ht="14.4" customHeight="1" x14ac:dyDescent="0.3">
      <c r="A130" s="831" t="s">
        <v>1287</v>
      </c>
      <c r="B130" s="832" t="s">
        <v>1167</v>
      </c>
      <c r="C130" s="832" t="s">
        <v>1168</v>
      </c>
      <c r="D130" s="832" t="s">
        <v>1169</v>
      </c>
      <c r="E130" s="832" t="s">
        <v>1170</v>
      </c>
      <c r="F130" s="849"/>
      <c r="G130" s="849"/>
      <c r="H130" s="837"/>
      <c r="I130" s="849">
        <v>9</v>
      </c>
      <c r="J130" s="849">
        <v>0</v>
      </c>
      <c r="K130" s="837"/>
      <c r="L130" s="849">
        <v>9</v>
      </c>
      <c r="M130" s="850">
        <v>0</v>
      </c>
    </row>
    <row r="131" spans="1:13" ht="14.4" customHeight="1" x14ac:dyDescent="0.3">
      <c r="A131" s="831" t="s">
        <v>1288</v>
      </c>
      <c r="B131" s="832" t="s">
        <v>1064</v>
      </c>
      <c r="C131" s="832" t="s">
        <v>1311</v>
      </c>
      <c r="D131" s="832" t="s">
        <v>696</v>
      </c>
      <c r="E131" s="832" t="s">
        <v>1070</v>
      </c>
      <c r="F131" s="849"/>
      <c r="G131" s="849"/>
      <c r="H131" s="837">
        <v>0</v>
      </c>
      <c r="I131" s="849">
        <v>12</v>
      </c>
      <c r="J131" s="849">
        <v>5890.6799999999994</v>
      </c>
      <c r="K131" s="837">
        <v>1</v>
      </c>
      <c r="L131" s="849">
        <v>12</v>
      </c>
      <c r="M131" s="850">
        <v>5890.6799999999994</v>
      </c>
    </row>
    <row r="132" spans="1:13" ht="14.4" customHeight="1" x14ac:dyDescent="0.3">
      <c r="A132" s="831" t="s">
        <v>1288</v>
      </c>
      <c r="B132" s="832" t="s">
        <v>1160</v>
      </c>
      <c r="C132" s="832" t="s">
        <v>1161</v>
      </c>
      <c r="D132" s="832" t="s">
        <v>632</v>
      </c>
      <c r="E132" s="832" t="s">
        <v>1162</v>
      </c>
      <c r="F132" s="849"/>
      <c r="G132" s="849"/>
      <c r="H132" s="837">
        <v>0</v>
      </c>
      <c r="I132" s="849">
        <v>1</v>
      </c>
      <c r="J132" s="849">
        <v>24.22</v>
      </c>
      <c r="K132" s="837">
        <v>1</v>
      </c>
      <c r="L132" s="849">
        <v>1</v>
      </c>
      <c r="M132" s="850">
        <v>24.22</v>
      </c>
    </row>
    <row r="133" spans="1:13" ht="14.4" customHeight="1" x14ac:dyDescent="0.3">
      <c r="A133" s="831" t="s">
        <v>1288</v>
      </c>
      <c r="B133" s="832" t="s">
        <v>1160</v>
      </c>
      <c r="C133" s="832" t="s">
        <v>1163</v>
      </c>
      <c r="D133" s="832" t="s">
        <v>632</v>
      </c>
      <c r="E133" s="832" t="s">
        <v>619</v>
      </c>
      <c r="F133" s="849"/>
      <c r="G133" s="849"/>
      <c r="H133" s="837">
        <v>0</v>
      </c>
      <c r="I133" s="849">
        <v>1</v>
      </c>
      <c r="J133" s="849">
        <v>48.42</v>
      </c>
      <c r="K133" s="837">
        <v>1</v>
      </c>
      <c r="L133" s="849">
        <v>1</v>
      </c>
      <c r="M133" s="850">
        <v>48.42</v>
      </c>
    </row>
    <row r="134" spans="1:13" ht="14.4" customHeight="1" x14ac:dyDescent="0.3">
      <c r="A134" s="831" t="s">
        <v>1288</v>
      </c>
      <c r="B134" s="832" t="s">
        <v>1167</v>
      </c>
      <c r="C134" s="832" t="s">
        <v>1168</v>
      </c>
      <c r="D134" s="832" t="s">
        <v>1169</v>
      </c>
      <c r="E134" s="832" t="s">
        <v>1170</v>
      </c>
      <c r="F134" s="849"/>
      <c r="G134" s="849"/>
      <c r="H134" s="837"/>
      <c r="I134" s="849">
        <v>14</v>
      </c>
      <c r="J134" s="849">
        <v>0</v>
      </c>
      <c r="K134" s="837"/>
      <c r="L134" s="849">
        <v>14</v>
      </c>
      <c r="M134" s="850">
        <v>0</v>
      </c>
    </row>
    <row r="135" spans="1:13" ht="14.4" customHeight="1" x14ac:dyDescent="0.3">
      <c r="A135" s="831" t="s">
        <v>1289</v>
      </c>
      <c r="B135" s="832" t="s">
        <v>1064</v>
      </c>
      <c r="C135" s="832" t="s">
        <v>1311</v>
      </c>
      <c r="D135" s="832" t="s">
        <v>696</v>
      </c>
      <c r="E135" s="832" t="s">
        <v>1070</v>
      </c>
      <c r="F135" s="849"/>
      <c r="G135" s="849"/>
      <c r="H135" s="837">
        <v>0</v>
      </c>
      <c r="I135" s="849">
        <v>67</v>
      </c>
      <c r="J135" s="849">
        <v>32889.630000000005</v>
      </c>
      <c r="K135" s="837">
        <v>1</v>
      </c>
      <c r="L135" s="849">
        <v>67</v>
      </c>
      <c r="M135" s="850">
        <v>32889.630000000005</v>
      </c>
    </row>
    <row r="136" spans="1:13" ht="14.4" customHeight="1" x14ac:dyDescent="0.3">
      <c r="A136" s="831" t="s">
        <v>1289</v>
      </c>
      <c r="B136" s="832" t="s">
        <v>1064</v>
      </c>
      <c r="C136" s="832" t="s">
        <v>1291</v>
      </c>
      <c r="D136" s="832" t="s">
        <v>696</v>
      </c>
      <c r="E136" s="832" t="s">
        <v>1068</v>
      </c>
      <c r="F136" s="849"/>
      <c r="G136" s="849"/>
      <c r="H136" s="837">
        <v>0</v>
      </c>
      <c r="I136" s="849">
        <v>40</v>
      </c>
      <c r="J136" s="849">
        <v>29453.200000000001</v>
      </c>
      <c r="K136" s="837">
        <v>1</v>
      </c>
      <c r="L136" s="849">
        <v>40</v>
      </c>
      <c r="M136" s="850">
        <v>29453.200000000001</v>
      </c>
    </row>
    <row r="137" spans="1:13" ht="14.4" customHeight="1" x14ac:dyDescent="0.3">
      <c r="A137" s="831" t="s">
        <v>1289</v>
      </c>
      <c r="B137" s="832" t="s">
        <v>1064</v>
      </c>
      <c r="C137" s="832" t="s">
        <v>1365</v>
      </c>
      <c r="D137" s="832" t="s">
        <v>696</v>
      </c>
      <c r="E137" s="832" t="s">
        <v>1366</v>
      </c>
      <c r="F137" s="849"/>
      <c r="G137" s="849"/>
      <c r="H137" s="837">
        <v>0</v>
      </c>
      <c r="I137" s="849">
        <v>5</v>
      </c>
      <c r="J137" s="849">
        <v>4618.7000000000007</v>
      </c>
      <c r="K137" s="837">
        <v>1</v>
      </c>
      <c r="L137" s="849">
        <v>5</v>
      </c>
      <c r="M137" s="850">
        <v>4618.7000000000007</v>
      </c>
    </row>
    <row r="138" spans="1:13" ht="14.4" customHeight="1" x14ac:dyDescent="0.3">
      <c r="A138" s="831" t="s">
        <v>1289</v>
      </c>
      <c r="B138" s="832" t="s">
        <v>1064</v>
      </c>
      <c r="C138" s="832" t="s">
        <v>1702</v>
      </c>
      <c r="D138" s="832" t="s">
        <v>696</v>
      </c>
      <c r="E138" s="832" t="s">
        <v>1703</v>
      </c>
      <c r="F138" s="849"/>
      <c r="G138" s="849"/>
      <c r="H138" s="837">
        <v>0</v>
      </c>
      <c r="I138" s="849">
        <v>4</v>
      </c>
      <c r="J138" s="849">
        <v>4618.72</v>
      </c>
      <c r="K138" s="837">
        <v>1</v>
      </c>
      <c r="L138" s="849">
        <v>4</v>
      </c>
      <c r="M138" s="850">
        <v>4618.72</v>
      </c>
    </row>
    <row r="139" spans="1:13" ht="14.4" customHeight="1" x14ac:dyDescent="0.3">
      <c r="A139" s="831" t="s">
        <v>1289</v>
      </c>
      <c r="B139" s="832" t="s">
        <v>1091</v>
      </c>
      <c r="C139" s="832" t="s">
        <v>1878</v>
      </c>
      <c r="D139" s="832" t="s">
        <v>1879</v>
      </c>
      <c r="E139" s="832" t="s">
        <v>1094</v>
      </c>
      <c r="F139" s="849">
        <v>1</v>
      </c>
      <c r="G139" s="849">
        <v>35.11</v>
      </c>
      <c r="H139" s="837">
        <v>1</v>
      </c>
      <c r="I139" s="849"/>
      <c r="J139" s="849"/>
      <c r="K139" s="837">
        <v>0</v>
      </c>
      <c r="L139" s="849">
        <v>1</v>
      </c>
      <c r="M139" s="850">
        <v>35.11</v>
      </c>
    </row>
    <row r="140" spans="1:13" ht="14.4" customHeight="1" x14ac:dyDescent="0.3">
      <c r="A140" s="831" t="s">
        <v>1289</v>
      </c>
      <c r="B140" s="832" t="s">
        <v>1131</v>
      </c>
      <c r="C140" s="832" t="s">
        <v>1335</v>
      </c>
      <c r="D140" s="832" t="s">
        <v>1336</v>
      </c>
      <c r="E140" s="832" t="s">
        <v>1337</v>
      </c>
      <c r="F140" s="849"/>
      <c r="G140" s="849"/>
      <c r="H140" s="837">
        <v>0</v>
      </c>
      <c r="I140" s="849">
        <v>1</v>
      </c>
      <c r="J140" s="849">
        <v>149.52000000000001</v>
      </c>
      <c r="K140" s="837">
        <v>1</v>
      </c>
      <c r="L140" s="849">
        <v>1</v>
      </c>
      <c r="M140" s="850">
        <v>149.52000000000001</v>
      </c>
    </row>
    <row r="141" spans="1:13" ht="14.4" customHeight="1" x14ac:dyDescent="0.3">
      <c r="A141" s="831" t="s">
        <v>1289</v>
      </c>
      <c r="B141" s="832" t="s">
        <v>1967</v>
      </c>
      <c r="C141" s="832" t="s">
        <v>1827</v>
      </c>
      <c r="D141" s="832" t="s">
        <v>853</v>
      </c>
      <c r="E141" s="832" t="s">
        <v>1828</v>
      </c>
      <c r="F141" s="849">
        <v>1</v>
      </c>
      <c r="G141" s="849">
        <v>98.75</v>
      </c>
      <c r="H141" s="837">
        <v>1</v>
      </c>
      <c r="I141" s="849"/>
      <c r="J141" s="849"/>
      <c r="K141" s="837">
        <v>0</v>
      </c>
      <c r="L141" s="849">
        <v>1</v>
      </c>
      <c r="M141" s="850">
        <v>98.75</v>
      </c>
    </row>
    <row r="142" spans="1:13" ht="14.4" customHeight="1" x14ac:dyDescent="0.3">
      <c r="A142" s="831" t="s">
        <v>1289</v>
      </c>
      <c r="B142" s="832" t="s">
        <v>1967</v>
      </c>
      <c r="C142" s="832" t="s">
        <v>1880</v>
      </c>
      <c r="D142" s="832" t="s">
        <v>853</v>
      </c>
      <c r="E142" s="832" t="s">
        <v>1828</v>
      </c>
      <c r="F142" s="849">
        <v>1</v>
      </c>
      <c r="G142" s="849">
        <v>98.75</v>
      </c>
      <c r="H142" s="837">
        <v>1</v>
      </c>
      <c r="I142" s="849"/>
      <c r="J142" s="849"/>
      <c r="K142" s="837">
        <v>0</v>
      </c>
      <c r="L142" s="849">
        <v>1</v>
      </c>
      <c r="M142" s="850">
        <v>98.75</v>
      </c>
    </row>
    <row r="143" spans="1:13" ht="14.4" customHeight="1" x14ac:dyDescent="0.3">
      <c r="A143" s="831" t="s">
        <v>1289</v>
      </c>
      <c r="B143" s="832" t="s">
        <v>1160</v>
      </c>
      <c r="C143" s="832" t="s">
        <v>1163</v>
      </c>
      <c r="D143" s="832" t="s">
        <v>632</v>
      </c>
      <c r="E143" s="832" t="s">
        <v>619</v>
      </c>
      <c r="F143" s="849"/>
      <c r="G143" s="849"/>
      <c r="H143" s="837">
        <v>0</v>
      </c>
      <c r="I143" s="849">
        <v>5</v>
      </c>
      <c r="J143" s="849">
        <v>242.10000000000002</v>
      </c>
      <c r="K143" s="837">
        <v>1</v>
      </c>
      <c r="L143" s="849">
        <v>5</v>
      </c>
      <c r="M143" s="850">
        <v>242.10000000000002</v>
      </c>
    </row>
    <row r="144" spans="1:13" ht="14.4" customHeight="1" x14ac:dyDescent="0.3">
      <c r="A144" s="831" t="s">
        <v>1289</v>
      </c>
      <c r="B144" s="832" t="s">
        <v>1167</v>
      </c>
      <c r="C144" s="832" t="s">
        <v>1168</v>
      </c>
      <c r="D144" s="832" t="s">
        <v>1169</v>
      </c>
      <c r="E144" s="832" t="s">
        <v>1170</v>
      </c>
      <c r="F144" s="849"/>
      <c r="G144" s="849"/>
      <c r="H144" s="837"/>
      <c r="I144" s="849">
        <v>78</v>
      </c>
      <c r="J144" s="849">
        <v>0</v>
      </c>
      <c r="K144" s="837"/>
      <c r="L144" s="849">
        <v>78</v>
      </c>
      <c r="M144" s="850">
        <v>0</v>
      </c>
    </row>
    <row r="145" spans="1:13" ht="14.4" customHeight="1" x14ac:dyDescent="0.3">
      <c r="A145" s="831" t="s">
        <v>1289</v>
      </c>
      <c r="B145" s="832" t="s">
        <v>1187</v>
      </c>
      <c r="C145" s="832" t="s">
        <v>1874</v>
      </c>
      <c r="D145" s="832" t="s">
        <v>1875</v>
      </c>
      <c r="E145" s="832" t="s">
        <v>1189</v>
      </c>
      <c r="F145" s="849">
        <v>2</v>
      </c>
      <c r="G145" s="849">
        <v>0</v>
      </c>
      <c r="H145" s="837"/>
      <c r="I145" s="849"/>
      <c r="J145" s="849"/>
      <c r="K145" s="837"/>
      <c r="L145" s="849">
        <v>2</v>
      </c>
      <c r="M145" s="850">
        <v>0</v>
      </c>
    </row>
    <row r="146" spans="1:13" ht="14.4" customHeight="1" thickBot="1" x14ac:dyDescent="0.35">
      <c r="A146" s="839" t="s">
        <v>1289</v>
      </c>
      <c r="B146" s="840" t="s">
        <v>1187</v>
      </c>
      <c r="C146" s="840" t="s">
        <v>1188</v>
      </c>
      <c r="D146" s="840" t="s">
        <v>623</v>
      </c>
      <c r="E146" s="840" t="s">
        <v>1189</v>
      </c>
      <c r="F146" s="851"/>
      <c r="G146" s="851"/>
      <c r="H146" s="845"/>
      <c r="I146" s="851">
        <v>1</v>
      </c>
      <c r="J146" s="851">
        <v>0</v>
      </c>
      <c r="K146" s="845"/>
      <c r="L146" s="851">
        <v>1</v>
      </c>
      <c r="M146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573</v>
      </c>
      <c r="B5" s="730" t="s">
        <v>574</v>
      </c>
      <c r="C5" s="731" t="s">
        <v>575</v>
      </c>
      <c r="D5" s="731" t="s">
        <v>575</v>
      </c>
      <c r="E5" s="731"/>
      <c r="F5" s="731" t="s">
        <v>575</v>
      </c>
      <c r="G5" s="731" t="s">
        <v>575</v>
      </c>
      <c r="H5" s="731" t="s">
        <v>575</v>
      </c>
      <c r="I5" s="732" t="s">
        <v>575</v>
      </c>
      <c r="J5" s="733" t="s">
        <v>73</v>
      </c>
    </row>
    <row r="6" spans="1:10" ht="14.4" customHeight="1" x14ac:dyDescent="0.3">
      <c r="A6" s="729" t="s">
        <v>573</v>
      </c>
      <c r="B6" s="730" t="s">
        <v>1969</v>
      </c>
      <c r="C6" s="731">
        <v>-64.174600000000012</v>
      </c>
      <c r="D6" s="731">
        <v>-105.7149</v>
      </c>
      <c r="E6" s="731"/>
      <c r="F6" s="731">
        <v>145.88670000000002</v>
      </c>
      <c r="G6" s="731">
        <v>50.05</v>
      </c>
      <c r="H6" s="731">
        <v>95.836700000000022</v>
      </c>
      <c r="I6" s="732">
        <v>2.9148191808191815</v>
      </c>
      <c r="J6" s="733" t="s">
        <v>1</v>
      </c>
    </row>
    <row r="7" spans="1:10" ht="14.4" customHeight="1" x14ac:dyDescent="0.3">
      <c r="A7" s="729" t="s">
        <v>573</v>
      </c>
      <c r="B7" s="730" t="s">
        <v>1970</v>
      </c>
      <c r="C7" s="731">
        <v>3200.2925799999998</v>
      </c>
      <c r="D7" s="731">
        <v>3381.6743400000009</v>
      </c>
      <c r="E7" s="731"/>
      <c r="F7" s="731">
        <v>2688.8400299999994</v>
      </c>
      <c r="G7" s="731">
        <v>3125</v>
      </c>
      <c r="H7" s="731">
        <v>-436.15997000000061</v>
      </c>
      <c r="I7" s="732">
        <v>0.86042880959999979</v>
      </c>
      <c r="J7" s="733" t="s">
        <v>1</v>
      </c>
    </row>
    <row r="8" spans="1:10" ht="14.4" customHeight="1" x14ac:dyDescent="0.3">
      <c r="A8" s="729" t="s">
        <v>573</v>
      </c>
      <c r="B8" s="730" t="s">
        <v>1971</v>
      </c>
      <c r="C8" s="731">
        <v>74.454390000000004</v>
      </c>
      <c r="D8" s="731">
        <v>87.575490000000002</v>
      </c>
      <c r="E8" s="731"/>
      <c r="F8" s="731">
        <v>100.98833999999998</v>
      </c>
      <c r="G8" s="731">
        <v>97.5</v>
      </c>
      <c r="H8" s="731">
        <v>3.4883399999999796</v>
      </c>
      <c r="I8" s="732">
        <v>1.035777846153846</v>
      </c>
      <c r="J8" s="733" t="s">
        <v>1</v>
      </c>
    </row>
    <row r="9" spans="1:10" ht="14.4" customHeight="1" x14ac:dyDescent="0.3">
      <c r="A9" s="729" t="s">
        <v>573</v>
      </c>
      <c r="B9" s="730" t="s">
        <v>1972</v>
      </c>
      <c r="C9" s="731">
        <v>1.4144399999999999</v>
      </c>
      <c r="D9" s="731">
        <v>3.8245900000000002</v>
      </c>
      <c r="E9" s="731"/>
      <c r="F9" s="731">
        <v>0.91474</v>
      </c>
      <c r="G9" s="731">
        <v>3.7500001220703125</v>
      </c>
      <c r="H9" s="731">
        <v>-2.8352601220703124</v>
      </c>
      <c r="I9" s="732">
        <v>0.24393065872621553</v>
      </c>
      <c r="J9" s="733" t="s">
        <v>1</v>
      </c>
    </row>
    <row r="10" spans="1:10" ht="14.4" customHeight="1" x14ac:dyDescent="0.3">
      <c r="A10" s="729" t="s">
        <v>573</v>
      </c>
      <c r="B10" s="730" t="s">
        <v>1973</v>
      </c>
      <c r="C10" s="731">
        <v>0.94799999999999995</v>
      </c>
      <c r="D10" s="731">
        <v>0.19638999999999998</v>
      </c>
      <c r="E10" s="731"/>
      <c r="F10" s="731">
        <v>0.95699999999999996</v>
      </c>
      <c r="G10" s="731">
        <v>1</v>
      </c>
      <c r="H10" s="731">
        <v>-4.3000000000000038E-2</v>
      </c>
      <c r="I10" s="732">
        <v>0.95699999999999996</v>
      </c>
      <c r="J10" s="733" t="s">
        <v>1</v>
      </c>
    </row>
    <row r="11" spans="1:10" ht="14.4" customHeight="1" x14ac:dyDescent="0.3">
      <c r="A11" s="729" t="s">
        <v>573</v>
      </c>
      <c r="B11" s="730" t="s">
        <v>1974</v>
      </c>
      <c r="C11" s="731">
        <v>131.20967000000002</v>
      </c>
      <c r="D11" s="731">
        <v>167.44781</v>
      </c>
      <c r="E11" s="731"/>
      <c r="F11" s="731">
        <v>116.55141</v>
      </c>
      <c r="G11" s="731">
        <v>190</v>
      </c>
      <c r="H11" s="731">
        <v>-73.448589999999996</v>
      </c>
      <c r="I11" s="732">
        <v>0.6134284736842105</v>
      </c>
      <c r="J11" s="733" t="s">
        <v>1</v>
      </c>
    </row>
    <row r="12" spans="1:10" ht="14.4" customHeight="1" x14ac:dyDescent="0.3">
      <c r="A12" s="729" t="s">
        <v>573</v>
      </c>
      <c r="B12" s="730" t="s">
        <v>1975</v>
      </c>
      <c r="C12" s="731">
        <v>268.50680999999997</v>
      </c>
      <c r="D12" s="731">
        <v>277.26361999999995</v>
      </c>
      <c r="E12" s="731"/>
      <c r="F12" s="731">
        <v>513.51007000000016</v>
      </c>
      <c r="G12" s="731">
        <v>345.00000683593748</v>
      </c>
      <c r="H12" s="731">
        <v>168.51006316406267</v>
      </c>
      <c r="I12" s="732">
        <v>1.4884349560149328</v>
      </c>
      <c r="J12" s="733" t="s">
        <v>1</v>
      </c>
    </row>
    <row r="13" spans="1:10" ht="14.4" customHeight="1" x14ac:dyDescent="0.3">
      <c r="A13" s="729" t="s">
        <v>573</v>
      </c>
      <c r="B13" s="730" t="s">
        <v>1976</v>
      </c>
      <c r="C13" s="731">
        <v>15.8581</v>
      </c>
      <c r="D13" s="731">
        <v>22.679400000000001</v>
      </c>
      <c r="E13" s="731"/>
      <c r="F13" s="731">
        <v>17.986000000000001</v>
      </c>
      <c r="G13" s="731">
        <v>25</v>
      </c>
      <c r="H13" s="731">
        <v>-7.0139999999999993</v>
      </c>
      <c r="I13" s="732">
        <v>0.71944000000000008</v>
      </c>
      <c r="J13" s="733" t="s">
        <v>1</v>
      </c>
    </row>
    <row r="14" spans="1:10" ht="14.4" customHeight="1" x14ac:dyDescent="0.3">
      <c r="A14" s="729" t="s">
        <v>573</v>
      </c>
      <c r="B14" s="730" t="s">
        <v>1977</v>
      </c>
      <c r="C14" s="731">
        <v>3.3772399999999996</v>
      </c>
      <c r="D14" s="731">
        <v>19.780340000000002</v>
      </c>
      <c r="E14" s="731"/>
      <c r="F14" s="731">
        <v>14.918320000000001</v>
      </c>
      <c r="G14" s="731">
        <v>22.5000009765625</v>
      </c>
      <c r="H14" s="731">
        <v>-7.5816809765624988</v>
      </c>
      <c r="I14" s="732">
        <v>0.66303641566682225</v>
      </c>
      <c r="J14" s="733" t="s">
        <v>1</v>
      </c>
    </row>
    <row r="15" spans="1:10" ht="14.4" customHeight="1" x14ac:dyDescent="0.3">
      <c r="A15" s="729" t="s">
        <v>573</v>
      </c>
      <c r="B15" s="730" t="s">
        <v>1978</v>
      </c>
      <c r="C15" s="731">
        <v>3.206</v>
      </c>
      <c r="D15" s="731">
        <v>2.0940000000000003</v>
      </c>
      <c r="E15" s="731"/>
      <c r="F15" s="731">
        <v>11.312759999999999</v>
      </c>
      <c r="G15" s="731">
        <v>3.7499999389648435</v>
      </c>
      <c r="H15" s="731">
        <v>7.5627600610351555</v>
      </c>
      <c r="I15" s="732">
        <v>3.0167360491005217</v>
      </c>
      <c r="J15" s="733" t="s">
        <v>1</v>
      </c>
    </row>
    <row r="16" spans="1:10" ht="14.4" customHeight="1" x14ac:dyDescent="0.3">
      <c r="A16" s="729" t="s">
        <v>573</v>
      </c>
      <c r="B16" s="730" t="s">
        <v>1979</v>
      </c>
      <c r="C16" s="731">
        <v>23.9863</v>
      </c>
      <c r="D16" s="731">
        <v>21.341070000000002</v>
      </c>
      <c r="E16" s="731"/>
      <c r="F16" s="731">
        <v>17.8965</v>
      </c>
      <c r="G16" s="731">
        <v>23.75</v>
      </c>
      <c r="H16" s="731">
        <v>-5.8535000000000004</v>
      </c>
      <c r="I16" s="732">
        <v>0.75353684210526317</v>
      </c>
      <c r="J16" s="733" t="s">
        <v>1</v>
      </c>
    </row>
    <row r="17" spans="1:10" ht="14.4" customHeight="1" x14ac:dyDescent="0.3">
      <c r="A17" s="729" t="s">
        <v>573</v>
      </c>
      <c r="B17" s="730" t="s">
        <v>1980</v>
      </c>
      <c r="C17" s="731">
        <v>12.45748</v>
      </c>
      <c r="D17" s="731">
        <v>2.6779000000000002</v>
      </c>
      <c r="E17" s="731"/>
      <c r="F17" s="731">
        <v>4.8283000000000005</v>
      </c>
      <c r="G17" s="731">
        <v>8.75</v>
      </c>
      <c r="H17" s="731">
        <v>-3.9216999999999995</v>
      </c>
      <c r="I17" s="732">
        <v>0.55180571428571434</v>
      </c>
      <c r="J17" s="733" t="s">
        <v>1</v>
      </c>
    </row>
    <row r="18" spans="1:10" ht="14.4" customHeight="1" x14ac:dyDescent="0.3">
      <c r="A18" s="729" t="s">
        <v>573</v>
      </c>
      <c r="B18" s="730" t="s">
        <v>1981</v>
      </c>
      <c r="C18" s="731">
        <v>0.70440000000000003</v>
      </c>
      <c r="D18" s="731">
        <v>3.9434100000000001</v>
      </c>
      <c r="E18" s="731"/>
      <c r="F18" s="731">
        <v>0.70440000000000003</v>
      </c>
      <c r="G18" s="731">
        <v>3.7500001220703125</v>
      </c>
      <c r="H18" s="731">
        <v>-3.0456001220703124</v>
      </c>
      <c r="I18" s="732">
        <v>0.18783999388541686</v>
      </c>
      <c r="J18" s="733" t="s">
        <v>1</v>
      </c>
    </row>
    <row r="19" spans="1:10" ht="14.4" customHeight="1" x14ac:dyDescent="0.3">
      <c r="A19" s="729" t="s">
        <v>573</v>
      </c>
      <c r="B19" s="730" t="s">
        <v>1982</v>
      </c>
      <c r="C19" s="731">
        <v>47.535910000000001</v>
      </c>
      <c r="D19" s="731">
        <v>103.3828</v>
      </c>
      <c r="E19" s="731"/>
      <c r="F19" s="731">
        <v>90.715500000000006</v>
      </c>
      <c r="G19" s="731">
        <v>55</v>
      </c>
      <c r="H19" s="731">
        <v>35.715500000000006</v>
      </c>
      <c r="I19" s="732">
        <v>1.6493727272727274</v>
      </c>
      <c r="J19" s="733" t="s">
        <v>1</v>
      </c>
    </row>
    <row r="20" spans="1:10" ht="14.4" customHeight="1" x14ac:dyDescent="0.3">
      <c r="A20" s="729" t="s">
        <v>573</v>
      </c>
      <c r="B20" s="730" t="s">
        <v>584</v>
      </c>
      <c r="C20" s="731">
        <v>3719.7767199999998</v>
      </c>
      <c r="D20" s="731">
        <v>3988.1662600000009</v>
      </c>
      <c r="E20" s="731"/>
      <c r="F20" s="731">
        <v>3726.0100699999994</v>
      </c>
      <c r="G20" s="731">
        <v>3954.800007995605</v>
      </c>
      <c r="H20" s="731">
        <v>-228.78993799560567</v>
      </c>
      <c r="I20" s="732">
        <v>0.94214879702309839</v>
      </c>
      <c r="J20" s="733" t="s">
        <v>585</v>
      </c>
    </row>
    <row r="22" spans="1:10" ht="14.4" customHeight="1" x14ac:dyDescent="0.3">
      <c r="A22" s="729" t="s">
        <v>573</v>
      </c>
      <c r="B22" s="730" t="s">
        <v>574</v>
      </c>
      <c r="C22" s="731" t="s">
        <v>575</v>
      </c>
      <c r="D22" s="731" t="s">
        <v>575</v>
      </c>
      <c r="E22" s="731"/>
      <c r="F22" s="731" t="s">
        <v>575</v>
      </c>
      <c r="G22" s="731" t="s">
        <v>575</v>
      </c>
      <c r="H22" s="731" t="s">
        <v>575</v>
      </c>
      <c r="I22" s="732" t="s">
        <v>575</v>
      </c>
      <c r="J22" s="733" t="s">
        <v>73</v>
      </c>
    </row>
    <row r="23" spans="1:10" ht="14.4" customHeight="1" x14ac:dyDescent="0.3">
      <c r="A23" s="729" t="s">
        <v>586</v>
      </c>
      <c r="B23" s="730" t="s">
        <v>587</v>
      </c>
      <c r="C23" s="731" t="s">
        <v>575</v>
      </c>
      <c r="D23" s="731" t="s">
        <v>575</v>
      </c>
      <c r="E23" s="731"/>
      <c r="F23" s="731" t="s">
        <v>575</v>
      </c>
      <c r="G23" s="731" t="s">
        <v>575</v>
      </c>
      <c r="H23" s="731" t="s">
        <v>575</v>
      </c>
      <c r="I23" s="732" t="s">
        <v>575</v>
      </c>
      <c r="J23" s="733" t="s">
        <v>0</v>
      </c>
    </row>
    <row r="24" spans="1:10" ht="14.4" customHeight="1" x14ac:dyDescent="0.3">
      <c r="A24" s="729" t="s">
        <v>586</v>
      </c>
      <c r="B24" s="730" t="s">
        <v>1972</v>
      </c>
      <c r="C24" s="731">
        <v>0.70053999999999994</v>
      </c>
      <c r="D24" s="731">
        <v>0</v>
      </c>
      <c r="E24" s="731"/>
      <c r="F24" s="731">
        <v>0.15246000000000001</v>
      </c>
      <c r="G24" s="731">
        <v>2</v>
      </c>
      <c r="H24" s="731">
        <v>-1.84754</v>
      </c>
      <c r="I24" s="732">
        <v>7.6230000000000006E-2</v>
      </c>
      <c r="J24" s="733" t="s">
        <v>1</v>
      </c>
    </row>
    <row r="25" spans="1:10" ht="14.4" customHeight="1" x14ac:dyDescent="0.3">
      <c r="A25" s="729" t="s">
        <v>586</v>
      </c>
      <c r="B25" s="730" t="s">
        <v>1973</v>
      </c>
      <c r="C25" s="731">
        <v>0</v>
      </c>
      <c r="D25" s="731">
        <v>0</v>
      </c>
      <c r="E25" s="731"/>
      <c r="F25" s="731">
        <v>0.23924999999999999</v>
      </c>
      <c r="G25" s="731">
        <v>0</v>
      </c>
      <c r="H25" s="731">
        <v>0.23924999999999999</v>
      </c>
      <c r="I25" s="732" t="s">
        <v>575</v>
      </c>
      <c r="J25" s="733" t="s">
        <v>1</v>
      </c>
    </row>
    <row r="26" spans="1:10" ht="14.4" customHeight="1" x14ac:dyDescent="0.3">
      <c r="A26" s="729" t="s">
        <v>586</v>
      </c>
      <c r="B26" s="730" t="s">
        <v>1974</v>
      </c>
      <c r="C26" s="731">
        <v>79.028300000000002</v>
      </c>
      <c r="D26" s="731">
        <v>91.200100000000006</v>
      </c>
      <c r="E26" s="731"/>
      <c r="F26" s="731">
        <v>60.401360000000011</v>
      </c>
      <c r="G26" s="731">
        <v>108</v>
      </c>
      <c r="H26" s="731">
        <v>-47.598639999999989</v>
      </c>
      <c r="I26" s="732">
        <v>0.55927185185185191</v>
      </c>
      <c r="J26" s="733" t="s">
        <v>1</v>
      </c>
    </row>
    <row r="27" spans="1:10" ht="14.4" customHeight="1" x14ac:dyDescent="0.3">
      <c r="A27" s="729" t="s">
        <v>586</v>
      </c>
      <c r="B27" s="730" t="s">
        <v>1975</v>
      </c>
      <c r="C27" s="731">
        <v>22.651400000000002</v>
      </c>
      <c r="D27" s="731">
        <v>32.489319999999999</v>
      </c>
      <c r="E27" s="731"/>
      <c r="F27" s="731">
        <v>30.637120000000003</v>
      </c>
      <c r="G27" s="731">
        <v>35</v>
      </c>
      <c r="H27" s="731">
        <v>-4.362879999999997</v>
      </c>
      <c r="I27" s="732">
        <v>0.87534628571428585</v>
      </c>
      <c r="J27" s="733" t="s">
        <v>1</v>
      </c>
    </row>
    <row r="28" spans="1:10" ht="14.4" customHeight="1" x14ac:dyDescent="0.3">
      <c r="A28" s="729" t="s">
        <v>586</v>
      </c>
      <c r="B28" s="730" t="s">
        <v>1976</v>
      </c>
      <c r="C28" s="731">
        <v>10.154500000000001</v>
      </c>
      <c r="D28" s="731">
        <v>12.054500000000001</v>
      </c>
      <c r="E28" s="731"/>
      <c r="F28" s="731">
        <v>11.5375</v>
      </c>
      <c r="G28" s="731">
        <v>15</v>
      </c>
      <c r="H28" s="731">
        <v>-3.4625000000000004</v>
      </c>
      <c r="I28" s="732">
        <v>0.76916666666666667</v>
      </c>
      <c r="J28" s="733" t="s">
        <v>1</v>
      </c>
    </row>
    <row r="29" spans="1:10" ht="14.4" customHeight="1" x14ac:dyDescent="0.3">
      <c r="A29" s="729" t="s">
        <v>586</v>
      </c>
      <c r="B29" s="730" t="s">
        <v>1978</v>
      </c>
      <c r="C29" s="731">
        <v>1.9319999999999999</v>
      </c>
      <c r="D29" s="731">
        <v>1.3260000000000001</v>
      </c>
      <c r="E29" s="731"/>
      <c r="F29" s="731">
        <v>1.458</v>
      </c>
      <c r="G29" s="731">
        <v>2</v>
      </c>
      <c r="H29" s="731">
        <v>-0.54200000000000004</v>
      </c>
      <c r="I29" s="732">
        <v>0.72899999999999998</v>
      </c>
      <c r="J29" s="733" t="s">
        <v>1</v>
      </c>
    </row>
    <row r="30" spans="1:10" ht="14.4" customHeight="1" x14ac:dyDescent="0.3">
      <c r="A30" s="729" t="s">
        <v>586</v>
      </c>
      <c r="B30" s="730" t="s">
        <v>1979</v>
      </c>
      <c r="C30" s="731">
        <v>10.4411</v>
      </c>
      <c r="D30" s="731">
        <v>8.1419999999999995</v>
      </c>
      <c r="E30" s="731"/>
      <c r="F30" s="731">
        <v>7.4340000000000002</v>
      </c>
      <c r="G30" s="731">
        <v>9</v>
      </c>
      <c r="H30" s="731">
        <v>-1.5659999999999998</v>
      </c>
      <c r="I30" s="732">
        <v>0.82600000000000007</v>
      </c>
      <c r="J30" s="733" t="s">
        <v>1</v>
      </c>
    </row>
    <row r="31" spans="1:10" ht="14.4" customHeight="1" x14ac:dyDescent="0.3">
      <c r="A31" s="729" t="s">
        <v>586</v>
      </c>
      <c r="B31" s="730" t="s">
        <v>1980</v>
      </c>
      <c r="C31" s="731">
        <v>0</v>
      </c>
      <c r="D31" s="731">
        <v>0</v>
      </c>
      <c r="E31" s="731"/>
      <c r="F31" s="731">
        <v>2.1505000000000001</v>
      </c>
      <c r="G31" s="731">
        <v>0</v>
      </c>
      <c r="H31" s="731">
        <v>2.1505000000000001</v>
      </c>
      <c r="I31" s="732" t="s">
        <v>575</v>
      </c>
      <c r="J31" s="733" t="s">
        <v>1</v>
      </c>
    </row>
    <row r="32" spans="1:10" ht="14.4" customHeight="1" x14ac:dyDescent="0.3">
      <c r="A32" s="729" t="s">
        <v>586</v>
      </c>
      <c r="B32" s="730" t="s">
        <v>1981</v>
      </c>
      <c r="C32" s="731">
        <v>0</v>
      </c>
      <c r="D32" s="731">
        <v>0.70410000000000006</v>
      </c>
      <c r="E32" s="731"/>
      <c r="F32" s="731">
        <v>0.70440000000000003</v>
      </c>
      <c r="G32" s="731">
        <v>1</v>
      </c>
      <c r="H32" s="731">
        <v>-0.29559999999999997</v>
      </c>
      <c r="I32" s="732">
        <v>0.70440000000000003</v>
      </c>
      <c r="J32" s="733" t="s">
        <v>1</v>
      </c>
    </row>
    <row r="33" spans="1:10" ht="14.4" customHeight="1" x14ac:dyDescent="0.3">
      <c r="A33" s="729" t="s">
        <v>586</v>
      </c>
      <c r="B33" s="730" t="s">
        <v>588</v>
      </c>
      <c r="C33" s="731">
        <v>124.90784000000002</v>
      </c>
      <c r="D33" s="731">
        <v>145.91602</v>
      </c>
      <c r="E33" s="731"/>
      <c r="F33" s="731">
        <v>114.71459</v>
      </c>
      <c r="G33" s="731">
        <v>172</v>
      </c>
      <c r="H33" s="731">
        <v>-57.285409999999999</v>
      </c>
      <c r="I33" s="732">
        <v>0.66694529069767439</v>
      </c>
      <c r="J33" s="733" t="s">
        <v>589</v>
      </c>
    </row>
    <row r="34" spans="1:10" ht="14.4" customHeight="1" x14ac:dyDescent="0.3">
      <c r="A34" s="729" t="s">
        <v>575</v>
      </c>
      <c r="B34" s="730" t="s">
        <v>575</v>
      </c>
      <c r="C34" s="731" t="s">
        <v>575</v>
      </c>
      <c r="D34" s="731" t="s">
        <v>575</v>
      </c>
      <c r="E34" s="731"/>
      <c r="F34" s="731" t="s">
        <v>575</v>
      </c>
      <c r="G34" s="731" t="s">
        <v>575</v>
      </c>
      <c r="H34" s="731" t="s">
        <v>575</v>
      </c>
      <c r="I34" s="732" t="s">
        <v>575</v>
      </c>
      <c r="J34" s="733" t="s">
        <v>590</v>
      </c>
    </row>
    <row r="35" spans="1:10" ht="14.4" customHeight="1" x14ac:dyDescent="0.3">
      <c r="A35" s="729" t="s">
        <v>591</v>
      </c>
      <c r="B35" s="730" t="s">
        <v>592</v>
      </c>
      <c r="C35" s="731" t="s">
        <v>575</v>
      </c>
      <c r="D35" s="731" t="s">
        <v>575</v>
      </c>
      <c r="E35" s="731"/>
      <c r="F35" s="731" t="s">
        <v>575</v>
      </c>
      <c r="G35" s="731" t="s">
        <v>575</v>
      </c>
      <c r="H35" s="731" t="s">
        <v>575</v>
      </c>
      <c r="I35" s="732" t="s">
        <v>575</v>
      </c>
      <c r="J35" s="733" t="s">
        <v>0</v>
      </c>
    </row>
    <row r="36" spans="1:10" ht="14.4" customHeight="1" x14ac:dyDescent="0.3">
      <c r="A36" s="729" t="s">
        <v>591</v>
      </c>
      <c r="B36" s="730" t="s">
        <v>1974</v>
      </c>
      <c r="C36" s="731">
        <v>39.72645</v>
      </c>
      <c r="D36" s="731">
        <v>56.230739999999997</v>
      </c>
      <c r="E36" s="731"/>
      <c r="F36" s="731">
        <v>47.673430000000003</v>
      </c>
      <c r="G36" s="731">
        <v>57</v>
      </c>
      <c r="H36" s="731">
        <v>-9.3265699999999967</v>
      </c>
      <c r="I36" s="732">
        <v>0.83637596491228072</v>
      </c>
      <c r="J36" s="733" t="s">
        <v>1</v>
      </c>
    </row>
    <row r="37" spans="1:10" ht="14.4" customHeight="1" x14ac:dyDescent="0.3">
      <c r="A37" s="729" t="s">
        <v>591</v>
      </c>
      <c r="B37" s="730" t="s">
        <v>1975</v>
      </c>
      <c r="C37" s="731">
        <v>6.0537000000000001</v>
      </c>
      <c r="D37" s="731">
        <v>2.9020999999999999</v>
      </c>
      <c r="E37" s="731"/>
      <c r="F37" s="731">
        <v>4.9128699999999998</v>
      </c>
      <c r="G37" s="731">
        <v>9</v>
      </c>
      <c r="H37" s="731">
        <v>-4.0871300000000002</v>
      </c>
      <c r="I37" s="732">
        <v>0.54587444444444444</v>
      </c>
      <c r="J37" s="733" t="s">
        <v>1</v>
      </c>
    </row>
    <row r="38" spans="1:10" ht="14.4" customHeight="1" x14ac:dyDescent="0.3">
      <c r="A38" s="729" t="s">
        <v>591</v>
      </c>
      <c r="B38" s="730" t="s">
        <v>1977</v>
      </c>
      <c r="C38" s="731">
        <v>3.3772399999999996</v>
      </c>
      <c r="D38" s="731">
        <v>1.9123200000000002</v>
      </c>
      <c r="E38" s="731"/>
      <c r="F38" s="731">
        <v>3.2898100000000006</v>
      </c>
      <c r="G38" s="731">
        <v>5</v>
      </c>
      <c r="H38" s="731">
        <v>-1.7101899999999994</v>
      </c>
      <c r="I38" s="732">
        <v>0.65796200000000016</v>
      </c>
      <c r="J38" s="733" t="s">
        <v>1</v>
      </c>
    </row>
    <row r="39" spans="1:10" ht="14.4" customHeight="1" x14ac:dyDescent="0.3">
      <c r="A39" s="729" t="s">
        <v>591</v>
      </c>
      <c r="B39" s="730" t="s">
        <v>1978</v>
      </c>
      <c r="C39" s="731">
        <v>0.22800000000000001</v>
      </c>
      <c r="D39" s="731">
        <v>0</v>
      </c>
      <c r="E39" s="731"/>
      <c r="F39" s="731">
        <v>5.5E-2</v>
      </c>
      <c r="G39" s="731">
        <v>0</v>
      </c>
      <c r="H39" s="731">
        <v>5.5E-2</v>
      </c>
      <c r="I39" s="732" t="s">
        <v>575</v>
      </c>
      <c r="J39" s="733" t="s">
        <v>1</v>
      </c>
    </row>
    <row r="40" spans="1:10" ht="14.4" customHeight="1" x14ac:dyDescent="0.3">
      <c r="A40" s="729" t="s">
        <v>591</v>
      </c>
      <c r="B40" s="730" t="s">
        <v>1979</v>
      </c>
      <c r="C40" s="731">
        <v>6.6193999999999997</v>
      </c>
      <c r="D40" s="731">
        <v>6.0290699999999999</v>
      </c>
      <c r="E40" s="731"/>
      <c r="F40" s="731">
        <v>5.5484999999999998</v>
      </c>
      <c r="G40" s="731">
        <v>7</v>
      </c>
      <c r="H40" s="731">
        <v>-1.4515000000000002</v>
      </c>
      <c r="I40" s="732">
        <v>0.79264285714285709</v>
      </c>
      <c r="J40" s="733" t="s">
        <v>1</v>
      </c>
    </row>
    <row r="41" spans="1:10" ht="14.4" customHeight="1" x14ac:dyDescent="0.3">
      <c r="A41" s="729" t="s">
        <v>591</v>
      </c>
      <c r="B41" s="730" t="s">
        <v>593</v>
      </c>
      <c r="C41" s="731">
        <v>56.00479</v>
      </c>
      <c r="D41" s="731">
        <v>67.07423</v>
      </c>
      <c r="E41" s="731"/>
      <c r="F41" s="731">
        <v>61.479610000000001</v>
      </c>
      <c r="G41" s="731">
        <v>80</v>
      </c>
      <c r="H41" s="731">
        <v>-18.520389999999999</v>
      </c>
      <c r="I41" s="732">
        <v>0.76849512500000006</v>
      </c>
      <c r="J41" s="733" t="s">
        <v>589</v>
      </c>
    </row>
    <row r="42" spans="1:10" ht="14.4" customHeight="1" x14ac:dyDescent="0.3">
      <c r="A42" s="729" t="s">
        <v>575</v>
      </c>
      <c r="B42" s="730" t="s">
        <v>575</v>
      </c>
      <c r="C42" s="731" t="s">
        <v>575</v>
      </c>
      <c r="D42" s="731" t="s">
        <v>575</v>
      </c>
      <c r="E42" s="731"/>
      <c r="F42" s="731" t="s">
        <v>575</v>
      </c>
      <c r="G42" s="731" t="s">
        <v>575</v>
      </c>
      <c r="H42" s="731" t="s">
        <v>575</v>
      </c>
      <c r="I42" s="732" t="s">
        <v>575</v>
      </c>
      <c r="J42" s="733" t="s">
        <v>590</v>
      </c>
    </row>
    <row r="43" spans="1:10" ht="14.4" customHeight="1" x14ac:dyDescent="0.3">
      <c r="A43" s="729" t="s">
        <v>594</v>
      </c>
      <c r="B43" s="730" t="s">
        <v>595</v>
      </c>
      <c r="C43" s="731" t="s">
        <v>575</v>
      </c>
      <c r="D43" s="731" t="s">
        <v>575</v>
      </c>
      <c r="E43" s="731"/>
      <c r="F43" s="731" t="s">
        <v>575</v>
      </c>
      <c r="G43" s="731" t="s">
        <v>575</v>
      </c>
      <c r="H43" s="731" t="s">
        <v>575</v>
      </c>
      <c r="I43" s="732" t="s">
        <v>575</v>
      </c>
      <c r="J43" s="733" t="s">
        <v>0</v>
      </c>
    </row>
    <row r="44" spans="1:10" ht="14.4" customHeight="1" x14ac:dyDescent="0.3">
      <c r="A44" s="729" t="s">
        <v>594</v>
      </c>
      <c r="B44" s="730" t="s">
        <v>1972</v>
      </c>
      <c r="C44" s="731">
        <v>0.71389999999999998</v>
      </c>
      <c r="D44" s="731">
        <v>3.8245900000000002</v>
      </c>
      <c r="E44" s="731"/>
      <c r="F44" s="731">
        <v>0.76227999999999996</v>
      </c>
      <c r="G44" s="731">
        <v>2</v>
      </c>
      <c r="H44" s="731">
        <v>-1.2377199999999999</v>
      </c>
      <c r="I44" s="732">
        <v>0.38113999999999998</v>
      </c>
      <c r="J44" s="733" t="s">
        <v>1</v>
      </c>
    </row>
    <row r="45" spans="1:10" ht="14.4" customHeight="1" x14ac:dyDescent="0.3">
      <c r="A45" s="729" t="s">
        <v>594</v>
      </c>
      <c r="B45" s="730" t="s">
        <v>1973</v>
      </c>
      <c r="C45" s="731">
        <v>0.94799999999999995</v>
      </c>
      <c r="D45" s="731">
        <v>0.19638999999999998</v>
      </c>
      <c r="E45" s="731"/>
      <c r="F45" s="731">
        <v>0.71775</v>
      </c>
      <c r="G45" s="731">
        <v>1</v>
      </c>
      <c r="H45" s="731">
        <v>-0.28225</v>
      </c>
      <c r="I45" s="732">
        <v>0.71775</v>
      </c>
      <c r="J45" s="733" t="s">
        <v>1</v>
      </c>
    </row>
    <row r="46" spans="1:10" ht="14.4" customHeight="1" x14ac:dyDescent="0.3">
      <c r="A46" s="729" t="s">
        <v>594</v>
      </c>
      <c r="B46" s="730" t="s">
        <v>1974</v>
      </c>
      <c r="C46" s="731">
        <v>12.45492</v>
      </c>
      <c r="D46" s="731">
        <v>20.016970000000001</v>
      </c>
      <c r="E46" s="731"/>
      <c r="F46" s="731">
        <v>8.4766200000000005</v>
      </c>
      <c r="G46" s="731">
        <v>24</v>
      </c>
      <c r="H46" s="731">
        <v>-15.52338</v>
      </c>
      <c r="I46" s="732">
        <v>0.35319250000000002</v>
      </c>
      <c r="J46" s="733" t="s">
        <v>1</v>
      </c>
    </row>
    <row r="47" spans="1:10" ht="14.4" customHeight="1" x14ac:dyDescent="0.3">
      <c r="A47" s="729" t="s">
        <v>594</v>
      </c>
      <c r="B47" s="730" t="s">
        <v>1975</v>
      </c>
      <c r="C47" s="731">
        <v>31.216609999999999</v>
      </c>
      <c r="D47" s="731">
        <v>35.224230000000013</v>
      </c>
      <c r="E47" s="731"/>
      <c r="F47" s="731">
        <v>29.941970000000001</v>
      </c>
      <c r="G47" s="731">
        <v>36</v>
      </c>
      <c r="H47" s="731">
        <v>-6.0580299999999987</v>
      </c>
      <c r="I47" s="732">
        <v>0.83172138888888891</v>
      </c>
      <c r="J47" s="733" t="s">
        <v>1</v>
      </c>
    </row>
    <row r="48" spans="1:10" ht="14.4" customHeight="1" x14ac:dyDescent="0.3">
      <c r="A48" s="729" t="s">
        <v>594</v>
      </c>
      <c r="B48" s="730" t="s">
        <v>1976</v>
      </c>
      <c r="C48" s="731">
        <v>5.7036000000000007</v>
      </c>
      <c r="D48" s="731">
        <v>10.6249</v>
      </c>
      <c r="E48" s="731"/>
      <c r="F48" s="731">
        <v>6.4485000000000001</v>
      </c>
      <c r="G48" s="731">
        <v>10</v>
      </c>
      <c r="H48" s="731">
        <v>-3.5514999999999999</v>
      </c>
      <c r="I48" s="732">
        <v>0.64485000000000003</v>
      </c>
      <c r="J48" s="733" t="s">
        <v>1</v>
      </c>
    </row>
    <row r="49" spans="1:10" ht="14.4" customHeight="1" x14ac:dyDescent="0.3">
      <c r="A49" s="729" t="s">
        <v>594</v>
      </c>
      <c r="B49" s="730" t="s">
        <v>1977</v>
      </c>
      <c r="C49" s="731">
        <v>0</v>
      </c>
      <c r="D49" s="731">
        <v>0</v>
      </c>
      <c r="E49" s="731"/>
      <c r="F49" s="731">
        <v>0</v>
      </c>
      <c r="G49" s="731">
        <v>0</v>
      </c>
      <c r="H49" s="731">
        <v>0</v>
      </c>
      <c r="I49" s="732" t="s">
        <v>575</v>
      </c>
      <c r="J49" s="733" t="s">
        <v>1</v>
      </c>
    </row>
    <row r="50" spans="1:10" ht="14.4" customHeight="1" x14ac:dyDescent="0.3">
      <c r="A50" s="729" t="s">
        <v>594</v>
      </c>
      <c r="B50" s="730" t="s">
        <v>1978</v>
      </c>
      <c r="C50" s="731">
        <v>1.046</v>
      </c>
      <c r="D50" s="731">
        <v>0.76800000000000002</v>
      </c>
      <c r="E50" s="731"/>
      <c r="F50" s="731">
        <v>0.89900000000000002</v>
      </c>
      <c r="G50" s="731">
        <v>1</v>
      </c>
      <c r="H50" s="731">
        <v>-0.10099999999999998</v>
      </c>
      <c r="I50" s="732">
        <v>0.89900000000000002</v>
      </c>
      <c r="J50" s="733" t="s">
        <v>1</v>
      </c>
    </row>
    <row r="51" spans="1:10" ht="14.4" customHeight="1" x14ac:dyDescent="0.3">
      <c r="A51" s="729" t="s">
        <v>594</v>
      </c>
      <c r="B51" s="730" t="s">
        <v>1979</v>
      </c>
      <c r="C51" s="731">
        <v>6.9258000000000006</v>
      </c>
      <c r="D51" s="731">
        <v>7.17</v>
      </c>
      <c r="E51" s="731"/>
      <c r="F51" s="731">
        <v>4.9139999999999997</v>
      </c>
      <c r="G51" s="731">
        <v>8</v>
      </c>
      <c r="H51" s="731">
        <v>-3.0860000000000003</v>
      </c>
      <c r="I51" s="732">
        <v>0.61424999999999996</v>
      </c>
      <c r="J51" s="733" t="s">
        <v>1</v>
      </c>
    </row>
    <row r="52" spans="1:10" ht="14.4" customHeight="1" x14ac:dyDescent="0.3">
      <c r="A52" s="729" t="s">
        <v>594</v>
      </c>
      <c r="B52" s="730" t="s">
        <v>1980</v>
      </c>
      <c r="C52" s="731">
        <v>12.45748</v>
      </c>
      <c r="D52" s="731">
        <v>2.6779000000000002</v>
      </c>
      <c r="E52" s="731"/>
      <c r="F52" s="731">
        <v>2.6778000000000004</v>
      </c>
      <c r="G52" s="731">
        <v>9</v>
      </c>
      <c r="H52" s="731">
        <v>-6.3221999999999996</v>
      </c>
      <c r="I52" s="732">
        <v>0.29753333333333337</v>
      </c>
      <c r="J52" s="733" t="s">
        <v>1</v>
      </c>
    </row>
    <row r="53" spans="1:10" ht="14.4" customHeight="1" x14ac:dyDescent="0.3">
      <c r="A53" s="729" t="s">
        <v>594</v>
      </c>
      <c r="B53" s="730" t="s">
        <v>1981</v>
      </c>
      <c r="C53" s="731">
        <v>0.70440000000000003</v>
      </c>
      <c r="D53" s="731">
        <v>3.2393100000000001</v>
      </c>
      <c r="E53" s="731"/>
      <c r="F53" s="731">
        <v>0</v>
      </c>
      <c r="G53" s="731">
        <v>3</v>
      </c>
      <c r="H53" s="731">
        <v>-3</v>
      </c>
      <c r="I53" s="732">
        <v>0</v>
      </c>
      <c r="J53" s="733" t="s">
        <v>1</v>
      </c>
    </row>
    <row r="54" spans="1:10" ht="14.4" customHeight="1" x14ac:dyDescent="0.3">
      <c r="A54" s="729" t="s">
        <v>594</v>
      </c>
      <c r="B54" s="730" t="s">
        <v>596</v>
      </c>
      <c r="C54" s="731">
        <v>72.170710000000014</v>
      </c>
      <c r="D54" s="731">
        <v>83.742290000000011</v>
      </c>
      <c r="E54" s="731"/>
      <c r="F54" s="731">
        <v>54.837920000000004</v>
      </c>
      <c r="G54" s="731">
        <v>94</v>
      </c>
      <c r="H54" s="731">
        <v>-39.162079999999996</v>
      </c>
      <c r="I54" s="732">
        <v>0.58338212765957453</v>
      </c>
      <c r="J54" s="733" t="s">
        <v>589</v>
      </c>
    </row>
    <row r="55" spans="1:10" ht="14.4" customHeight="1" x14ac:dyDescent="0.3">
      <c r="A55" s="729" t="s">
        <v>575</v>
      </c>
      <c r="B55" s="730" t="s">
        <v>575</v>
      </c>
      <c r="C55" s="731" t="s">
        <v>575</v>
      </c>
      <c r="D55" s="731" t="s">
        <v>575</v>
      </c>
      <c r="E55" s="731"/>
      <c r="F55" s="731" t="s">
        <v>575</v>
      </c>
      <c r="G55" s="731" t="s">
        <v>575</v>
      </c>
      <c r="H55" s="731" t="s">
        <v>575</v>
      </c>
      <c r="I55" s="732" t="s">
        <v>575</v>
      </c>
      <c r="J55" s="733" t="s">
        <v>590</v>
      </c>
    </row>
    <row r="56" spans="1:10" ht="14.4" customHeight="1" x14ac:dyDescent="0.3">
      <c r="A56" s="729" t="s">
        <v>1983</v>
      </c>
      <c r="B56" s="730" t="s">
        <v>1984</v>
      </c>
      <c r="C56" s="731" t="s">
        <v>575</v>
      </c>
      <c r="D56" s="731" t="s">
        <v>575</v>
      </c>
      <c r="E56" s="731"/>
      <c r="F56" s="731" t="s">
        <v>575</v>
      </c>
      <c r="G56" s="731" t="s">
        <v>575</v>
      </c>
      <c r="H56" s="731" t="s">
        <v>575</v>
      </c>
      <c r="I56" s="732" t="s">
        <v>575</v>
      </c>
      <c r="J56" s="733" t="s">
        <v>0</v>
      </c>
    </row>
    <row r="57" spans="1:10" ht="14.4" customHeight="1" x14ac:dyDescent="0.3">
      <c r="A57" s="729" t="s">
        <v>1983</v>
      </c>
      <c r="B57" s="730" t="s">
        <v>1969</v>
      </c>
      <c r="C57" s="731">
        <v>-64.174600000000012</v>
      </c>
      <c r="D57" s="731">
        <v>-105.7149</v>
      </c>
      <c r="E57" s="731"/>
      <c r="F57" s="731">
        <v>145.88670000000002</v>
      </c>
      <c r="G57" s="731">
        <v>50</v>
      </c>
      <c r="H57" s="731">
        <v>95.886700000000019</v>
      </c>
      <c r="I57" s="732">
        <v>2.9177340000000003</v>
      </c>
      <c r="J57" s="733" t="s">
        <v>1</v>
      </c>
    </row>
    <row r="58" spans="1:10" ht="14.4" customHeight="1" x14ac:dyDescent="0.3">
      <c r="A58" s="729" t="s">
        <v>1983</v>
      </c>
      <c r="B58" s="730" t="s">
        <v>1970</v>
      </c>
      <c r="C58" s="731">
        <v>3200.2925799999998</v>
      </c>
      <c r="D58" s="731">
        <v>3381.6743400000009</v>
      </c>
      <c r="E58" s="731"/>
      <c r="F58" s="731">
        <v>2688.8400299999994</v>
      </c>
      <c r="G58" s="731">
        <v>3125</v>
      </c>
      <c r="H58" s="731">
        <v>-436.15997000000061</v>
      </c>
      <c r="I58" s="732">
        <v>0.86042880959999979</v>
      </c>
      <c r="J58" s="733" t="s">
        <v>1</v>
      </c>
    </row>
    <row r="59" spans="1:10" ht="14.4" customHeight="1" x14ac:dyDescent="0.3">
      <c r="A59" s="729" t="s">
        <v>1983</v>
      </c>
      <c r="B59" s="730" t="s">
        <v>1971</v>
      </c>
      <c r="C59" s="731">
        <v>74.454390000000004</v>
      </c>
      <c r="D59" s="731">
        <v>87.575490000000002</v>
      </c>
      <c r="E59" s="731"/>
      <c r="F59" s="731">
        <v>100.98833999999998</v>
      </c>
      <c r="G59" s="731">
        <v>98</v>
      </c>
      <c r="H59" s="731">
        <v>2.9883399999999796</v>
      </c>
      <c r="I59" s="732">
        <v>1.0304932653061223</v>
      </c>
      <c r="J59" s="733" t="s">
        <v>1</v>
      </c>
    </row>
    <row r="60" spans="1:10" ht="14.4" customHeight="1" x14ac:dyDescent="0.3">
      <c r="A60" s="729" t="s">
        <v>1983</v>
      </c>
      <c r="B60" s="730" t="s">
        <v>1975</v>
      </c>
      <c r="C60" s="731">
        <v>208.58509999999998</v>
      </c>
      <c r="D60" s="731">
        <v>206.64796999999996</v>
      </c>
      <c r="E60" s="731"/>
      <c r="F60" s="731">
        <v>448.01811000000009</v>
      </c>
      <c r="G60" s="731">
        <v>265</v>
      </c>
      <c r="H60" s="731">
        <v>183.01811000000009</v>
      </c>
      <c r="I60" s="732">
        <v>1.6906343773584909</v>
      </c>
      <c r="J60" s="733" t="s">
        <v>1</v>
      </c>
    </row>
    <row r="61" spans="1:10" ht="14.4" customHeight="1" x14ac:dyDescent="0.3">
      <c r="A61" s="729" t="s">
        <v>1983</v>
      </c>
      <c r="B61" s="730" t="s">
        <v>1977</v>
      </c>
      <c r="C61" s="731">
        <v>0</v>
      </c>
      <c r="D61" s="731">
        <v>17.868020000000001</v>
      </c>
      <c r="E61" s="731"/>
      <c r="F61" s="731">
        <v>11.62851</v>
      </c>
      <c r="G61" s="731">
        <v>17</v>
      </c>
      <c r="H61" s="731">
        <v>-5.3714899999999997</v>
      </c>
      <c r="I61" s="732">
        <v>0.68403000000000003</v>
      </c>
      <c r="J61" s="733" t="s">
        <v>1</v>
      </c>
    </row>
    <row r="62" spans="1:10" ht="14.4" customHeight="1" x14ac:dyDescent="0.3">
      <c r="A62" s="729" t="s">
        <v>1983</v>
      </c>
      <c r="B62" s="730" t="s">
        <v>1978</v>
      </c>
      <c r="C62" s="731">
        <v>0</v>
      </c>
      <c r="D62" s="731">
        <v>0</v>
      </c>
      <c r="E62" s="731"/>
      <c r="F62" s="731">
        <v>8.90076</v>
      </c>
      <c r="G62" s="731">
        <v>0</v>
      </c>
      <c r="H62" s="731">
        <v>8.90076</v>
      </c>
      <c r="I62" s="732" t="s">
        <v>575</v>
      </c>
      <c r="J62" s="733" t="s">
        <v>1</v>
      </c>
    </row>
    <row r="63" spans="1:10" ht="14.4" customHeight="1" x14ac:dyDescent="0.3">
      <c r="A63" s="729" t="s">
        <v>1983</v>
      </c>
      <c r="B63" s="730" t="s">
        <v>1982</v>
      </c>
      <c r="C63" s="731">
        <v>47.535910000000001</v>
      </c>
      <c r="D63" s="731">
        <v>103.3828</v>
      </c>
      <c r="E63" s="731"/>
      <c r="F63" s="731">
        <v>90.715500000000006</v>
      </c>
      <c r="G63" s="731">
        <v>55</v>
      </c>
      <c r="H63" s="731">
        <v>35.715500000000006</v>
      </c>
      <c r="I63" s="732">
        <v>1.6493727272727274</v>
      </c>
      <c r="J63" s="733" t="s">
        <v>1</v>
      </c>
    </row>
    <row r="64" spans="1:10" ht="14.4" customHeight="1" x14ac:dyDescent="0.3">
      <c r="A64" s="729" t="s">
        <v>1983</v>
      </c>
      <c r="B64" s="730" t="s">
        <v>1985</v>
      </c>
      <c r="C64" s="731">
        <v>3466.6933799999997</v>
      </c>
      <c r="D64" s="731">
        <v>3691.4337200000009</v>
      </c>
      <c r="E64" s="731"/>
      <c r="F64" s="731">
        <v>3494.9779499999991</v>
      </c>
      <c r="G64" s="731">
        <v>3610</v>
      </c>
      <c r="H64" s="731">
        <v>-115.02205000000095</v>
      </c>
      <c r="I64" s="732">
        <v>0.96813793628808842</v>
      </c>
      <c r="J64" s="733" t="s">
        <v>589</v>
      </c>
    </row>
    <row r="65" spans="1:10" ht="14.4" customHeight="1" x14ac:dyDescent="0.3">
      <c r="A65" s="729" t="s">
        <v>575</v>
      </c>
      <c r="B65" s="730" t="s">
        <v>575</v>
      </c>
      <c r="C65" s="731" t="s">
        <v>575</v>
      </c>
      <c r="D65" s="731" t="s">
        <v>575</v>
      </c>
      <c r="E65" s="731"/>
      <c r="F65" s="731" t="s">
        <v>575</v>
      </c>
      <c r="G65" s="731" t="s">
        <v>575</v>
      </c>
      <c r="H65" s="731" t="s">
        <v>575</v>
      </c>
      <c r="I65" s="732" t="s">
        <v>575</v>
      </c>
      <c r="J65" s="733" t="s">
        <v>590</v>
      </c>
    </row>
    <row r="66" spans="1:10" ht="14.4" customHeight="1" x14ac:dyDescent="0.3">
      <c r="A66" s="729" t="s">
        <v>573</v>
      </c>
      <c r="B66" s="730" t="s">
        <v>584</v>
      </c>
      <c r="C66" s="731">
        <v>3719.7767199999994</v>
      </c>
      <c r="D66" s="731">
        <v>3988.1662600000009</v>
      </c>
      <c r="E66" s="731"/>
      <c r="F66" s="731">
        <v>3726.0100699999989</v>
      </c>
      <c r="G66" s="731">
        <v>3955</v>
      </c>
      <c r="H66" s="731">
        <v>-228.9899300000011</v>
      </c>
      <c r="I66" s="732">
        <v>0.94210115549936757</v>
      </c>
      <c r="J66" s="733" t="s">
        <v>585</v>
      </c>
    </row>
  </sheetData>
  <mergeCells count="3">
    <mergeCell ref="A1:I1"/>
    <mergeCell ref="F3:I3"/>
    <mergeCell ref="C4:D4"/>
  </mergeCells>
  <conditionalFormatting sqref="F21 F67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66">
    <cfRule type="expression" dxfId="32" priority="6">
      <formula>$H22&gt;0</formula>
    </cfRule>
  </conditionalFormatting>
  <conditionalFormatting sqref="A22:A66">
    <cfRule type="expression" dxfId="31" priority="5">
      <formula>AND($J22&lt;&gt;"mezeraKL",$J22&lt;&gt;"")</formula>
    </cfRule>
  </conditionalFormatting>
  <conditionalFormatting sqref="I22:I66">
    <cfRule type="expression" dxfId="30" priority="7">
      <formula>$I22&gt;1</formula>
    </cfRule>
  </conditionalFormatting>
  <conditionalFormatting sqref="B22:B66">
    <cfRule type="expression" dxfId="29" priority="4">
      <formula>OR($J22="NS",$J22="SumaNS",$J22="Účet")</formula>
    </cfRule>
  </conditionalFormatting>
  <conditionalFormatting sqref="A22:D66 F22:I66">
    <cfRule type="expression" dxfId="28" priority="8">
      <formula>AND($J22&lt;&gt;"",$J22&lt;&gt;"mezeraKL")</formula>
    </cfRule>
  </conditionalFormatting>
  <conditionalFormatting sqref="B22:D66 F22:I66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66 F22:I66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3552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49.393512664181181</v>
      </c>
      <c r="J3" s="203">
        <f>SUBTOTAL(9,J5:J1048576)</f>
        <v>75507</v>
      </c>
      <c r="K3" s="204">
        <f>SUBTOTAL(9,K5:K1048576)</f>
        <v>3729555.9607343283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573</v>
      </c>
      <c r="B5" s="825" t="s">
        <v>574</v>
      </c>
      <c r="C5" s="828" t="s">
        <v>586</v>
      </c>
      <c r="D5" s="862" t="s">
        <v>587</v>
      </c>
      <c r="E5" s="828" t="s">
        <v>1986</v>
      </c>
      <c r="F5" s="862" t="s">
        <v>1987</v>
      </c>
      <c r="G5" s="828" t="s">
        <v>1988</v>
      </c>
      <c r="H5" s="828" t="s">
        <v>1989</v>
      </c>
      <c r="I5" s="225">
        <v>152.46000671386719</v>
      </c>
      <c r="J5" s="225">
        <v>1</v>
      </c>
      <c r="K5" s="848">
        <v>152.46000671386719</v>
      </c>
    </row>
    <row r="6" spans="1:11" ht="14.4" customHeight="1" x14ac:dyDescent="0.3">
      <c r="A6" s="831" t="s">
        <v>573</v>
      </c>
      <c r="B6" s="832" t="s">
        <v>574</v>
      </c>
      <c r="C6" s="835" t="s">
        <v>586</v>
      </c>
      <c r="D6" s="863" t="s">
        <v>587</v>
      </c>
      <c r="E6" s="835" t="s">
        <v>1990</v>
      </c>
      <c r="F6" s="863" t="s">
        <v>1991</v>
      </c>
      <c r="G6" s="835" t="s">
        <v>1992</v>
      </c>
      <c r="H6" s="835" t="s">
        <v>1993</v>
      </c>
      <c r="I6" s="849">
        <v>3.190000057220459</v>
      </c>
      <c r="J6" s="849">
        <v>75</v>
      </c>
      <c r="K6" s="850">
        <v>239.25</v>
      </c>
    </row>
    <row r="7" spans="1:11" ht="14.4" customHeight="1" x14ac:dyDescent="0.3">
      <c r="A7" s="831" t="s">
        <v>573</v>
      </c>
      <c r="B7" s="832" t="s">
        <v>574</v>
      </c>
      <c r="C7" s="835" t="s">
        <v>586</v>
      </c>
      <c r="D7" s="863" t="s">
        <v>587</v>
      </c>
      <c r="E7" s="835" t="s">
        <v>1994</v>
      </c>
      <c r="F7" s="863" t="s">
        <v>1995</v>
      </c>
      <c r="G7" s="835" t="s">
        <v>1996</v>
      </c>
      <c r="H7" s="835" t="s">
        <v>1997</v>
      </c>
      <c r="I7" s="849">
        <v>713.55999755859375</v>
      </c>
      <c r="J7" s="849">
        <v>9</v>
      </c>
      <c r="K7" s="850">
        <v>6422.0400390625</v>
      </c>
    </row>
    <row r="8" spans="1:11" ht="14.4" customHeight="1" x14ac:dyDescent="0.3">
      <c r="A8" s="831" t="s">
        <v>573</v>
      </c>
      <c r="B8" s="832" t="s">
        <v>574</v>
      </c>
      <c r="C8" s="835" t="s">
        <v>586</v>
      </c>
      <c r="D8" s="863" t="s">
        <v>587</v>
      </c>
      <c r="E8" s="835" t="s">
        <v>1994</v>
      </c>
      <c r="F8" s="863" t="s">
        <v>1995</v>
      </c>
      <c r="G8" s="835" t="s">
        <v>1998</v>
      </c>
      <c r="H8" s="835" t="s">
        <v>1999</v>
      </c>
      <c r="I8" s="849">
        <v>8.5900001525878906</v>
      </c>
      <c r="J8" s="849">
        <v>120</v>
      </c>
      <c r="K8" s="850">
        <v>1030.800048828125</v>
      </c>
    </row>
    <row r="9" spans="1:11" ht="14.4" customHeight="1" x14ac:dyDescent="0.3">
      <c r="A9" s="831" t="s">
        <v>573</v>
      </c>
      <c r="B9" s="832" t="s">
        <v>574</v>
      </c>
      <c r="C9" s="835" t="s">
        <v>586</v>
      </c>
      <c r="D9" s="863" t="s">
        <v>587</v>
      </c>
      <c r="E9" s="835" t="s">
        <v>1994</v>
      </c>
      <c r="F9" s="863" t="s">
        <v>1995</v>
      </c>
      <c r="G9" s="835" t="s">
        <v>2000</v>
      </c>
      <c r="H9" s="835" t="s">
        <v>2001</v>
      </c>
      <c r="I9" s="849">
        <v>0.87999999523162842</v>
      </c>
      <c r="J9" s="849">
        <v>1800</v>
      </c>
      <c r="K9" s="850">
        <v>1584</v>
      </c>
    </row>
    <row r="10" spans="1:11" ht="14.4" customHeight="1" x14ac:dyDescent="0.3">
      <c r="A10" s="831" t="s">
        <v>573</v>
      </c>
      <c r="B10" s="832" t="s">
        <v>574</v>
      </c>
      <c r="C10" s="835" t="s">
        <v>586</v>
      </c>
      <c r="D10" s="863" t="s">
        <v>587</v>
      </c>
      <c r="E10" s="835" t="s">
        <v>1994</v>
      </c>
      <c r="F10" s="863" t="s">
        <v>1995</v>
      </c>
      <c r="G10" s="835" t="s">
        <v>2002</v>
      </c>
      <c r="H10" s="835" t="s">
        <v>2003</v>
      </c>
      <c r="I10" s="849">
        <v>3.0133333206176758</v>
      </c>
      <c r="J10" s="849">
        <v>3800</v>
      </c>
      <c r="K10" s="850">
        <v>11448</v>
      </c>
    </row>
    <row r="11" spans="1:11" ht="14.4" customHeight="1" x14ac:dyDescent="0.3">
      <c r="A11" s="831" t="s">
        <v>573</v>
      </c>
      <c r="B11" s="832" t="s">
        <v>574</v>
      </c>
      <c r="C11" s="835" t="s">
        <v>586</v>
      </c>
      <c r="D11" s="863" t="s">
        <v>587</v>
      </c>
      <c r="E11" s="835" t="s">
        <v>1994</v>
      </c>
      <c r="F11" s="863" t="s">
        <v>1995</v>
      </c>
      <c r="G11" s="835" t="s">
        <v>2004</v>
      </c>
      <c r="H11" s="835" t="s">
        <v>2005</v>
      </c>
      <c r="I11" s="849">
        <v>1.1699999570846558</v>
      </c>
      <c r="J11" s="849">
        <v>1700</v>
      </c>
      <c r="K11" s="850">
        <v>1989</v>
      </c>
    </row>
    <row r="12" spans="1:11" ht="14.4" customHeight="1" x14ac:dyDescent="0.3">
      <c r="A12" s="831" t="s">
        <v>573</v>
      </c>
      <c r="B12" s="832" t="s">
        <v>574</v>
      </c>
      <c r="C12" s="835" t="s">
        <v>586</v>
      </c>
      <c r="D12" s="863" t="s">
        <v>587</v>
      </c>
      <c r="E12" s="835" t="s">
        <v>1994</v>
      </c>
      <c r="F12" s="863" t="s">
        <v>1995</v>
      </c>
      <c r="G12" s="835" t="s">
        <v>2006</v>
      </c>
      <c r="H12" s="835" t="s">
        <v>2007</v>
      </c>
      <c r="I12" s="849">
        <v>790.8800048828125</v>
      </c>
      <c r="J12" s="849">
        <v>1</v>
      </c>
      <c r="K12" s="850">
        <v>790.8800048828125</v>
      </c>
    </row>
    <row r="13" spans="1:11" ht="14.4" customHeight="1" x14ac:dyDescent="0.3">
      <c r="A13" s="831" t="s">
        <v>573</v>
      </c>
      <c r="B13" s="832" t="s">
        <v>574</v>
      </c>
      <c r="C13" s="835" t="s">
        <v>586</v>
      </c>
      <c r="D13" s="863" t="s">
        <v>587</v>
      </c>
      <c r="E13" s="835" t="s">
        <v>1994</v>
      </c>
      <c r="F13" s="863" t="s">
        <v>1995</v>
      </c>
      <c r="G13" s="835" t="s">
        <v>2008</v>
      </c>
      <c r="H13" s="835" t="s">
        <v>2009</v>
      </c>
      <c r="I13" s="849">
        <v>355.35000610351562</v>
      </c>
      <c r="J13" s="849">
        <v>1</v>
      </c>
      <c r="K13" s="850">
        <v>355.35000610351562</v>
      </c>
    </row>
    <row r="14" spans="1:11" ht="14.4" customHeight="1" x14ac:dyDescent="0.3">
      <c r="A14" s="831" t="s">
        <v>573</v>
      </c>
      <c r="B14" s="832" t="s">
        <v>574</v>
      </c>
      <c r="C14" s="835" t="s">
        <v>586</v>
      </c>
      <c r="D14" s="863" t="s">
        <v>587</v>
      </c>
      <c r="E14" s="835" t="s">
        <v>1994</v>
      </c>
      <c r="F14" s="863" t="s">
        <v>1995</v>
      </c>
      <c r="G14" s="835" t="s">
        <v>2010</v>
      </c>
      <c r="H14" s="835" t="s">
        <v>2011</v>
      </c>
      <c r="I14" s="849">
        <v>22.149999618530273</v>
      </c>
      <c r="J14" s="849">
        <v>125</v>
      </c>
      <c r="K14" s="850">
        <v>2768.75</v>
      </c>
    </row>
    <row r="15" spans="1:11" ht="14.4" customHeight="1" x14ac:dyDescent="0.3">
      <c r="A15" s="831" t="s">
        <v>573</v>
      </c>
      <c r="B15" s="832" t="s">
        <v>574</v>
      </c>
      <c r="C15" s="835" t="s">
        <v>586</v>
      </c>
      <c r="D15" s="863" t="s">
        <v>587</v>
      </c>
      <c r="E15" s="835" t="s">
        <v>1994</v>
      </c>
      <c r="F15" s="863" t="s">
        <v>1995</v>
      </c>
      <c r="G15" s="835" t="s">
        <v>2012</v>
      </c>
      <c r="H15" s="835" t="s">
        <v>2013</v>
      </c>
      <c r="I15" s="849">
        <v>30.176666895548504</v>
      </c>
      <c r="J15" s="849">
        <v>125</v>
      </c>
      <c r="K15" s="850">
        <v>3772</v>
      </c>
    </row>
    <row r="16" spans="1:11" ht="14.4" customHeight="1" x14ac:dyDescent="0.3">
      <c r="A16" s="831" t="s">
        <v>573</v>
      </c>
      <c r="B16" s="832" t="s">
        <v>574</v>
      </c>
      <c r="C16" s="835" t="s">
        <v>586</v>
      </c>
      <c r="D16" s="863" t="s">
        <v>587</v>
      </c>
      <c r="E16" s="835" t="s">
        <v>1994</v>
      </c>
      <c r="F16" s="863" t="s">
        <v>1995</v>
      </c>
      <c r="G16" s="835" t="s">
        <v>2014</v>
      </c>
      <c r="H16" s="835" t="s">
        <v>2015</v>
      </c>
      <c r="I16" s="849">
        <v>233.80000305175781</v>
      </c>
      <c r="J16" s="849">
        <v>5</v>
      </c>
      <c r="K16" s="850">
        <v>1168.97998046875</v>
      </c>
    </row>
    <row r="17" spans="1:11" ht="14.4" customHeight="1" x14ac:dyDescent="0.3">
      <c r="A17" s="831" t="s">
        <v>573</v>
      </c>
      <c r="B17" s="832" t="s">
        <v>574</v>
      </c>
      <c r="C17" s="835" t="s">
        <v>586</v>
      </c>
      <c r="D17" s="863" t="s">
        <v>587</v>
      </c>
      <c r="E17" s="835" t="s">
        <v>1994</v>
      </c>
      <c r="F17" s="863" t="s">
        <v>1995</v>
      </c>
      <c r="G17" s="835" t="s">
        <v>2016</v>
      </c>
      <c r="H17" s="835" t="s">
        <v>2017</v>
      </c>
      <c r="I17" s="849">
        <v>139.16999816894531</v>
      </c>
      <c r="J17" s="849">
        <v>31</v>
      </c>
      <c r="K17" s="850">
        <v>4314.27001953125</v>
      </c>
    </row>
    <row r="18" spans="1:11" ht="14.4" customHeight="1" x14ac:dyDescent="0.3">
      <c r="A18" s="831" t="s">
        <v>573</v>
      </c>
      <c r="B18" s="832" t="s">
        <v>574</v>
      </c>
      <c r="C18" s="835" t="s">
        <v>586</v>
      </c>
      <c r="D18" s="863" t="s">
        <v>587</v>
      </c>
      <c r="E18" s="835" t="s">
        <v>1994</v>
      </c>
      <c r="F18" s="863" t="s">
        <v>1995</v>
      </c>
      <c r="G18" s="835" t="s">
        <v>2018</v>
      </c>
      <c r="H18" s="835" t="s">
        <v>2019</v>
      </c>
      <c r="I18" s="849">
        <v>1.3799999952316284</v>
      </c>
      <c r="J18" s="849">
        <v>200</v>
      </c>
      <c r="K18" s="850">
        <v>276</v>
      </c>
    </row>
    <row r="19" spans="1:11" ht="14.4" customHeight="1" x14ac:dyDescent="0.3">
      <c r="A19" s="831" t="s">
        <v>573</v>
      </c>
      <c r="B19" s="832" t="s">
        <v>574</v>
      </c>
      <c r="C19" s="835" t="s">
        <v>586</v>
      </c>
      <c r="D19" s="863" t="s">
        <v>587</v>
      </c>
      <c r="E19" s="835" t="s">
        <v>1994</v>
      </c>
      <c r="F19" s="863" t="s">
        <v>1995</v>
      </c>
      <c r="G19" s="835" t="s">
        <v>2020</v>
      </c>
      <c r="H19" s="835" t="s">
        <v>2021</v>
      </c>
      <c r="I19" s="849">
        <v>0.8566666841506958</v>
      </c>
      <c r="J19" s="849">
        <v>600</v>
      </c>
      <c r="K19" s="850">
        <v>513</v>
      </c>
    </row>
    <row r="20" spans="1:11" ht="14.4" customHeight="1" x14ac:dyDescent="0.3">
      <c r="A20" s="831" t="s">
        <v>573</v>
      </c>
      <c r="B20" s="832" t="s">
        <v>574</v>
      </c>
      <c r="C20" s="835" t="s">
        <v>586</v>
      </c>
      <c r="D20" s="863" t="s">
        <v>587</v>
      </c>
      <c r="E20" s="835" t="s">
        <v>1994</v>
      </c>
      <c r="F20" s="863" t="s">
        <v>1995</v>
      </c>
      <c r="G20" s="835" t="s">
        <v>2022</v>
      </c>
      <c r="H20" s="835" t="s">
        <v>2023</v>
      </c>
      <c r="I20" s="849">
        <v>1.5199999809265137</v>
      </c>
      <c r="J20" s="849">
        <v>250</v>
      </c>
      <c r="K20" s="850">
        <v>380</v>
      </c>
    </row>
    <row r="21" spans="1:11" ht="14.4" customHeight="1" x14ac:dyDescent="0.3">
      <c r="A21" s="831" t="s">
        <v>573</v>
      </c>
      <c r="B21" s="832" t="s">
        <v>574</v>
      </c>
      <c r="C21" s="835" t="s">
        <v>586</v>
      </c>
      <c r="D21" s="863" t="s">
        <v>587</v>
      </c>
      <c r="E21" s="835" t="s">
        <v>1994</v>
      </c>
      <c r="F21" s="863" t="s">
        <v>1995</v>
      </c>
      <c r="G21" s="835" t="s">
        <v>2024</v>
      </c>
      <c r="H21" s="835" t="s">
        <v>2025</v>
      </c>
      <c r="I21" s="849">
        <v>3.3649998903274536</v>
      </c>
      <c r="J21" s="849">
        <v>150</v>
      </c>
      <c r="K21" s="850">
        <v>504.5</v>
      </c>
    </row>
    <row r="22" spans="1:11" ht="14.4" customHeight="1" x14ac:dyDescent="0.3">
      <c r="A22" s="831" t="s">
        <v>573</v>
      </c>
      <c r="B22" s="832" t="s">
        <v>574</v>
      </c>
      <c r="C22" s="835" t="s">
        <v>586</v>
      </c>
      <c r="D22" s="863" t="s">
        <v>587</v>
      </c>
      <c r="E22" s="835" t="s">
        <v>1994</v>
      </c>
      <c r="F22" s="863" t="s">
        <v>1995</v>
      </c>
      <c r="G22" s="835" t="s">
        <v>2026</v>
      </c>
      <c r="H22" s="835" t="s">
        <v>2027</v>
      </c>
      <c r="I22" s="849">
        <v>46</v>
      </c>
      <c r="J22" s="849">
        <v>2</v>
      </c>
      <c r="K22" s="850">
        <v>92</v>
      </c>
    </row>
    <row r="23" spans="1:11" ht="14.4" customHeight="1" x14ac:dyDescent="0.3">
      <c r="A23" s="831" t="s">
        <v>573</v>
      </c>
      <c r="B23" s="832" t="s">
        <v>574</v>
      </c>
      <c r="C23" s="835" t="s">
        <v>586</v>
      </c>
      <c r="D23" s="863" t="s">
        <v>587</v>
      </c>
      <c r="E23" s="835" t="s">
        <v>1994</v>
      </c>
      <c r="F23" s="863" t="s">
        <v>1995</v>
      </c>
      <c r="G23" s="835" t="s">
        <v>2028</v>
      </c>
      <c r="H23" s="835" t="s">
        <v>2029</v>
      </c>
      <c r="I23" s="849">
        <v>8.3999996185302734</v>
      </c>
      <c r="J23" s="849">
        <v>48</v>
      </c>
      <c r="K23" s="850">
        <v>403.20001220703125</v>
      </c>
    </row>
    <row r="24" spans="1:11" ht="14.4" customHeight="1" x14ac:dyDescent="0.3">
      <c r="A24" s="831" t="s">
        <v>573</v>
      </c>
      <c r="B24" s="832" t="s">
        <v>574</v>
      </c>
      <c r="C24" s="835" t="s">
        <v>586</v>
      </c>
      <c r="D24" s="863" t="s">
        <v>587</v>
      </c>
      <c r="E24" s="835" t="s">
        <v>1994</v>
      </c>
      <c r="F24" s="863" t="s">
        <v>1995</v>
      </c>
      <c r="G24" s="835" t="s">
        <v>2030</v>
      </c>
      <c r="H24" s="835" t="s">
        <v>2031</v>
      </c>
      <c r="I24" s="849">
        <v>8.5799999237060547</v>
      </c>
      <c r="J24" s="849">
        <v>48</v>
      </c>
      <c r="K24" s="850">
        <v>411.83999633789062</v>
      </c>
    </row>
    <row r="25" spans="1:11" ht="14.4" customHeight="1" x14ac:dyDescent="0.3">
      <c r="A25" s="831" t="s">
        <v>573</v>
      </c>
      <c r="B25" s="832" t="s">
        <v>574</v>
      </c>
      <c r="C25" s="835" t="s">
        <v>586</v>
      </c>
      <c r="D25" s="863" t="s">
        <v>587</v>
      </c>
      <c r="E25" s="835" t="s">
        <v>1994</v>
      </c>
      <c r="F25" s="863" t="s">
        <v>1995</v>
      </c>
      <c r="G25" s="835" t="s">
        <v>2032</v>
      </c>
      <c r="H25" s="835" t="s">
        <v>2033</v>
      </c>
      <c r="I25" s="849">
        <v>2.5099999904632568</v>
      </c>
      <c r="J25" s="849">
        <v>80</v>
      </c>
      <c r="K25" s="850">
        <v>200.80000305175781</v>
      </c>
    </row>
    <row r="26" spans="1:11" ht="14.4" customHeight="1" x14ac:dyDescent="0.3">
      <c r="A26" s="831" t="s">
        <v>573</v>
      </c>
      <c r="B26" s="832" t="s">
        <v>574</v>
      </c>
      <c r="C26" s="835" t="s">
        <v>586</v>
      </c>
      <c r="D26" s="863" t="s">
        <v>587</v>
      </c>
      <c r="E26" s="835" t="s">
        <v>1994</v>
      </c>
      <c r="F26" s="863" t="s">
        <v>1995</v>
      </c>
      <c r="G26" s="835" t="s">
        <v>2034</v>
      </c>
      <c r="H26" s="835" t="s">
        <v>2035</v>
      </c>
      <c r="I26" s="849">
        <v>3.2649999856948853</v>
      </c>
      <c r="J26" s="849">
        <v>180</v>
      </c>
      <c r="K26" s="850">
        <v>587.60000610351562</v>
      </c>
    </row>
    <row r="27" spans="1:11" ht="14.4" customHeight="1" x14ac:dyDescent="0.3">
      <c r="A27" s="831" t="s">
        <v>573</v>
      </c>
      <c r="B27" s="832" t="s">
        <v>574</v>
      </c>
      <c r="C27" s="835" t="s">
        <v>586</v>
      </c>
      <c r="D27" s="863" t="s">
        <v>587</v>
      </c>
      <c r="E27" s="835" t="s">
        <v>1994</v>
      </c>
      <c r="F27" s="863" t="s">
        <v>1995</v>
      </c>
      <c r="G27" s="835" t="s">
        <v>2036</v>
      </c>
      <c r="H27" s="835" t="s">
        <v>2037</v>
      </c>
      <c r="I27" s="849">
        <v>3.9650000333786011</v>
      </c>
      <c r="J27" s="849">
        <v>200</v>
      </c>
      <c r="K27" s="850">
        <v>793</v>
      </c>
    </row>
    <row r="28" spans="1:11" ht="14.4" customHeight="1" x14ac:dyDescent="0.3">
      <c r="A28" s="831" t="s">
        <v>573</v>
      </c>
      <c r="B28" s="832" t="s">
        <v>574</v>
      </c>
      <c r="C28" s="835" t="s">
        <v>586</v>
      </c>
      <c r="D28" s="863" t="s">
        <v>587</v>
      </c>
      <c r="E28" s="835" t="s">
        <v>1994</v>
      </c>
      <c r="F28" s="863" t="s">
        <v>1995</v>
      </c>
      <c r="G28" s="835" t="s">
        <v>2038</v>
      </c>
      <c r="H28" s="835" t="s">
        <v>2039</v>
      </c>
      <c r="I28" s="849">
        <v>4.4833332697550459</v>
      </c>
      <c r="J28" s="849">
        <v>220</v>
      </c>
      <c r="K28" s="850">
        <v>986.39999389648437</v>
      </c>
    </row>
    <row r="29" spans="1:11" ht="14.4" customHeight="1" x14ac:dyDescent="0.3">
      <c r="A29" s="831" t="s">
        <v>573</v>
      </c>
      <c r="B29" s="832" t="s">
        <v>574</v>
      </c>
      <c r="C29" s="835" t="s">
        <v>586</v>
      </c>
      <c r="D29" s="863" t="s">
        <v>587</v>
      </c>
      <c r="E29" s="835" t="s">
        <v>1994</v>
      </c>
      <c r="F29" s="863" t="s">
        <v>1995</v>
      </c>
      <c r="G29" s="835" t="s">
        <v>2040</v>
      </c>
      <c r="H29" s="835" t="s">
        <v>2041</v>
      </c>
      <c r="I29" s="849">
        <v>6.929999828338623</v>
      </c>
      <c r="J29" s="849">
        <v>2</v>
      </c>
      <c r="K29" s="850">
        <v>13.850000381469727</v>
      </c>
    </row>
    <row r="30" spans="1:11" ht="14.4" customHeight="1" x14ac:dyDescent="0.3">
      <c r="A30" s="831" t="s">
        <v>573</v>
      </c>
      <c r="B30" s="832" t="s">
        <v>574</v>
      </c>
      <c r="C30" s="835" t="s">
        <v>586</v>
      </c>
      <c r="D30" s="863" t="s">
        <v>587</v>
      </c>
      <c r="E30" s="835" t="s">
        <v>1994</v>
      </c>
      <c r="F30" s="863" t="s">
        <v>1995</v>
      </c>
      <c r="G30" s="835" t="s">
        <v>2042</v>
      </c>
      <c r="H30" s="835" t="s">
        <v>2043</v>
      </c>
      <c r="I30" s="849">
        <v>8.1700000762939453</v>
      </c>
      <c r="J30" s="849">
        <v>2</v>
      </c>
      <c r="K30" s="850">
        <v>16.340000152587891</v>
      </c>
    </row>
    <row r="31" spans="1:11" ht="14.4" customHeight="1" x14ac:dyDescent="0.3">
      <c r="A31" s="831" t="s">
        <v>573</v>
      </c>
      <c r="B31" s="832" t="s">
        <v>574</v>
      </c>
      <c r="C31" s="835" t="s">
        <v>586</v>
      </c>
      <c r="D31" s="863" t="s">
        <v>587</v>
      </c>
      <c r="E31" s="835" t="s">
        <v>1994</v>
      </c>
      <c r="F31" s="863" t="s">
        <v>1995</v>
      </c>
      <c r="G31" s="835" t="s">
        <v>2044</v>
      </c>
      <c r="H31" s="835" t="s">
        <v>2045</v>
      </c>
      <c r="I31" s="849">
        <v>9.380000114440918</v>
      </c>
      <c r="J31" s="849">
        <v>1</v>
      </c>
      <c r="K31" s="850">
        <v>9.380000114440918</v>
      </c>
    </row>
    <row r="32" spans="1:11" ht="14.4" customHeight="1" x14ac:dyDescent="0.3">
      <c r="A32" s="831" t="s">
        <v>573</v>
      </c>
      <c r="B32" s="832" t="s">
        <v>574</v>
      </c>
      <c r="C32" s="835" t="s">
        <v>586</v>
      </c>
      <c r="D32" s="863" t="s">
        <v>587</v>
      </c>
      <c r="E32" s="835" t="s">
        <v>1994</v>
      </c>
      <c r="F32" s="863" t="s">
        <v>1995</v>
      </c>
      <c r="G32" s="835" t="s">
        <v>2046</v>
      </c>
      <c r="H32" s="835" t="s">
        <v>2047</v>
      </c>
      <c r="I32" s="849">
        <v>72.220001220703125</v>
      </c>
      <c r="J32" s="849">
        <v>1</v>
      </c>
      <c r="K32" s="850">
        <v>72.220001220703125</v>
      </c>
    </row>
    <row r="33" spans="1:11" ht="14.4" customHeight="1" x14ac:dyDescent="0.3">
      <c r="A33" s="831" t="s">
        <v>573</v>
      </c>
      <c r="B33" s="832" t="s">
        <v>574</v>
      </c>
      <c r="C33" s="835" t="s">
        <v>586</v>
      </c>
      <c r="D33" s="863" t="s">
        <v>587</v>
      </c>
      <c r="E33" s="835" t="s">
        <v>1994</v>
      </c>
      <c r="F33" s="863" t="s">
        <v>1995</v>
      </c>
      <c r="G33" s="835" t="s">
        <v>2048</v>
      </c>
      <c r="H33" s="835" t="s">
        <v>2049</v>
      </c>
      <c r="I33" s="849">
        <v>17.620000839233398</v>
      </c>
      <c r="J33" s="849">
        <v>1</v>
      </c>
      <c r="K33" s="850">
        <v>17.620000839233398</v>
      </c>
    </row>
    <row r="34" spans="1:11" ht="14.4" customHeight="1" x14ac:dyDescent="0.3">
      <c r="A34" s="831" t="s">
        <v>573</v>
      </c>
      <c r="B34" s="832" t="s">
        <v>574</v>
      </c>
      <c r="C34" s="835" t="s">
        <v>586</v>
      </c>
      <c r="D34" s="863" t="s">
        <v>587</v>
      </c>
      <c r="E34" s="835" t="s">
        <v>1994</v>
      </c>
      <c r="F34" s="863" t="s">
        <v>1995</v>
      </c>
      <c r="G34" s="835" t="s">
        <v>2050</v>
      </c>
      <c r="H34" s="835" t="s">
        <v>2051</v>
      </c>
      <c r="I34" s="849">
        <v>22.309999465942383</v>
      </c>
      <c r="J34" s="849">
        <v>1</v>
      </c>
      <c r="K34" s="850">
        <v>22.309999465942383</v>
      </c>
    </row>
    <row r="35" spans="1:11" ht="14.4" customHeight="1" x14ac:dyDescent="0.3">
      <c r="A35" s="831" t="s">
        <v>573</v>
      </c>
      <c r="B35" s="832" t="s">
        <v>574</v>
      </c>
      <c r="C35" s="835" t="s">
        <v>586</v>
      </c>
      <c r="D35" s="863" t="s">
        <v>587</v>
      </c>
      <c r="E35" s="835" t="s">
        <v>1994</v>
      </c>
      <c r="F35" s="863" t="s">
        <v>1995</v>
      </c>
      <c r="G35" s="835" t="s">
        <v>2052</v>
      </c>
      <c r="H35" s="835" t="s">
        <v>2053</v>
      </c>
      <c r="I35" s="849">
        <v>685.04998779296875</v>
      </c>
      <c r="J35" s="849">
        <v>15</v>
      </c>
      <c r="K35" s="850">
        <v>10275.75</v>
      </c>
    </row>
    <row r="36" spans="1:11" ht="14.4" customHeight="1" x14ac:dyDescent="0.3">
      <c r="A36" s="831" t="s">
        <v>573</v>
      </c>
      <c r="B36" s="832" t="s">
        <v>574</v>
      </c>
      <c r="C36" s="835" t="s">
        <v>586</v>
      </c>
      <c r="D36" s="863" t="s">
        <v>587</v>
      </c>
      <c r="E36" s="835" t="s">
        <v>1994</v>
      </c>
      <c r="F36" s="863" t="s">
        <v>1995</v>
      </c>
      <c r="G36" s="835" t="s">
        <v>2054</v>
      </c>
      <c r="H36" s="835" t="s">
        <v>2055</v>
      </c>
      <c r="I36" s="849">
        <v>1083.8900146484375</v>
      </c>
      <c r="J36" s="849">
        <v>4</v>
      </c>
      <c r="K36" s="850">
        <v>4335.56005859375</v>
      </c>
    </row>
    <row r="37" spans="1:11" ht="14.4" customHeight="1" x14ac:dyDescent="0.3">
      <c r="A37" s="831" t="s">
        <v>573</v>
      </c>
      <c r="B37" s="832" t="s">
        <v>574</v>
      </c>
      <c r="C37" s="835" t="s">
        <v>586</v>
      </c>
      <c r="D37" s="863" t="s">
        <v>587</v>
      </c>
      <c r="E37" s="835" t="s">
        <v>1994</v>
      </c>
      <c r="F37" s="863" t="s">
        <v>1995</v>
      </c>
      <c r="G37" s="835" t="s">
        <v>2056</v>
      </c>
      <c r="H37" s="835" t="s">
        <v>2057</v>
      </c>
      <c r="I37" s="849">
        <v>39.099998474121094</v>
      </c>
      <c r="J37" s="849">
        <v>40</v>
      </c>
      <c r="K37" s="850">
        <v>1564.0800170898437</v>
      </c>
    </row>
    <row r="38" spans="1:11" ht="14.4" customHeight="1" x14ac:dyDescent="0.3">
      <c r="A38" s="831" t="s">
        <v>573</v>
      </c>
      <c r="B38" s="832" t="s">
        <v>574</v>
      </c>
      <c r="C38" s="835" t="s">
        <v>586</v>
      </c>
      <c r="D38" s="863" t="s">
        <v>587</v>
      </c>
      <c r="E38" s="835" t="s">
        <v>1994</v>
      </c>
      <c r="F38" s="863" t="s">
        <v>1995</v>
      </c>
      <c r="G38" s="835" t="s">
        <v>2058</v>
      </c>
      <c r="H38" s="835" t="s">
        <v>2059</v>
      </c>
      <c r="I38" s="849">
        <v>5.6399998664855957</v>
      </c>
      <c r="J38" s="849">
        <v>25</v>
      </c>
      <c r="K38" s="850">
        <v>141</v>
      </c>
    </row>
    <row r="39" spans="1:11" ht="14.4" customHeight="1" x14ac:dyDescent="0.3">
      <c r="A39" s="831" t="s">
        <v>573</v>
      </c>
      <c r="B39" s="832" t="s">
        <v>574</v>
      </c>
      <c r="C39" s="835" t="s">
        <v>586</v>
      </c>
      <c r="D39" s="863" t="s">
        <v>587</v>
      </c>
      <c r="E39" s="835" t="s">
        <v>1994</v>
      </c>
      <c r="F39" s="863" t="s">
        <v>1995</v>
      </c>
      <c r="G39" s="835" t="s">
        <v>2060</v>
      </c>
      <c r="H39" s="835" t="s">
        <v>2061</v>
      </c>
      <c r="I39" s="849">
        <v>10.119999885559082</v>
      </c>
      <c r="J39" s="849">
        <v>36</v>
      </c>
      <c r="K39" s="850">
        <v>364.32000732421875</v>
      </c>
    </row>
    <row r="40" spans="1:11" ht="14.4" customHeight="1" x14ac:dyDescent="0.3">
      <c r="A40" s="831" t="s">
        <v>573</v>
      </c>
      <c r="B40" s="832" t="s">
        <v>574</v>
      </c>
      <c r="C40" s="835" t="s">
        <v>586</v>
      </c>
      <c r="D40" s="863" t="s">
        <v>587</v>
      </c>
      <c r="E40" s="835" t="s">
        <v>1994</v>
      </c>
      <c r="F40" s="863" t="s">
        <v>1995</v>
      </c>
      <c r="G40" s="835" t="s">
        <v>2062</v>
      </c>
      <c r="H40" s="835" t="s">
        <v>2063</v>
      </c>
      <c r="I40" s="849">
        <v>0.67000001668930054</v>
      </c>
      <c r="J40" s="849">
        <v>1500</v>
      </c>
      <c r="K40" s="850">
        <v>1005</v>
      </c>
    </row>
    <row r="41" spans="1:11" ht="14.4" customHeight="1" x14ac:dyDescent="0.3">
      <c r="A41" s="831" t="s">
        <v>573</v>
      </c>
      <c r="B41" s="832" t="s">
        <v>574</v>
      </c>
      <c r="C41" s="835" t="s">
        <v>586</v>
      </c>
      <c r="D41" s="863" t="s">
        <v>587</v>
      </c>
      <c r="E41" s="835" t="s">
        <v>1994</v>
      </c>
      <c r="F41" s="863" t="s">
        <v>1995</v>
      </c>
      <c r="G41" s="835" t="s">
        <v>2064</v>
      </c>
      <c r="H41" s="835" t="s">
        <v>2065</v>
      </c>
      <c r="I41" s="849">
        <v>27.876666386922199</v>
      </c>
      <c r="J41" s="849">
        <v>12</v>
      </c>
      <c r="K41" s="850">
        <v>334.51999664306641</v>
      </c>
    </row>
    <row r="42" spans="1:11" ht="14.4" customHeight="1" x14ac:dyDescent="0.3">
      <c r="A42" s="831" t="s">
        <v>573</v>
      </c>
      <c r="B42" s="832" t="s">
        <v>574</v>
      </c>
      <c r="C42" s="835" t="s">
        <v>586</v>
      </c>
      <c r="D42" s="863" t="s">
        <v>587</v>
      </c>
      <c r="E42" s="835" t="s">
        <v>1994</v>
      </c>
      <c r="F42" s="863" t="s">
        <v>1995</v>
      </c>
      <c r="G42" s="835" t="s">
        <v>2066</v>
      </c>
      <c r="H42" s="835" t="s">
        <v>2067</v>
      </c>
      <c r="I42" s="849">
        <v>28.739999771118164</v>
      </c>
      <c r="J42" s="849">
        <v>50</v>
      </c>
      <c r="K42" s="850">
        <v>1437</v>
      </c>
    </row>
    <row r="43" spans="1:11" ht="14.4" customHeight="1" x14ac:dyDescent="0.3">
      <c r="A43" s="831" t="s">
        <v>573</v>
      </c>
      <c r="B43" s="832" t="s">
        <v>574</v>
      </c>
      <c r="C43" s="835" t="s">
        <v>586</v>
      </c>
      <c r="D43" s="863" t="s">
        <v>587</v>
      </c>
      <c r="E43" s="835" t="s">
        <v>2068</v>
      </c>
      <c r="F43" s="863" t="s">
        <v>2069</v>
      </c>
      <c r="G43" s="835" t="s">
        <v>2070</v>
      </c>
      <c r="H43" s="835" t="s">
        <v>2071</v>
      </c>
      <c r="I43" s="849">
        <v>9.9999997764825821E-3</v>
      </c>
      <c r="J43" s="849">
        <v>70</v>
      </c>
      <c r="K43" s="850">
        <v>0.70000001788139343</v>
      </c>
    </row>
    <row r="44" spans="1:11" ht="14.4" customHeight="1" x14ac:dyDescent="0.3">
      <c r="A44" s="831" t="s">
        <v>573</v>
      </c>
      <c r="B44" s="832" t="s">
        <v>574</v>
      </c>
      <c r="C44" s="835" t="s">
        <v>586</v>
      </c>
      <c r="D44" s="863" t="s">
        <v>587</v>
      </c>
      <c r="E44" s="835" t="s">
        <v>2068</v>
      </c>
      <c r="F44" s="863" t="s">
        <v>2069</v>
      </c>
      <c r="G44" s="835" t="s">
        <v>2072</v>
      </c>
      <c r="H44" s="835" t="s">
        <v>2073</v>
      </c>
      <c r="I44" s="849">
        <v>11.140000343322754</v>
      </c>
      <c r="J44" s="849">
        <v>50</v>
      </c>
      <c r="K44" s="850">
        <v>557</v>
      </c>
    </row>
    <row r="45" spans="1:11" ht="14.4" customHeight="1" x14ac:dyDescent="0.3">
      <c r="A45" s="831" t="s">
        <v>573</v>
      </c>
      <c r="B45" s="832" t="s">
        <v>574</v>
      </c>
      <c r="C45" s="835" t="s">
        <v>586</v>
      </c>
      <c r="D45" s="863" t="s">
        <v>587</v>
      </c>
      <c r="E45" s="835" t="s">
        <v>2068</v>
      </c>
      <c r="F45" s="863" t="s">
        <v>2069</v>
      </c>
      <c r="G45" s="835" t="s">
        <v>2074</v>
      </c>
      <c r="H45" s="835" t="s">
        <v>2075</v>
      </c>
      <c r="I45" s="849">
        <v>6.1599998474121094</v>
      </c>
      <c r="J45" s="849">
        <v>40</v>
      </c>
      <c r="K45" s="850">
        <v>246.39999389648437</v>
      </c>
    </row>
    <row r="46" spans="1:11" ht="14.4" customHeight="1" x14ac:dyDescent="0.3">
      <c r="A46" s="831" t="s">
        <v>573</v>
      </c>
      <c r="B46" s="832" t="s">
        <v>574</v>
      </c>
      <c r="C46" s="835" t="s">
        <v>586</v>
      </c>
      <c r="D46" s="863" t="s">
        <v>587</v>
      </c>
      <c r="E46" s="835" t="s">
        <v>2068</v>
      </c>
      <c r="F46" s="863" t="s">
        <v>2069</v>
      </c>
      <c r="G46" s="835" t="s">
        <v>2076</v>
      </c>
      <c r="H46" s="835" t="s">
        <v>2077</v>
      </c>
      <c r="I46" s="849">
        <v>3.4600000381469727</v>
      </c>
      <c r="J46" s="849">
        <v>240</v>
      </c>
      <c r="K46" s="850">
        <v>830.39999389648437</v>
      </c>
    </row>
    <row r="47" spans="1:11" ht="14.4" customHeight="1" x14ac:dyDescent="0.3">
      <c r="A47" s="831" t="s">
        <v>573</v>
      </c>
      <c r="B47" s="832" t="s">
        <v>574</v>
      </c>
      <c r="C47" s="835" t="s">
        <v>586</v>
      </c>
      <c r="D47" s="863" t="s">
        <v>587</v>
      </c>
      <c r="E47" s="835" t="s">
        <v>2068</v>
      </c>
      <c r="F47" s="863" t="s">
        <v>2069</v>
      </c>
      <c r="G47" s="835" t="s">
        <v>2078</v>
      </c>
      <c r="H47" s="835" t="s">
        <v>2079</v>
      </c>
      <c r="I47" s="849">
        <v>17.97333272298177</v>
      </c>
      <c r="J47" s="849">
        <v>300</v>
      </c>
      <c r="K47" s="850">
        <v>5392</v>
      </c>
    </row>
    <row r="48" spans="1:11" ht="14.4" customHeight="1" x14ac:dyDescent="0.3">
      <c r="A48" s="831" t="s">
        <v>573</v>
      </c>
      <c r="B48" s="832" t="s">
        <v>574</v>
      </c>
      <c r="C48" s="835" t="s">
        <v>586</v>
      </c>
      <c r="D48" s="863" t="s">
        <v>587</v>
      </c>
      <c r="E48" s="835" t="s">
        <v>2068</v>
      </c>
      <c r="F48" s="863" t="s">
        <v>2069</v>
      </c>
      <c r="G48" s="835" t="s">
        <v>2080</v>
      </c>
      <c r="H48" s="835" t="s">
        <v>2081</v>
      </c>
      <c r="I48" s="849">
        <v>17.979999542236328</v>
      </c>
      <c r="J48" s="849">
        <v>150</v>
      </c>
      <c r="K48" s="850">
        <v>2697</v>
      </c>
    </row>
    <row r="49" spans="1:11" ht="14.4" customHeight="1" x14ac:dyDescent="0.3">
      <c r="A49" s="831" t="s">
        <v>573</v>
      </c>
      <c r="B49" s="832" t="s">
        <v>574</v>
      </c>
      <c r="C49" s="835" t="s">
        <v>586</v>
      </c>
      <c r="D49" s="863" t="s">
        <v>587</v>
      </c>
      <c r="E49" s="835" t="s">
        <v>2068</v>
      </c>
      <c r="F49" s="863" t="s">
        <v>2069</v>
      </c>
      <c r="G49" s="835" t="s">
        <v>2082</v>
      </c>
      <c r="H49" s="835" t="s">
        <v>2083</v>
      </c>
      <c r="I49" s="849">
        <v>13.199999809265137</v>
      </c>
      <c r="J49" s="849">
        <v>10</v>
      </c>
      <c r="K49" s="850">
        <v>132</v>
      </c>
    </row>
    <row r="50" spans="1:11" ht="14.4" customHeight="1" x14ac:dyDescent="0.3">
      <c r="A50" s="831" t="s">
        <v>573</v>
      </c>
      <c r="B50" s="832" t="s">
        <v>574</v>
      </c>
      <c r="C50" s="835" t="s">
        <v>586</v>
      </c>
      <c r="D50" s="863" t="s">
        <v>587</v>
      </c>
      <c r="E50" s="835" t="s">
        <v>2068</v>
      </c>
      <c r="F50" s="863" t="s">
        <v>2069</v>
      </c>
      <c r="G50" s="835" t="s">
        <v>2084</v>
      </c>
      <c r="H50" s="835" t="s">
        <v>2085</v>
      </c>
      <c r="I50" s="849">
        <v>13.199999809265137</v>
      </c>
      <c r="J50" s="849">
        <v>20</v>
      </c>
      <c r="K50" s="850">
        <v>264</v>
      </c>
    </row>
    <row r="51" spans="1:11" ht="14.4" customHeight="1" x14ac:dyDescent="0.3">
      <c r="A51" s="831" t="s">
        <v>573</v>
      </c>
      <c r="B51" s="832" t="s">
        <v>574</v>
      </c>
      <c r="C51" s="835" t="s">
        <v>586</v>
      </c>
      <c r="D51" s="863" t="s">
        <v>587</v>
      </c>
      <c r="E51" s="835" t="s">
        <v>2068</v>
      </c>
      <c r="F51" s="863" t="s">
        <v>2069</v>
      </c>
      <c r="G51" s="835" t="s">
        <v>2086</v>
      </c>
      <c r="H51" s="835" t="s">
        <v>2087</v>
      </c>
      <c r="I51" s="849">
        <v>13.199999809265137</v>
      </c>
      <c r="J51" s="849">
        <v>10</v>
      </c>
      <c r="K51" s="850">
        <v>132</v>
      </c>
    </row>
    <row r="52" spans="1:11" ht="14.4" customHeight="1" x14ac:dyDescent="0.3">
      <c r="A52" s="831" t="s">
        <v>573</v>
      </c>
      <c r="B52" s="832" t="s">
        <v>574</v>
      </c>
      <c r="C52" s="835" t="s">
        <v>586</v>
      </c>
      <c r="D52" s="863" t="s">
        <v>587</v>
      </c>
      <c r="E52" s="835" t="s">
        <v>2068</v>
      </c>
      <c r="F52" s="863" t="s">
        <v>2069</v>
      </c>
      <c r="G52" s="835" t="s">
        <v>2088</v>
      </c>
      <c r="H52" s="835" t="s">
        <v>2089</v>
      </c>
      <c r="I52" s="849">
        <v>13.210000038146973</v>
      </c>
      <c r="J52" s="849">
        <v>10</v>
      </c>
      <c r="K52" s="850">
        <v>132.10000610351562</v>
      </c>
    </row>
    <row r="53" spans="1:11" ht="14.4" customHeight="1" x14ac:dyDescent="0.3">
      <c r="A53" s="831" t="s">
        <v>573</v>
      </c>
      <c r="B53" s="832" t="s">
        <v>574</v>
      </c>
      <c r="C53" s="835" t="s">
        <v>586</v>
      </c>
      <c r="D53" s="863" t="s">
        <v>587</v>
      </c>
      <c r="E53" s="835" t="s">
        <v>2068</v>
      </c>
      <c r="F53" s="863" t="s">
        <v>2069</v>
      </c>
      <c r="G53" s="835" t="s">
        <v>2090</v>
      </c>
      <c r="H53" s="835" t="s">
        <v>2091</v>
      </c>
      <c r="I53" s="849">
        <v>4.0300002098083496</v>
      </c>
      <c r="J53" s="849">
        <v>50</v>
      </c>
      <c r="K53" s="850">
        <v>201.5</v>
      </c>
    </row>
    <row r="54" spans="1:11" ht="14.4" customHeight="1" x14ac:dyDescent="0.3">
      <c r="A54" s="831" t="s">
        <v>573</v>
      </c>
      <c r="B54" s="832" t="s">
        <v>574</v>
      </c>
      <c r="C54" s="835" t="s">
        <v>586</v>
      </c>
      <c r="D54" s="863" t="s">
        <v>587</v>
      </c>
      <c r="E54" s="835" t="s">
        <v>2068</v>
      </c>
      <c r="F54" s="863" t="s">
        <v>2069</v>
      </c>
      <c r="G54" s="835" t="s">
        <v>2092</v>
      </c>
      <c r="H54" s="835" t="s">
        <v>2093</v>
      </c>
      <c r="I54" s="849">
        <v>9.6800003051757812</v>
      </c>
      <c r="J54" s="849">
        <v>50</v>
      </c>
      <c r="K54" s="850">
        <v>484</v>
      </c>
    </row>
    <row r="55" spans="1:11" ht="14.4" customHeight="1" x14ac:dyDescent="0.3">
      <c r="A55" s="831" t="s">
        <v>573</v>
      </c>
      <c r="B55" s="832" t="s">
        <v>574</v>
      </c>
      <c r="C55" s="835" t="s">
        <v>586</v>
      </c>
      <c r="D55" s="863" t="s">
        <v>587</v>
      </c>
      <c r="E55" s="835" t="s">
        <v>2068</v>
      </c>
      <c r="F55" s="863" t="s">
        <v>2069</v>
      </c>
      <c r="G55" s="835" t="s">
        <v>2094</v>
      </c>
      <c r="H55" s="835" t="s">
        <v>2095</v>
      </c>
      <c r="I55" s="849">
        <v>4.619999885559082</v>
      </c>
      <c r="J55" s="849">
        <v>20</v>
      </c>
      <c r="K55" s="850">
        <v>92.400001525878906</v>
      </c>
    </row>
    <row r="56" spans="1:11" ht="14.4" customHeight="1" x14ac:dyDescent="0.3">
      <c r="A56" s="831" t="s">
        <v>573</v>
      </c>
      <c r="B56" s="832" t="s">
        <v>574</v>
      </c>
      <c r="C56" s="835" t="s">
        <v>586</v>
      </c>
      <c r="D56" s="863" t="s">
        <v>587</v>
      </c>
      <c r="E56" s="835" t="s">
        <v>2068</v>
      </c>
      <c r="F56" s="863" t="s">
        <v>2069</v>
      </c>
      <c r="G56" s="835" t="s">
        <v>2096</v>
      </c>
      <c r="H56" s="835" t="s">
        <v>2097</v>
      </c>
      <c r="I56" s="849">
        <v>3.1500000953674316</v>
      </c>
      <c r="J56" s="849">
        <v>30</v>
      </c>
      <c r="K56" s="850">
        <v>94.5</v>
      </c>
    </row>
    <row r="57" spans="1:11" ht="14.4" customHeight="1" x14ac:dyDescent="0.3">
      <c r="A57" s="831" t="s">
        <v>573</v>
      </c>
      <c r="B57" s="832" t="s">
        <v>574</v>
      </c>
      <c r="C57" s="835" t="s">
        <v>586</v>
      </c>
      <c r="D57" s="863" t="s">
        <v>587</v>
      </c>
      <c r="E57" s="835" t="s">
        <v>2068</v>
      </c>
      <c r="F57" s="863" t="s">
        <v>2069</v>
      </c>
      <c r="G57" s="835" t="s">
        <v>2098</v>
      </c>
      <c r="H57" s="835" t="s">
        <v>2099</v>
      </c>
      <c r="I57" s="849">
        <v>81.739997863769531</v>
      </c>
      <c r="J57" s="849">
        <v>45</v>
      </c>
      <c r="K57" s="850">
        <v>3678.300048828125</v>
      </c>
    </row>
    <row r="58" spans="1:11" ht="14.4" customHeight="1" x14ac:dyDescent="0.3">
      <c r="A58" s="831" t="s">
        <v>573</v>
      </c>
      <c r="B58" s="832" t="s">
        <v>574</v>
      </c>
      <c r="C58" s="835" t="s">
        <v>586</v>
      </c>
      <c r="D58" s="863" t="s">
        <v>587</v>
      </c>
      <c r="E58" s="835" t="s">
        <v>2068</v>
      </c>
      <c r="F58" s="863" t="s">
        <v>2069</v>
      </c>
      <c r="G58" s="835" t="s">
        <v>2100</v>
      </c>
      <c r="H58" s="835" t="s">
        <v>2101</v>
      </c>
      <c r="I58" s="849">
        <v>13.310000419616699</v>
      </c>
      <c r="J58" s="849">
        <v>60</v>
      </c>
      <c r="K58" s="850">
        <v>798.60003662109375</v>
      </c>
    </row>
    <row r="59" spans="1:11" ht="14.4" customHeight="1" x14ac:dyDescent="0.3">
      <c r="A59" s="831" t="s">
        <v>573</v>
      </c>
      <c r="B59" s="832" t="s">
        <v>574</v>
      </c>
      <c r="C59" s="835" t="s">
        <v>586</v>
      </c>
      <c r="D59" s="863" t="s">
        <v>587</v>
      </c>
      <c r="E59" s="835" t="s">
        <v>2068</v>
      </c>
      <c r="F59" s="863" t="s">
        <v>2069</v>
      </c>
      <c r="G59" s="835" t="s">
        <v>2102</v>
      </c>
      <c r="H59" s="835" t="s">
        <v>2103</v>
      </c>
      <c r="I59" s="849">
        <v>9.1999998092651367</v>
      </c>
      <c r="J59" s="849">
        <v>350</v>
      </c>
      <c r="K59" s="850">
        <v>3220</v>
      </c>
    </row>
    <row r="60" spans="1:11" ht="14.4" customHeight="1" x14ac:dyDescent="0.3">
      <c r="A60" s="831" t="s">
        <v>573</v>
      </c>
      <c r="B60" s="832" t="s">
        <v>574</v>
      </c>
      <c r="C60" s="835" t="s">
        <v>586</v>
      </c>
      <c r="D60" s="863" t="s">
        <v>587</v>
      </c>
      <c r="E60" s="835" t="s">
        <v>2068</v>
      </c>
      <c r="F60" s="863" t="s">
        <v>2069</v>
      </c>
      <c r="G60" s="835" t="s">
        <v>2104</v>
      </c>
      <c r="H60" s="835" t="s">
        <v>2105</v>
      </c>
      <c r="I60" s="849">
        <v>172.5</v>
      </c>
      <c r="J60" s="849">
        <v>1</v>
      </c>
      <c r="K60" s="850">
        <v>172.5</v>
      </c>
    </row>
    <row r="61" spans="1:11" ht="14.4" customHeight="1" x14ac:dyDescent="0.3">
      <c r="A61" s="831" t="s">
        <v>573</v>
      </c>
      <c r="B61" s="832" t="s">
        <v>574</v>
      </c>
      <c r="C61" s="835" t="s">
        <v>586</v>
      </c>
      <c r="D61" s="863" t="s">
        <v>587</v>
      </c>
      <c r="E61" s="835" t="s">
        <v>2068</v>
      </c>
      <c r="F61" s="863" t="s">
        <v>2069</v>
      </c>
      <c r="G61" s="835" t="s">
        <v>2106</v>
      </c>
      <c r="H61" s="835" t="s">
        <v>2107</v>
      </c>
      <c r="I61" s="849">
        <v>6.1700000762939453</v>
      </c>
      <c r="J61" s="849">
        <v>50</v>
      </c>
      <c r="K61" s="850">
        <v>308.50000762939453</v>
      </c>
    </row>
    <row r="62" spans="1:11" ht="14.4" customHeight="1" x14ac:dyDescent="0.3">
      <c r="A62" s="831" t="s">
        <v>573</v>
      </c>
      <c r="B62" s="832" t="s">
        <v>574</v>
      </c>
      <c r="C62" s="835" t="s">
        <v>586</v>
      </c>
      <c r="D62" s="863" t="s">
        <v>587</v>
      </c>
      <c r="E62" s="835" t="s">
        <v>2068</v>
      </c>
      <c r="F62" s="863" t="s">
        <v>2069</v>
      </c>
      <c r="G62" s="835" t="s">
        <v>2108</v>
      </c>
      <c r="H62" s="835" t="s">
        <v>2109</v>
      </c>
      <c r="I62" s="849">
        <v>1.0900000333786011</v>
      </c>
      <c r="J62" s="849">
        <v>1000</v>
      </c>
      <c r="K62" s="850">
        <v>1090</v>
      </c>
    </row>
    <row r="63" spans="1:11" ht="14.4" customHeight="1" x14ac:dyDescent="0.3">
      <c r="A63" s="831" t="s">
        <v>573</v>
      </c>
      <c r="B63" s="832" t="s">
        <v>574</v>
      </c>
      <c r="C63" s="835" t="s">
        <v>586</v>
      </c>
      <c r="D63" s="863" t="s">
        <v>587</v>
      </c>
      <c r="E63" s="835" t="s">
        <v>2068</v>
      </c>
      <c r="F63" s="863" t="s">
        <v>2069</v>
      </c>
      <c r="G63" s="835" t="s">
        <v>2110</v>
      </c>
      <c r="H63" s="835" t="s">
        <v>2111</v>
      </c>
      <c r="I63" s="849">
        <v>0.47999998927116394</v>
      </c>
      <c r="J63" s="849">
        <v>100</v>
      </c>
      <c r="K63" s="850">
        <v>48</v>
      </c>
    </row>
    <row r="64" spans="1:11" ht="14.4" customHeight="1" x14ac:dyDescent="0.3">
      <c r="A64" s="831" t="s">
        <v>573</v>
      </c>
      <c r="B64" s="832" t="s">
        <v>574</v>
      </c>
      <c r="C64" s="835" t="s">
        <v>586</v>
      </c>
      <c r="D64" s="863" t="s">
        <v>587</v>
      </c>
      <c r="E64" s="835" t="s">
        <v>2068</v>
      </c>
      <c r="F64" s="863" t="s">
        <v>2069</v>
      </c>
      <c r="G64" s="835" t="s">
        <v>2112</v>
      </c>
      <c r="H64" s="835" t="s">
        <v>2113</v>
      </c>
      <c r="I64" s="849">
        <v>1.6733332872390747</v>
      </c>
      <c r="J64" s="849">
        <v>1500</v>
      </c>
      <c r="K64" s="850">
        <v>2510</v>
      </c>
    </row>
    <row r="65" spans="1:11" ht="14.4" customHeight="1" x14ac:dyDescent="0.3">
      <c r="A65" s="831" t="s">
        <v>573</v>
      </c>
      <c r="B65" s="832" t="s">
        <v>574</v>
      </c>
      <c r="C65" s="835" t="s">
        <v>586</v>
      </c>
      <c r="D65" s="863" t="s">
        <v>587</v>
      </c>
      <c r="E65" s="835" t="s">
        <v>2068</v>
      </c>
      <c r="F65" s="863" t="s">
        <v>2069</v>
      </c>
      <c r="G65" s="835" t="s">
        <v>2114</v>
      </c>
      <c r="H65" s="835" t="s">
        <v>2115</v>
      </c>
      <c r="I65" s="849">
        <v>0.67000001668930054</v>
      </c>
      <c r="J65" s="849">
        <v>1700</v>
      </c>
      <c r="K65" s="850">
        <v>1139</v>
      </c>
    </row>
    <row r="66" spans="1:11" ht="14.4" customHeight="1" x14ac:dyDescent="0.3">
      <c r="A66" s="831" t="s">
        <v>573</v>
      </c>
      <c r="B66" s="832" t="s">
        <v>574</v>
      </c>
      <c r="C66" s="835" t="s">
        <v>586</v>
      </c>
      <c r="D66" s="863" t="s">
        <v>587</v>
      </c>
      <c r="E66" s="835" t="s">
        <v>2068</v>
      </c>
      <c r="F66" s="863" t="s">
        <v>2069</v>
      </c>
      <c r="G66" s="835" t="s">
        <v>2116</v>
      </c>
      <c r="H66" s="835" t="s">
        <v>2117</v>
      </c>
      <c r="I66" s="849">
        <v>2.75</v>
      </c>
      <c r="J66" s="849">
        <v>1000</v>
      </c>
      <c r="K66" s="850">
        <v>2750</v>
      </c>
    </row>
    <row r="67" spans="1:11" ht="14.4" customHeight="1" x14ac:dyDescent="0.3">
      <c r="A67" s="831" t="s">
        <v>573</v>
      </c>
      <c r="B67" s="832" t="s">
        <v>574</v>
      </c>
      <c r="C67" s="835" t="s">
        <v>586</v>
      </c>
      <c r="D67" s="863" t="s">
        <v>587</v>
      </c>
      <c r="E67" s="835" t="s">
        <v>2068</v>
      </c>
      <c r="F67" s="863" t="s">
        <v>2069</v>
      </c>
      <c r="G67" s="835" t="s">
        <v>2118</v>
      </c>
      <c r="H67" s="835" t="s">
        <v>2119</v>
      </c>
      <c r="I67" s="849">
        <v>5.2049999237060547</v>
      </c>
      <c r="J67" s="849">
        <v>40</v>
      </c>
      <c r="K67" s="850">
        <v>208.3700065612793</v>
      </c>
    </row>
    <row r="68" spans="1:11" ht="14.4" customHeight="1" x14ac:dyDescent="0.3">
      <c r="A68" s="831" t="s">
        <v>573</v>
      </c>
      <c r="B68" s="832" t="s">
        <v>574</v>
      </c>
      <c r="C68" s="835" t="s">
        <v>586</v>
      </c>
      <c r="D68" s="863" t="s">
        <v>587</v>
      </c>
      <c r="E68" s="835" t="s">
        <v>2068</v>
      </c>
      <c r="F68" s="863" t="s">
        <v>2069</v>
      </c>
      <c r="G68" s="835" t="s">
        <v>2120</v>
      </c>
      <c r="H68" s="835" t="s">
        <v>2121</v>
      </c>
      <c r="I68" s="849">
        <v>2.1700000762939453</v>
      </c>
      <c r="J68" s="849">
        <v>100</v>
      </c>
      <c r="K68" s="850">
        <v>217</v>
      </c>
    </row>
    <row r="69" spans="1:11" ht="14.4" customHeight="1" x14ac:dyDescent="0.3">
      <c r="A69" s="831" t="s">
        <v>573</v>
      </c>
      <c r="B69" s="832" t="s">
        <v>574</v>
      </c>
      <c r="C69" s="835" t="s">
        <v>586</v>
      </c>
      <c r="D69" s="863" t="s">
        <v>587</v>
      </c>
      <c r="E69" s="835" t="s">
        <v>2068</v>
      </c>
      <c r="F69" s="863" t="s">
        <v>2069</v>
      </c>
      <c r="G69" s="835" t="s">
        <v>2122</v>
      </c>
      <c r="H69" s="835" t="s">
        <v>2123</v>
      </c>
      <c r="I69" s="849">
        <v>6.2300000190734863</v>
      </c>
      <c r="J69" s="849">
        <v>30</v>
      </c>
      <c r="K69" s="850">
        <v>186.89999389648437</v>
      </c>
    </row>
    <row r="70" spans="1:11" ht="14.4" customHeight="1" x14ac:dyDescent="0.3">
      <c r="A70" s="831" t="s">
        <v>573</v>
      </c>
      <c r="B70" s="832" t="s">
        <v>574</v>
      </c>
      <c r="C70" s="835" t="s">
        <v>586</v>
      </c>
      <c r="D70" s="863" t="s">
        <v>587</v>
      </c>
      <c r="E70" s="835" t="s">
        <v>2068</v>
      </c>
      <c r="F70" s="863" t="s">
        <v>2069</v>
      </c>
      <c r="G70" s="835" t="s">
        <v>2124</v>
      </c>
      <c r="H70" s="835" t="s">
        <v>2125</v>
      </c>
      <c r="I70" s="849">
        <v>471.89999389648437</v>
      </c>
      <c r="J70" s="849">
        <v>1</v>
      </c>
      <c r="K70" s="850">
        <v>471.89999389648437</v>
      </c>
    </row>
    <row r="71" spans="1:11" ht="14.4" customHeight="1" x14ac:dyDescent="0.3">
      <c r="A71" s="831" t="s">
        <v>573</v>
      </c>
      <c r="B71" s="832" t="s">
        <v>574</v>
      </c>
      <c r="C71" s="835" t="s">
        <v>586</v>
      </c>
      <c r="D71" s="863" t="s">
        <v>587</v>
      </c>
      <c r="E71" s="835" t="s">
        <v>2068</v>
      </c>
      <c r="F71" s="863" t="s">
        <v>2069</v>
      </c>
      <c r="G71" s="835" t="s">
        <v>2126</v>
      </c>
      <c r="H71" s="835" t="s">
        <v>2127</v>
      </c>
      <c r="I71" s="849">
        <v>150</v>
      </c>
      <c r="J71" s="849">
        <v>2</v>
      </c>
      <c r="K71" s="850">
        <v>300</v>
      </c>
    </row>
    <row r="72" spans="1:11" ht="14.4" customHeight="1" x14ac:dyDescent="0.3">
      <c r="A72" s="831" t="s">
        <v>573</v>
      </c>
      <c r="B72" s="832" t="s">
        <v>574</v>
      </c>
      <c r="C72" s="835" t="s">
        <v>586</v>
      </c>
      <c r="D72" s="863" t="s">
        <v>587</v>
      </c>
      <c r="E72" s="835" t="s">
        <v>2068</v>
      </c>
      <c r="F72" s="863" t="s">
        <v>2069</v>
      </c>
      <c r="G72" s="835" t="s">
        <v>2128</v>
      </c>
      <c r="H72" s="835" t="s">
        <v>2129</v>
      </c>
      <c r="I72" s="849">
        <v>1.0299999713897705</v>
      </c>
      <c r="J72" s="849">
        <v>75</v>
      </c>
      <c r="K72" s="850">
        <v>77.25</v>
      </c>
    </row>
    <row r="73" spans="1:11" ht="14.4" customHeight="1" x14ac:dyDescent="0.3">
      <c r="A73" s="831" t="s">
        <v>573</v>
      </c>
      <c r="B73" s="832" t="s">
        <v>574</v>
      </c>
      <c r="C73" s="835" t="s">
        <v>586</v>
      </c>
      <c r="D73" s="863" t="s">
        <v>587</v>
      </c>
      <c r="E73" s="835" t="s">
        <v>2068</v>
      </c>
      <c r="F73" s="863" t="s">
        <v>2069</v>
      </c>
      <c r="G73" s="835" t="s">
        <v>2130</v>
      </c>
      <c r="H73" s="835" t="s">
        <v>2131</v>
      </c>
      <c r="I73" s="849">
        <v>0.47333332896232605</v>
      </c>
      <c r="J73" s="849">
        <v>900</v>
      </c>
      <c r="K73" s="850">
        <v>427</v>
      </c>
    </row>
    <row r="74" spans="1:11" ht="14.4" customHeight="1" x14ac:dyDescent="0.3">
      <c r="A74" s="831" t="s">
        <v>573</v>
      </c>
      <c r="B74" s="832" t="s">
        <v>574</v>
      </c>
      <c r="C74" s="835" t="s">
        <v>586</v>
      </c>
      <c r="D74" s="863" t="s">
        <v>587</v>
      </c>
      <c r="E74" s="835" t="s">
        <v>2068</v>
      </c>
      <c r="F74" s="863" t="s">
        <v>2069</v>
      </c>
      <c r="G74" s="835" t="s">
        <v>2132</v>
      </c>
      <c r="H74" s="835" t="s">
        <v>2133</v>
      </c>
      <c r="I74" s="849">
        <v>0.56000000238418579</v>
      </c>
      <c r="J74" s="849">
        <v>150</v>
      </c>
      <c r="K74" s="850">
        <v>84</v>
      </c>
    </row>
    <row r="75" spans="1:11" ht="14.4" customHeight="1" x14ac:dyDescent="0.3">
      <c r="A75" s="831" t="s">
        <v>573</v>
      </c>
      <c r="B75" s="832" t="s">
        <v>574</v>
      </c>
      <c r="C75" s="835" t="s">
        <v>586</v>
      </c>
      <c r="D75" s="863" t="s">
        <v>587</v>
      </c>
      <c r="E75" s="835" t="s">
        <v>2068</v>
      </c>
      <c r="F75" s="863" t="s">
        <v>2069</v>
      </c>
      <c r="G75" s="835" t="s">
        <v>2134</v>
      </c>
      <c r="H75" s="835" t="s">
        <v>2135</v>
      </c>
      <c r="I75" s="849">
        <v>1.9850000143051147</v>
      </c>
      <c r="J75" s="849">
        <v>100</v>
      </c>
      <c r="K75" s="850">
        <v>198.5</v>
      </c>
    </row>
    <row r="76" spans="1:11" ht="14.4" customHeight="1" x14ac:dyDescent="0.3">
      <c r="A76" s="831" t="s">
        <v>573</v>
      </c>
      <c r="B76" s="832" t="s">
        <v>574</v>
      </c>
      <c r="C76" s="835" t="s">
        <v>586</v>
      </c>
      <c r="D76" s="863" t="s">
        <v>587</v>
      </c>
      <c r="E76" s="835" t="s">
        <v>2068</v>
      </c>
      <c r="F76" s="863" t="s">
        <v>2069</v>
      </c>
      <c r="G76" s="835" t="s">
        <v>2136</v>
      </c>
      <c r="H76" s="835" t="s">
        <v>2137</v>
      </c>
      <c r="I76" s="849">
        <v>3.0749999284744263</v>
      </c>
      <c r="J76" s="849">
        <v>100</v>
      </c>
      <c r="K76" s="850">
        <v>307.5</v>
      </c>
    </row>
    <row r="77" spans="1:11" ht="14.4" customHeight="1" x14ac:dyDescent="0.3">
      <c r="A77" s="831" t="s">
        <v>573</v>
      </c>
      <c r="B77" s="832" t="s">
        <v>574</v>
      </c>
      <c r="C77" s="835" t="s">
        <v>586</v>
      </c>
      <c r="D77" s="863" t="s">
        <v>587</v>
      </c>
      <c r="E77" s="835" t="s">
        <v>2068</v>
      </c>
      <c r="F77" s="863" t="s">
        <v>2069</v>
      </c>
      <c r="G77" s="835" t="s">
        <v>2138</v>
      </c>
      <c r="H77" s="835" t="s">
        <v>2139</v>
      </c>
      <c r="I77" s="849">
        <v>8.4899997711181641</v>
      </c>
      <c r="J77" s="849">
        <v>30</v>
      </c>
      <c r="K77" s="850">
        <v>254.69999694824219</v>
      </c>
    </row>
    <row r="78" spans="1:11" ht="14.4" customHeight="1" x14ac:dyDescent="0.3">
      <c r="A78" s="831" t="s">
        <v>573</v>
      </c>
      <c r="B78" s="832" t="s">
        <v>574</v>
      </c>
      <c r="C78" s="835" t="s">
        <v>586</v>
      </c>
      <c r="D78" s="863" t="s">
        <v>587</v>
      </c>
      <c r="E78" s="835" t="s">
        <v>2068</v>
      </c>
      <c r="F78" s="863" t="s">
        <v>2069</v>
      </c>
      <c r="G78" s="835" t="s">
        <v>2140</v>
      </c>
      <c r="H78" s="835" t="s">
        <v>2141</v>
      </c>
      <c r="I78" s="849">
        <v>2.1700000762939453</v>
      </c>
      <c r="J78" s="849">
        <v>50</v>
      </c>
      <c r="K78" s="850">
        <v>108.5</v>
      </c>
    </row>
    <row r="79" spans="1:11" ht="14.4" customHeight="1" x14ac:dyDescent="0.3">
      <c r="A79" s="831" t="s">
        <v>573</v>
      </c>
      <c r="B79" s="832" t="s">
        <v>574</v>
      </c>
      <c r="C79" s="835" t="s">
        <v>586</v>
      </c>
      <c r="D79" s="863" t="s">
        <v>587</v>
      </c>
      <c r="E79" s="835" t="s">
        <v>2068</v>
      </c>
      <c r="F79" s="863" t="s">
        <v>2069</v>
      </c>
      <c r="G79" s="835" t="s">
        <v>2142</v>
      </c>
      <c r="H79" s="835" t="s">
        <v>2143</v>
      </c>
      <c r="I79" s="849">
        <v>5</v>
      </c>
      <c r="J79" s="849">
        <v>80</v>
      </c>
      <c r="K79" s="850">
        <v>400</v>
      </c>
    </row>
    <row r="80" spans="1:11" ht="14.4" customHeight="1" x14ac:dyDescent="0.3">
      <c r="A80" s="831" t="s">
        <v>573</v>
      </c>
      <c r="B80" s="832" t="s">
        <v>574</v>
      </c>
      <c r="C80" s="835" t="s">
        <v>586</v>
      </c>
      <c r="D80" s="863" t="s">
        <v>587</v>
      </c>
      <c r="E80" s="835" t="s">
        <v>2068</v>
      </c>
      <c r="F80" s="863" t="s">
        <v>2069</v>
      </c>
      <c r="G80" s="835" t="s">
        <v>2144</v>
      </c>
      <c r="H80" s="835" t="s">
        <v>2145</v>
      </c>
      <c r="I80" s="849">
        <v>21.229999542236328</v>
      </c>
      <c r="J80" s="849">
        <v>20</v>
      </c>
      <c r="K80" s="850">
        <v>424.60000610351562</v>
      </c>
    </row>
    <row r="81" spans="1:11" ht="14.4" customHeight="1" x14ac:dyDescent="0.3">
      <c r="A81" s="831" t="s">
        <v>573</v>
      </c>
      <c r="B81" s="832" t="s">
        <v>574</v>
      </c>
      <c r="C81" s="835" t="s">
        <v>586</v>
      </c>
      <c r="D81" s="863" t="s">
        <v>587</v>
      </c>
      <c r="E81" s="835" t="s">
        <v>2146</v>
      </c>
      <c r="F81" s="863" t="s">
        <v>2147</v>
      </c>
      <c r="G81" s="835" t="s">
        <v>2148</v>
      </c>
      <c r="H81" s="835" t="s">
        <v>2149</v>
      </c>
      <c r="I81" s="849">
        <v>10.170000076293945</v>
      </c>
      <c r="J81" s="849">
        <v>1100</v>
      </c>
      <c r="K81" s="850">
        <v>11187.000122070313</v>
      </c>
    </row>
    <row r="82" spans="1:11" ht="14.4" customHeight="1" x14ac:dyDescent="0.3">
      <c r="A82" s="831" t="s">
        <v>573</v>
      </c>
      <c r="B82" s="832" t="s">
        <v>574</v>
      </c>
      <c r="C82" s="835" t="s">
        <v>586</v>
      </c>
      <c r="D82" s="863" t="s">
        <v>587</v>
      </c>
      <c r="E82" s="835" t="s">
        <v>2146</v>
      </c>
      <c r="F82" s="863" t="s">
        <v>2147</v>
      </c>
      <c r="G82" s="835" t="s">
        <v>2150</v>
      </c>
      <c r="H82" s="835" t="s">
        <v>2151</v>
      </c>
      <c r="I82" s="849">
        <v>7.0100002288818359</v>
      </c>
      <c r="J82" s="849">
        <v>50</v>
      </c>
      <c r="K82" s="850">
        <v>350.5</v>
      </c>
    </row>
    <row r="83" spans="1:11" ht="14.4" customHeight="1" x14ac:dyDescent="0.3">
      <c r="A83" s="831" t="s">
        <v>573</v>
      </c>
      <c r="B83" s="832" t="s">
        <v>574</v>
      </c>
      <c r="C83" s="835" t="s">
        <v>586</v>
      </c>
      <c r="D83" s="863" t="s">
        <v>587</v>
      </c>
      <c r="E83" s="835" t="s">
        <v>2152</v>
      </c>
      <c r="F83" s="863" t="s">
        <v>2153</v>
      </c>
      <c r="G83" s="835" t="s">
        <v>2154</v>
      </c>
      <c r="H83" s="835" t="s">
        <v>2155</v>
      </c>
      <c r="I83" s="849">
        <v>0.4699999988079071</v>
      </c>
      <c r="J83" s="849">
        <v>1200</v>
      </c>
      <c r="K83" s="850">
        <v>564</v>
      </c>
    </row>
    <row r="84" spans="1:11" ht="14.4" customHeight="1" x14ac:dyDescent="0.3">
      <c r="A84" s="831" t="s">
        <v>573</v>
      </c>
      <c r="B84" s="832" t="s">
        <v>574</v>
      </c>
      <c r="C84" s="835" t="s">
        <v>586</v>
      </c>
      <c r="D84" s="863" t="s">
        <v>587</v>
      </c>
      <c r="E84" s="835" t="s">
        <v>2152</v>
      </c>
      <c r="F84" s="863" t="s">
        <v>2153</v>
      </c>
      <c r="G84" s="835" t="s">
        <v>2156</v>
      </c>
      <c r="H84" s="835" t="s">
        <v>2157</v>
      </c>
      <c r="I84" s="849">
        <v>0.30000001192092896</v>
      </c>
      <c r="J84" s="849">
        <v>100</v>
      </c>
      <c r="K84" s="850">
        <v>30</v>
      </c>
    </row>
    <row r="85" spans="1:11" ht="14.4" customHeight="1" x14ac:dyDescent="0.3">
      <c r="A85" s="831" t="s">
        <v>573</v>
      </c>
      <c r="B85" s="832" t="s">
        <v>574</v>
      </c>
      <c r="C85" s="835" t="s">
        <v>586</v>
      </c>
      <c r="D85" s="863" t="s">
        <v>587</v>
      </c>
      <c r="E85" s="835" t="s">
        <v>2152</v>
      </c>
      <c r="F85" s="863" t="s">
        <v>2153</v>
      </c>
      <c r="G85" s="835" t="s">
        <v>2158</v>
      </c>
      <c r="H85" s="835" t="s">
        <v>2159</v>
      </c>
      <c r="I85" s="849">
        <v>0.54000002145767212</v>
      </c>
      <c r="J85" s="849">
        <v>1600</v>
      </c>
      <c r="K85" s="850">
        <v>864</v>
      </c>
    </row>
    <row r="86" spans="1:11" ht="14.4" customHeight="1" x14ac:dyDescent="0.3">
      <c r="A86" s="831" t="s">
        <v>573</v>
      </c>
      <c r="B86" s="832" t="s">
        <v>574</v>
      </c>
      <c r="C86" s="835" t="s">
        <v>586</v>
      </c>
      <c r="D86" s="863" t="s">
        <v>587</v>
      </c>
      <c r="E86" s="835" t="s">
        <v>2160</v>
      </c>
      <c r="F86" s="863" t="s">
        <v>2161</v>
      </c>
      <c r="G86" s="835" t="s">
        <v>2162</v>
      </c>
      <c r="H86" s="835" t="s">
        <v>2163</v>
      </c>
      <c r="I86" s="849">
        <v>0.62999999523162842</v>
      </c>
      <c r="J86" s="849">
        <v>11800</v>
      </c>
      <c r="K86" s="850">
        <v>7434</v>
      </c>
    </row>
    <row r="87" spans="1:11" ht="14.4" customHeight="1" x14ac:dyDescent="0.3">
      <c r="A87" s="831" t="s">
        <v>573</v>
      </c>
      <c r="B87" s="832" t="s">
        <v>574</v>
      </c>
      <c r="C87" s="835" t="s">
        <v>586</v>
      </c>
      <c r="D87" s="863" t="s">
        <v>587</v>
      </c>
      <c r="E87" s="835" t="s">
        <v>2164</v>
      </c>
      <c r="F87" s="863" t="s">
        <v>2165</v>
      </c>
      <c r="G87" s="835" t="s">
        <v>2166</v>
      </c>
      <c r="H87" s="835" t="s">
        <v>2167</v>
      </c>
      <c r="I87" s="849">
        <v>430.10000610351562</v>
      </c>
      <c r="J87" s="849">
        <v>5</v>
      </c>
      <c r="K87" s="850">
        <v>2150.5</v>
      </c>
    </row>
    <row r="88" spans="1:11" ht="14.4" customHeight="1" x14ac:dyDescent="0.3">
      <c r="A88" s="831" t="s">
        <v>573</v>
      </c>
      <c r="B88" s="832" t="s">
        <v>574</v>
      </c>
      <c r="C88" s="835" t="s">
        <v>586</v>
      </c>
      <c r="D88" s="863" t="s">
        <v>587</v>
      </c>
      <c r="E88" s="835" t="s">
        <v>2168</v>
      </c>
      <c r="F88" s="863" t="s">
        <v>2169</v>
      </c>
      <c r="G88" s="835" t="s">
        <v>2170</v>
      </c>
      <c r="H88" s="835" t="s">
        <v>2171</v>
      </c>
      <c r="I88" s="849">
        <v>23.479999542236328</v>
      </c>
      <c r="J88" s="849">
        <v>30</v>
      </c>
      <c r="K88" s="850">
        <v>704.4000244140625</v>
      </c>
    </row>
    <row r="89" spans="1:11" ht="14.4" customHeight="1" x14ac:dyDescent="0.3">
      <c r="A89" s="831" t="s">
        <v>573</v>
      </c>
      <c r="B89" s="832" t="s">
        <v>574</v>
      </c>
      <c r="C89" s="835" t="s">
        <v>591</v>
      </c>
      <c r="D89" s="863" t="s">
        <v>592</v>
      </c>
      <c r="E89" s="835" t="s">
        <v>1994</v>
      </c>
      <c r="F89" s="863" t="s">
        <v>1995</v>
      </c>
      <c r="G89" s="835" t="s">
        <v>2172</v>
      </c>
      <c r="H89" s="835" t="s">
        <v>2173</v>
      </c>
      <c r="I89" s="849">
        <v>0.97000002861022949</v>
      </c>
      <c r="J89" s="849">
        <v>1500</v>
      </c>
      <c r="K89" s="850">
        <v>1455</v>
      </c>
    </row>
    <row r="90" spans="1:11" ht="14.4" customHeight="1" x14ac:dyDescent="0.3">
      <c r="A90" s="831" t="s">
        <v>573</v>
      </c>
      <c r="B90" s="832" t="s">
        <v>574</v>
      </c>
      <c r="C90" s="835" t="s">
        <v>591</v>
      </c>
      <c r="D90" s="863" t="s">
        <v>592</v>
      </c>
      <c r="E90" s="835" t="s">
        <v>1994</v>
      </c>
      <c r="F90" s="863" t="s">
        <v>1995</v>
      </c>
      <c r="G90" s="835" t="s">
        <v>2174</v>
      </c>
      <c r="H90" s="835" t="s">
        <v>2175</v>
      </c>
      <c r="I90" s="849">
        <v>1.4933333396911621</v>
      </c>
      <c r="J90" s="849">
        <v>1400</v>
      </c>
      <c r="K90" s="850">
        <v>2091</v>
      </c>
    </row>
    <row r="91" spans="1:11" ht="14.4" customHeight="1" x14ac:dyDescent="0.3">
      <c r="A91" s="831" t="s">
        <v>573</v>
      </c>
      <c r="B91" s="832" t="s">
        <v>574</v>
      </c>
      <c r="C91" s="835" t="s">
        <v>591</v>
      </c>
      <c r="D91" s="863" t="s">
        <v>592</v>
      </c>
      <c r="E91" s="835" t="s">
        <v>1994</v>
      </c>
      <c r="F91" s="863" t="s">
        <v>1995</v>
      </c>
      <c r="G91" s="835" t="s">
        <v>2176</v>
      </c>
      <c r="H91" s="835" t="s">
        <v>2177</v>
      </c>
      <c r="I91" s="849">
        <v>0.5899999737739563</v>
      </c>
      <c r="J91" s="849">
        <v>2000</v>
      </c>
      <c r="K91" s="850">
        <v>1180</v>
      </c>
    </row>
    <row r="92" spans="1:11" ht="14.4" customHeight="1" x14ac:dyDescent="0.3">
      <c r="A92" s="831" t="s">
        <v>573</v>
      </c>
      <c r="B92" s="832" t="s">
        <v>574</v>
      </c>
      <c r="C92" s="835" t="s">
        <v>591</v>
      </c>
      <c r="D92" s="863" t="s">
        <v>592</v>
      </c>
      <c r="E92" s="835" t="s">
        <v>1994</v>
      </c>
      <c r="F92" s="863" t="s">
        <v>1995</v>
      </c>
      <c r="G92" s="835" t="s">
        <v>2000</v>
      </c>
      <c r="H92" s="835" t="s">
        <v>2001</v>
      </c>
      <c r="I92" s="849">
        <v>0.87999999523162842</v>
      </c>
      <c r="J92" s="849">
        <v>400</v>
      </c>
      <c r="K92" s="850">
        <v>352</v>
      </c>
    </row>
    <row r="93" spans="1:11" ht="14.4" customHeight="1" x14ac:dyDescent="0.3">
      <c r="A93" s="831" t="s">
        <v>573</v>
      </c>
      <c r="B93" s="832" t="s">
        <v>574</v>
      </c>
      <c r="C93" s="835" t="s">
        <v>591</v>
      </c>
      <c r="D93" s="863" t="s">
        <v>592</v>
      </c>
      <c r="E93" s="835" t="s">
        <v>1994</v>
      </c>
      <c r="F93" s="863" t="s">
        <v>1995</v>
      </c>
      <c r="G93" s="835" t="s">
        <v>2002</v>
      </c>
      <c r="H93" s="835" t="s">
        <v>2003</v>
      </c>
      <c r="I93" s="849">
        <v>3.0099999904632568</v>
      </c>
      <c r="J93" s="849">
        <v>240</v>
      </c>
      <c r="K93" s="850">
        <v>722.4000244140625</v>
      </c>
    </row>
    <row r="94" spans="1:11" ht="14.4" customHeight="1" x14ac:dyDescent="0.3">
      <c r="A94" s="831" t="s">
        <v>573</v>
      </c>
      <c r="B94" s="832" t="s">
        <v>574</v>
      </c>
      <c r="C94" s="835" t="s">
        <v>591</v>
      </c>
      <c r="D94" s="863" t="s">
        <v>592</v>
      </c>
      <c r="E94" s="835" t="s">
        <v>1994</v>
      </c>
      <c r="F94" s="863" t="s">
        <v>1995</v>
      </c>
      <c r="G94" s="835" t="s">
        <v>2004</v>
      </c>
      <c r="H94" s="835" t="s">
        <v>2005</v>
      </c>
      <c r="I94" s="849">
        <v>1.1799999475479126</v>
      </c>
      <c r="J94" s="849">
        <v>400</v>
      </c>
      <c r="K94" s="850">
        <v>472</v>
      </c>
    </row>
    <row r="95" spans="1:11" ht="14.4" customHeight="1" x14ac:dyDescent="0.3">
      <c r="A95" s="831" t="s">
        <v>573</v>
      </c>
      <c r="B95" s="832" t="s">
        <v>574</v>
      </c>
      <c r="C95" s="835" t="s">
        <v>591</v>
      </c>
      <c r="D95" s="863" t="s">
        <v>592</v>
      </c>
      <c r="E95" s="835" t="s">
        <v>1994</v>
      </c>
      <c r="F95" s="863" t="s">
        <v>1995</v>
      </c>
      <c r="G95" s="835" t="s">
        <v>2010</v>
      </c>
      <c r="H95" s="835" t="s">
        <v>2011</v>
      </c>
      <c r="I95" s="849">
        <v>22.149999618530273</v>
      </c>
      <c r="J95" s="849">
        <v>100</v>
      </c>
      <c r="K95" s="850">
        <v>2215</v>
      </c>
    </row>
    <row r="96" spans="1:11" ht="14.4" customHeight="1" x14ac:dyDescent="0.3">
      <c r="A96" s="831" t="s">
        <v>573</v>
      </c>
      <c r="B96" s="832" t="s">
        <v>574</v>
      </c>
      <c r="C96" s="835" t="s">
        <v>591</v>
      </c>
      <c r="D96" s="863" t="s">
        <v>592</v>
      </c>
      <c r="E96" s="835" t="s">
        <v>1994</v>
      </c>
      <c r="F96" s="863" t="s">
        <v>1995</v>
      </c>
      <c r="G96" s="835" t="s">
        <v>2012</v>
      </c>
      <c r="H96" s="835" t="s">
        <v>2013</v>
      </c>
      <c r="I96" s="849">
        <v>30.170000076293945</v>
      </c>
      <c r="J96" s="849">
        <v>50</v>
      </c>
      <c r="K96" s="850">
        <v>1508.5</v>
      </c>
    </row>
    <row r="97" spans="1:11" ht="14.4" customHeight="1" x14ac:dyDescent="0.3">
      <c r="A97" s="831" t="s">
        <v>573</v>
      </c>
      <c r="B97" s="832" t="s">
        <v>574</v>
      </c>
      <c r="C97" s="835" t="s">
        <v>591</v>
      </c>
      <c r="D97" s="863" t="s">
        <v>592</v>
      </c>
      <c r="E97" s="835" t="s">
        <v>1994</v>
      </c>
      <c r="F97" s="863" t="s">
        <v>1995</v>
      </c>
      <c r="G97" s="835" t="s">
        <v>2016</v>
      </c>
      <c r="H97" s="835" t="s">
        <v>2017</v>
      </c>
      <c r="I97" s="849">
        <v>139.16999816894531</v>
      </c>
      <c r="J97" s="849">
        <v>6</v>
      </c>
      <c r="K97" s="850">
        <v>835.02001953125</v>
      </c>
    </row>
    <row r="98" spans="1:11" ht="14.4" customHeight="1" x14ac:dyDescent="0.3">
      <c r="A98" s="831" t="s">
        <v>573</v>
      </c>
      <c r="B98" s="832" t="s">
        <v>574</v>
      </c>
      <c r="C98" s="835" t="s">
        <v>591</v>
      </c>
      <c r="D98" s="863" t="s">
        <v>592</v>
      </c>
      <c r="E98" s="835" t="s">
        <v>1994</v>
      </c>
      <c r="F98" s="863" t="s">
        <v>1995</v>
      </c>
      <c r="G98" s="835" t="s">
        <v>2020</v>
      </c>
      <c r="H98" s="835" t="s">
        <v>2021</v>
      </c>
      <c r="I98" s="849">
        <v>0.85500001907348633</v>
      </c>
      <c r="J98" s="849">
        <v>400</v>
      </c>
      <c r="K98" s="850">
        <v>342</v>
      </c>
    </row>
    <row r="99" spans="1:11" ht="14.4" customHeight="1" x14ac:dyDescent="0.3">
      <c r="A99" s="831" t="s">
        <v>573</v>
      </c>
      <c r="B99" s="832" t="s">
        <v>574</v>
      </c>
      <c r="C99" s="835" t="s">
        <v>591</v>
      </c>
      <c r="D99" s="863" t="s">
        <v>592</v>
      </c>
      <c r="E99" s="835" t="s">
        <v>1994</v>
      </c>
      <c r="F99" s="863" t="s">
        <v>1995</v>
      </c>
      <c r="G99" s="835" t="s">
        <v>2022</v>
      </c>
      <c r="H99" s="835" t="s">
        <v>2023</v>
      </c>
      <c r="I99" s="849">
        <v>1.5099999904632568</v>
      </c>
      <c r="J99" s="849">
        <v>150</v>
      </c>
      <c r="K99" s="850">
        <v>226.5</v>
      </c>
    </row>
    <row r="100" spans="1:11" ht="14.4" customHeight="1" x14ac:dyDescent="0.3">
      <c r="A100" s="831" t="s">
        <v>573</v>
      </c>
      <c r="B100" s="832" t="s">
        <v>574</v>
      </c>
      <c r="C100" s="835" t="s">
        <v>591</v>
      </c>
      <c r="D100" s="863" t="s">
        <v>592</v>
      </c>
      <c r="E100" s="835" t="s">
        <v>1994</v>
      </c>
      <c r="F100" s="863" t="s">
        <v>1995</v>
      </c>
      <c r="G100" s="835" t="s">
        <v>2028</v>
      </c>
      <c r="H100" s="835" t="s">
        <v>2029</v>
      </c>
      <c r="I100" s="849">
        <v>8.3900003433227539</v>
      </c>
      <c r="J100" s="849">
        <v>24</v>
      </c>
      <c r="K100" s="850">
        <v>201.36000061035156</v>
      </c>
    </row>
    <row r="101" spans="1:11" ht="14.4" customHeight="1" x14ac:dyDescent="0.3">
      <c r="A101" s="831" t="s">
        <v>573</v>
      </c>
      <c r="B101" s="832" t="s">
        <v>574</v>
      </c>
      <c r="C101" s="835" t="s">
        <v>591</v>
      </c>
      <c r="D101" s="863" t="s">
        <v>592</v>
      </c>
      <c r="E101" s="835" t="s">
        <v>1994</v>
      </c>
      <c r="F101" s="863" t="s">
        <v>1995</v>
      </c>
      <c r="G101" s="835" t="s">
        <v>2030</v>
      </c>
      <c r="H101" s="835" t="s">
        <v>2031</v>
      </c>
      <c r="I101" s="849">
        <v>10.824999809265137</v>
      </c>
      <c r="J101" s="849">
        <v>24</v>
      </c>
      <c r="K101" s="850">
        <v>259.80000305175781</v>
      </c>
    </row>
    <row r="102" spans="1:11" ht="14.4" customHeight="1" x14ac:dyDescent="0.3">
      <c r="A102" s="831" t="s">
        <v>573</v>
      </c>
      <c r="B102" s="832" t="s">
        <v>574</v>
      </c>
      <c r="C102" s="835" t="s">
        <v>591</v>
      </c>
      <c r="D102" s="863" t="s">
        <v>592</v>
      </c>
      <c r="E102" s="835" t="s">
        <v>1994</v>
      </c>
      <c r="F102" s="863" t="s">
        <v>1995</v>
      </c>
      <c r="G102" s="835" t="s">
        <v>2178</v>
      </c>
      <c r="H102" s="835" t="s">
        <v>2179</v>
      </c>
      <c r="I102" s="849">
        <v>29.180000305175781</v>
      </c>
      <c r="J102" s="849">
        <v>30</v>
      </c>
      <c r="K102" s="850">
        <v>875.42999267578125</v>
      </c>
    </row>
    <row r="103" spans="1:11" ht="14.4" customHeight="1" x14ac:dyDescent="0.3">
      <c r="A103" s="831" t="s">
        <v>573</v>
      </c>
      <c r="B103" s="832" t="s">
        <v>574</v>
      </c>
      <c r="C103" s="835" t="s">
        <v>591</v>
      </c>
      <c r="D103" s="863" t="s">
        <v>592</v>
      </c>
      <c r="E103" s="835" t="s">
        <v>1994</v>
      </c>
      <c r="F103" s="863" t="s">
        <v>1995</v>
      </c>
      <c r="G103" s="835" t="s">
        <v>2032</v>
      </c>
      <c r="H103" s="835" t="s">
        <v>2033</v>
      </c>
      <c r="I103" s="849">
        <v>2.5049999952316284</v>
      </c>
      <c r="J103" s="849">
        <v>300</v>
      </c>
      <c r="K103" s="850">
        <v>752</v>
      </c>
    </row>
    <row r="104" spans="1:11" ht="14.4" customHeight="1" x14ac:dyDescent="0.3">
      <c r="A104" s="831" t="s">
        <v>573</v>
      </c>
      <c r="B104" s="832" t="s">
        <v>574</v>
      </c>
      <c r="C104" s="835" t="s">
        <v>591</v>
      </c>
      <c r="D104" s="863" t="s">
        <v>592</v>
      </c>
      <c r="E104" s="835" t="s">
        <v>1994</v>
      </c>
      <c r="F104" s="863" t="s">
        <v>1995</v>
      </c>
      <c r="G104" s="835" t="s">
        <v>2034</v>
      </c>
      <c r="H104" s="835" t="s">
        <v>2035</v>
      </c>
      <c r="I104" s="849">
        <v>3.2633333206176758</v>
      </c>
      <c r="J104" s="849">
        <v>600</v>
      </c>
      <c r="K104" s="850">
        <v>1958</v>
      </c>
    </row>
    <row r="105" spans="1:11" ht="14.4" customHeight="1" x14ac:dyDescent="0.3">
      <c r="A105" s="831" t="s">
        <v>573</v>
      </c>
      <c r="B105" s="832" t="s">
        <v>574</v>
      </c>
      <c r="C105" s="835" t="s">
        <v>591</v>
      </c>
      <c r="D105" s="863" t="s">
        <v>592</v>
      </c>
      <c r="E105" s="835" t="s">
        <v>1994</v>
      </c>
      <c r="F105" s="863" t="s">
        <v>1995</v>
      </c>
      <c r="G105" s="835" t="s">
        <v>2036</v>
      </c>
      <c r="H105" s="835" t="s">
        <v>2037</v>
      </c>
      <c r="I105" s="849">
        <v>3.9650000333786011</v>
      </c>
      <c r="J105" s="849">
        <v>400</v>
      </c>
      <c r="K105" s="850">
        <v>1586</v>
      </c>
    </row>
    <row r="106" spans="1:11" ht="14.4" customHeight="1" x14ac:dyDescent="0.3">
      <c r="A106" s="831" t="s">
        <v>573</v>
      </c>
      <c r="B106" s="832" t="s">
        <v>574</v>
      </c>
      <c r="C106" s="835" t="s">
        <v>591</v>
      </c>
      <c r="D106" s="863" t="s">
        <v>592</v>
      </c>
      <c r="E106" s="835" t="s">
        <v>1994</v>
      </c>
      <c r="F106" s="863" t="s">
        <v>1995</v>
      </c>
      <c r="G106" s="835" t="s">
        <v>2038</v>
      </c>
      <c r="H106" s="835" t="s">
        <v>2039</v>
      </c>
      <c r="I106" s="849">
        <v>4.4824999570846558</v>
      </c>
      <c r="J106" s="849">
        <v>800</v>
      </c>
      <c r="K106" s="850">
        <v>3586</v>
      </c>
    </row>
    <row r="107" spans="1:11" ht="14.4" customHeight="1" x14ac:dyDescent="0.3">
      <c r="A107" s="831" t="s">
        <v>573</v>
      </c>
      <c r="B107" s="832" t="s">
        <v>574</v>
      </c>
      <c r="C107" s="835" t="s">
        <v>591</v>
      </c>
      <c r="D107" s="863" t="s">
        <v>592</v>
      </c>
      <c r="E107" s="835" t="s">
        <v>1994</v>
      </c>
      <c r="F107" s="863" t="s">
        <v>1995</v>
      </c>
      <c r="G107" s="835" t="s">
        <v>2180</v>
      </c>
      <c r="H107" s="835" t="s">
        <v>2181</v>
      </c>
      <c r="I107" s="849">
        <v>12.079999923706055</v>
      </c>
      <c r="J107" s="849">
        <v>100</v>
      </c>
      <c r="K107" s="850">
        <v>1208</v>
      </c>
    </row>
    <row r="108" spans="1:11" ht="14.4" customHeight="1" x14ac:dyDescent="0.3">
      <c r="A108" s="831" t="s">
        <v>573</v>
      </c>
      <c r="B108" s="832" t="s">
        <v>574</v>
      </c>
      <c r="C108" s="835" t="s">
        <v>591</v>
      </c>
      <c r="D108" s="863" t="s">
        <v>592</v>
      </c>
      <c r="E108" s="835" t="s">
        <v>1994</v>
      </c>
      <c r="F108" s="863" t="s">
        <v>1995</v>
      </c>
      <c r="G108" s="835" t="s">
        <v>2182</v>
      </c>
      <c r="H108" s="835" t="s">
        <v>2183</v>
      </c>
      <c r="I108" s="849">
        <v>16.389999389648437</v>
      </c>
      <c r="J108" s="849">
        <v>200</v>
      </c>
      <c r="K108" s="850">
        <v>3277.5</v>
      </c>
    </row>
    <row r="109" spans="1:11" ht="14.4" customHeight="1" x14ac:dyDescent="0.3">
      <c r="A109" s="831" t="s">
        <v>573</v>
      </c>
      <c r="B109" s="832" t="s">
        <v>574</v>
      </c>
      <c r="C109" s="835" t="s">
        <v>591</v>
      </c>
      <c r="D109" s="863" t="s">
        <v>592</v>
      </c>
      <c r="E109" s="835" t="s">
        <v>1994</v>
      </c>
      <c r="F109" s="863" t="s">
        <v>1995</v>
      </c>
      <c r="G109" s="835" t="s">
        <v>2046</v>
      </c>
      <c r="H109" s="835" t="s">
        <v>2047</v>
      </c>
      <c r="I109" s="849">
        <v>72.220001220703125</v>
      </c>
      <c r="J109" s="849">
        <v>1</v>
      </c>
      <c r="K109" s="850">
        <v>72.220001220703125</v>
      </c>
    </row>
    <row r="110" spans="1:11" ht="14.4" customHeight="1" x14ac:dyDescent="0.3">
      <c r="A110" s="831" t="s">
        <v>573</v>
      </c>
      <c r="B110" s="832" t="s">
        <v>574</v>
      </c>
      <c r="C110" s="835" t="s">
        <v>591</v>
      </c>
      <c r="D110" s="863" t="s">
        <v>592</v>
      </c>
      <c r="E110" s="835" t="s">
        <v>1994</v>
      </c>
      <c r="F110" s="863" t="s">
        <v>1995</v>
      </c>
      <c r="G110" s="835" t="s">
        <v>2184</v>
      </c>
      <c r="H110" s="835" t="s">
        <v>2185</v>
      </c>
      <c r="I110" s="849">
        <v>105.45999908447266</v>
      </c>
      <c r="J110" s="849">
        <v>1</v>
      </c>
      <c r="K110" s="850">
        <v>105.45999908447266</v>
      </c>
    </row>
    <row r="111" spans="1:11" ht="14.4" customHeight="1" x14ac:dyDescent="0.3">
      <c r="A111" s="831" t="s">
        <v>573</v>
      </c>
      <c r="B111" s="832" t="s">
        <v>574</v>
      </c>
      <c r="C111" s="835" t="s">
        <v>591</v>
      </c>
      <c r="D111" s="863" t="s">
        <v>592</v>
      </c>
      <c r="E111" s="835" t="s">
        <v>1994</v>
      </c>
      <c r="F111" s="863" t="s">
        <v>1995</v>
      </c>
      <c r="G111" s="835" t="s">
        <v>2186</v>
      </c>
      <c r="H111" s="835" t="s">
        <v>2187</v>
      </c>
      <c r="I111" s="849">
        <v>138.46000671386719</v>
      </c>
      <c r="J111" s="849">
        <v>1</v>
      </c>
      <c r="K111" s="850">
        <v>138.46000671386719</v>
      </c>
    </row>
    <row r="112" spans="1:11" ht="14.4" customHeight="1" x14ac:dyDescent="0.3">
      <c r="A112" s="831" t="s">
        <v>573</v>
      </c>
      <c r="B112" s="832" t="s">
        <v>574</v>
      </c>
      <c r="C112" s="835" t="s">
        <v>591</v>
      </c>
      <c r="D112" s="863" t="s">
        <v>592</v>
      </c>
      <c r="E112" s="835" t="s">
        <v>1994</v>
      </c>
      <c r="F112" s="863" t="s">
        <v>1995</v>
      </c>
      <c r="G112" s="835" t="s">
        <v>2188</v>
      </c>
      <c r="H112" s="835" t="s">
        <v>2189</v>
      </c>
      <c r="I112" s="849">
        <v>9.7299995422363281</v>
      </c>
      <c r="J112" s="849">
        <v>240</v>
      </c>
      <c r="K112" s="850">
        <v>2334.9599609375</v>
      </c>
    </row>
    <row r="113" spans="1:11" ht="14.4" customHeight="1" x14ac:dyDescent="0.3">
      <c r="A113" s="831" t="s">
        <v>573</v>
      </c>
      <c r="B113" s="832" t="s">
        <v>574</v>
      </c>
      <c r="C113" s="835" t="s">
        <v>591</v>
      </c>
      <c r="D113" s="863" t="s">
        <v>592</v>
      </c>
      <c r="E113" s="835" t="s">
        <v>1994</v>
      </c>
      <c r="F113" s="863" t="s">
        <v>1995</v>
      </c>
      <c r="G113" s="835" t="s">
        <v>2190</v>
      </c>
      <c r="H113" s="835" t="s">
        <v>2191</v>
      </c>
      <c r="I113" s="849">
        <v>11.260000228881836</v>
      </c>
      <c r="J113" s="849">
        <v>240</v>
      </c>
      <c r="K113" s="850">
        <v>2702.0400390625</v>
      </c>
    </row>
    <row r="114" spans="1:11" ht="14.4" customHeight="1" x14ac:dyDescent="0.3">
      <c r="A114" s="831" t="s">
        <v>573</v>
      </c>
      <c r="B114" s="832" t="s">
        <v>574</v>
      </c>
      <c r="C114" s="835" t="s">
        <v>591</v>
      </c>
      <c r="D114" s="863" t="s">
        <v>592</v>
      </c>
      <c r="E114" s="835" t="s">
        <v>1994</v>
      </c>
      <c r="F114" s="863" t="s">
        <v>1995</v>
      </c>
      <c r="G114" s="835" t="s">
        <v>2192</v>
      </c>
      <c r="H114" s="835" t="s">
        <v>2193</v>
      </c>
      <c r="I114" s="849">
        <v>7.130000114440918</v>
      </c>
      <c r="J114" s="849">
        <v>56</v>
      </c>
      <c r="K114" s="850">
        <v>399.10000610351562</v>
      </c>
    </row>
    <row r="115" spans="1:11" ht="14.4" customHeight="1" x14ac:dyDescent="0.3">
      <c r="A115" s="831" t="s">
        <v>573</v>
      </c>
      <c r="B115" s="832" t="s">
        <v>574</v>
      </c>
      <c r="C115" s="835" t="s">
        <v>591</v>
      </c>
      <c r="D115" s="863" t="s">
        <v>592</v>
      </c>
      <c r="E115" s="835" t="s">
        <v>1994</v>
      </c>
      <c r="F115" s="863" t="s">
        <v>1995</v>
      </c>
      <c r="G115" s="835" t="s">
        <v>2194</v>
      </c>
      <c r="H115" s="835" t="s">
        <v>2195</v>
      </c>
      <c r="I115" s="849">
        <v>11.310000419616699</v>
      </c>
      <c r="J115" s="849">
        <v>120</v>
      </c>
      <c r="K115" s="850">
        <v>1357.5999755859375</v>
      </c>
    </row>
    <row r="116" spans="1:11" ht="14.4" customHeight="1" x14ac:dyDescent="0.3">
      <c r="A116" s="831" t="s">
        <v>573</v>
      </c>
      <c r="B116" s="832" t="s">
        <v>574</v>
      </c>
      <c r="C116" s="835" t="s">
        <v>591</v>
      </c>
      <c r="D116" s="863" t="s">
        <v>592</v>
      </c>
      <c r="E116" s="835" t="s">
        <v>1994</v>
      </c>
      <c r="F116" s="863" t="s">
        <v>1995</v>
      </c>
      <c r="G116" s="835" t="s">
        <v>2196</v>
      </c>
      <c r="H116" s="835" t="s">
        <v>2197</v>
      </c>
      <c r="I116" s="849">
        <v>13.869999885559082</v>
      </c>
      <c r="J116" s="849">
        <v>144</v>
      </c>
      <c r="K116" s="850">
        <v>1997.4199829101562</v>
      </c>
    </row>
    <row r="117" spans="1:11" ht="14.4" customHeight="1" x14ac:dyDescent="0.3">
      <c r="A117" s="831" t="s">
        <v>573</v>
      </c>
      <c r="B117" s="832" t="s">
        <v>574</v>
      </c>
      <c r="C117" s="835" t="s">
        <v>591</v>
      </c>
      <c r="D117" s="863" t="s">
        <v>592</v>
      </c>
      <c r="E117" s="835" t="s">
        <v>1994</v>
      </c>
      <c r="F117" s="863" t="s">
        <v>1995</v>
      </c>
      <c r="G117" s="835" t="s">
        <v>2198</v>
      </c>
      <c r="H117" s="835" t="s">
        <v>2199</v>
      </c>
      <c r="I117" s="849">
        <v>17.553332646687824</v>
      </c>
      <c r="J117" s="849">
        <v>240</v>
      </c>
      <c r="K117" s="850">
        <v>4213.6199951171875</v>
      </c>
    </row>
    <row r="118" spans="1:11" ht="14.4" customHeight="1" x14ac:dyDescent="0.3">
      <c r="A118" s="831" t="s">
        <v>573</v>
      </c>
      <c r="B118" s="832" t="s">
        <v>574</v>
      </c>
      <c r="C118" s="835" t="s">
        <v>591</v>
      </c>
      <c r="D118" s="863" t="s">
        <v>592</v>
      </c>
      <c r="E118" s="835" t="s">
        <v>1994</v>
      </c>
      <c r="F118" s="863" t="s">
        <v>1995</v>
      </c>
      <c r="G118" s="835" t="s">
        <v>2200</v>
      </c>
      <c r="H118" s="835" t="s">
        <v>2201</v>
      </c>
      <c r="I118" s="849">
        <v>260.01998901367187</v>
      </c>
      <c r="J118" s="849">
        <v>2</v>
      </c>
      <c r="K118" s="850">
        <v>520.03997802734375</v>
      </c>
    </row>
    <row r="119" spans="1:11" ht="14.4" customHeight="1" x14ac:dyDescent="0.3">
      <c r="A119" s="831" t="s">
        <v>573</v>
      </c>
      <c r="B119" s="832" t="s">
        <v>574</v>
      </c>
      <c r="C119" s="835" t="s">
        <v>591</v>
      </c>
      <c r="D119" s="863" t="s">
        <v>592</v>
      </c>
      <c r="E119" s="835" t="s">
        <v>1994</v>
      </c>
      <c r="F119" s="863" t="s">
        <v>1995</v>
      </c>
      <c r="G119" s="835" t="s">
        <v>2202</v>
      </c>
      <c r="H119" s="835" t="s">
        <v>2203</v>
      </c>
      <c r="I119" s="849">
        <v>290</v>
      </c>
      <c r="J119" s="849">
        <v>2</v>
      </c>
      <c r="K119" s="850">
        <v>580</v>
      </c>
    </row>
    <row r="120" spans="1:11" ht="14.4" customHeight="1" x14ac:dyDescent="0.3">
      <c r="A120" s="831" t="s">
        <v>573</v>
      </c>
      <c r="B120" s="832" t="s">
        <v>574</v>
      </c>
      <c r="C120" s="835" t="s">
        <v>591</v>
      </c>
      <c r="D120" s="863" t="s">
        <v>592</v>
      </c>
      <c r="E120" s="835" t="s">
        <v>1994</v>
      </c>
      <c r="F120" s="863" t="s">
        <v>1995</v>
      </c>
      <c r="G120" s="835" t="s">
        <v>2204</v>
      </c>
      <c r="H120" s="835" t="s">
        <v>2205</v>
      </c>
      <c r="I120" s="849">
        <v>42.630001068115234</v>
      </c>
      <c r="J120" s="849">
        <v>162</v>
      </c>
      <c r="K120" s="850">
        <v>6906</v>
      </c>
    </row>
    <row r="121" spans="1:11" ht="14.4" customHeight="1" x14ac:dyDescent="0.3">
      <c r="A121" s="831" t="s">
        <v>573</v>
      </c>
      <c r="B121" s="832" t="s">
        <v>574</v>
      </c>
      <c r="C121" s="835" t="s">
        <v>591</v>
      </c>
      <c r="D121" s="863" t="s">
        <v>592</v>
      </c>
      <c r="E121" s="835" t="s">
        <v>1994</v>
      </c>
      <c r="F121" s="863" t="s">
        <v>1995</v>
      </c>
      <c r="G121" s="835" t="s">
        <v>2058</v>
      </c>
      <c r="H121" s="835" t="s">
        <v>2059</v>
      </c>
      <c r="I121" s="849">
        <v>5.6399998664855957</v>
      </c>
      <c r="J121" s="849">
        <v>37</v>
      </c>
      <c r="K121" s="850">
        <v>208.67999315261841</v>
      </c>
    </row>
    <row r="122" spans="1:11" ht="14.4" customHeight="1" x14ac:dyDescent="0.3">
      <c r="A122" s="831" t="s">
        <v>573</v>
      </c>
      <c r="B122" s="832" t="s">
        <v>574</v>
      </c>
      <c r="C122" s="835" t="s">
        <v>591</v>
      </c>
      <c r="D122" s="863" t="s">
        <v>592</v>
      </c>
      <c r="E122" s="835" t="s">
        <v>1994</v>
      </c>
      <c r="F122" s="863" t="s">
        <v>1995</v>
      </c>
      <c r="G122" s="835" t="s">
        <v>2060</v>
      </c>
      <c r="H122" s="835" t="s">
        <v>2061</v>
      </c>
      <c r="I122" s="849">
        <v>10.119999885559082</v>
      </c>
      <c r="J122" s="849">
        <v>36</v>
      </c>
      <c r="K122" s="850">
        <v>364.32000732421875</v>
      </c>
    </row>
    <row r="123" spans="1:11" ht="14.4" customHeight="1" x14ac:dyDescent="0.3">
      <c r="A123" s="831" t="s">
        <v>573</v>
      </c>
      <c r="B123" s="832" t="s">
        <v>574</v>
      </c>
      <c r="C123" s="835" t="s">
        <v>591</v>
      </c>
      <c r="D123" s="863" t="s">
        <v>592</v>
      </c>
      <c r="E123" s="835" t="s">
        <v>1994</v>
      </c>
      <c r="F123" s="863" t="s">
        <v>1995</v>
      </c>
      <c r="G123" s="835" t="s">
        <v>2062</v>
      </c>
      <c r="H123" s="835" t="s">
        <v>2063</v>
      </c>
      <c r="I123" s="849">
        <v>0.67000001668930054</v>
      </c>
      <c r="J123" s="849">
        <v>1000</v>
      </c>
      <c r="K123" s="850">
        <v>670</v>
      </c>
    </row>
    <row r="124" spans="1:11" ht="14.4" customHeight="1" x14ac:dyDescent="0.3">
      <c r="A124" s="831" t="s">
        <v>573</v>
      </c>
      <c r="B124" s="832" t="s">
        <v>574</v>
      </c>
      <c r="C124" s="835" t="s">
        <v>591</v>
      </c>
      <c r="D124" s="863" t="s">
        <v>592</v>
      </c>
      <c r="E124" s="835" t="s">
        <v>2068</v>
      </c>
      <c r="F124" s="863" t="s">
        <v>2069</v>
      </c>
      <c r="G124" s="835" t="s">
        <v>2206</v>
      </c>
      <c r="H124" s="835" t="s">
        <v>2207</v>
      </c>
      <c r="I124" s="849">
        <v>2.9000000953674316</v>
      </c>
      <c r="J124" s="849">
        <v>100</v>
      </c>
      <c r="K124" s="850">
        <v>290</v>
      </c>
    </row>
    <row r="125" spans="1:11" ht="14.4" customHeight="1" x14ac:dyDescent="0.3">
      <c r="A125" s="831" t="s">
        <v>573</v>
      </c>
      <c r="B125" s="832" t="s">
        <v>574</v>
      </c>
      <c r="C125" s="835" t="s">
        <v>591</v>
      </c>
      <c r="D125" s="863" t="s">
        <v>592</v>
      </c>
      <c r="E125" s="835" t="s">
        <v>2068</v>
      </c>
      <c r="F125" s="863" t="s">
        <v>2069</v>
      </c>
      <c r="G125" s="835" t="s">
        <v>2070</v>
      </c>
      <c r="H125" s="835" t="s">
        <v>2071</v>
      </c>
      <c r="I125" s="849">
        <v>9.9999997764825821E-3</v>
      </c>
      <c r="J125" s="849">
        <v>50</v>
      </c>
      <c r="K125" s="850">
        <v>0.5</v>
      </c>
    </row>
    <row r="126" spans="1:11" ht="14.4" customHeight="1" x14ac:dyDescent="0.3">
      <c r="A126" s="831" t="s">
        <v>573</v>
      </c>
      <c r="B126" s="832" t="s">
        <v>574</v>
      </c>
      <c r="C126" s="835" t="s">
        <v>591</v>
      </c>
      <c r="D126" s="863" t="s">
        <v>592</v>
      </c>
      <c r="E126" s="835" t="s">
        <v>2068</v>
      </c>
      <c r="F126" s="863" t="s">
        <v>2069</v>
      </c>
      <c r="G126" s="835" t="s">
        <v>2208</v>
      </c>
      <c r="H126" s="835" t="s">
        <v>2209</v>
      </c>
      <c r="I126" s="849">
        <v>34.990001678466797</v>
      </c>
      <c r="J126" s="849">
        <v>40</v>
      </c>
      <c r="K126" s="850">
        <v>1399.7900390625</v>
      </c>
    </row>
    <row r="127" spans="1:11" ht="14.4" customHeight="1" x14ac:dyDescent="0.3">
      <c r="A127" s="831" t="s">
        <v>573</v>
      </c>
      <c r="B127" s="832" t="s">
        <v>574</v>
      </c>
      <c r="C127" s="835" t="s">
        <v>591</v>
      </c>
      <c r="D127" s="863" t="s">
        <v>592</v>
      </c>
      <c r="E127" s="835" t="s">
        <v>2068</v>
      </c>
      <c r="F127" s="863" t="s">
        <v>2069</v>
      </c>
      <c r="G127" s="835" t="s">
        <v>2210</v>
      </c>
      <c r="H127" s="835" t="s">
        <v>2211</v>
      </c>
      <c r="I127" s="849">
        <v>11.739999771118164</v>
      </c>
      <c r="J127" s="849">
        <v>100</v>
      </c>
      <c r="K127" s="850">
        <v>1174</v>
      </c>
    </row>
    <row r="128" spans="1:11" ht="14.4" customHeight="1" x14ac:dyDescent="0.3">
      <c r="A128" s="831" t="s">
        <v>573</v>
      </c>
      <c r="B128" s="832" t="s">
        <v>574</v>
      </c>
      <c r="C128" s="835" t="s">
        <v>591</v>
      </c>
      <c r="D128" s="863" t="s">
        <v>592</v>
      </c>
      <c r="E128" s="835" t="s">
        <v>2068</v>
      </c>
      <c r="F128" s="863" t="s">
        <v>2069</v>
      </c>
      <c r="G128" s="835" t="s">
        <v>2212</v>
      </c>
      <c r="H128" s="835" t="s">
        <v>2213</v>
      </c>
      <c r="I128" s="849">
        <v>2.2899999618530273</v>
      </c>
      <c r="J128" s="849">
        <v>50</v>
      </c>
      <c r="K128" s="850">
        <v>114.5</v>
      </c>
    </row>
    <row r="129" spans="1:11" ht="14.4" customHeight="1" x14ac:dyDescent="0.3">
      <c r="A129" s="831" t="s">
        <v>573</v>
      </c>
      <c r="B129" s="832" t="s">
        <v>574</v>
      </c>
      <c r="C129" s="835" t="s">
        <v>591</v>
      </c>
      <c r="D129" s="863" t="s">
        <v>592</v>
      </c>
      <c r="E129" s="835" t="s">
        <v>2068</v>
      </c>
      <c r="F129" s="863" t="s">
        <v>2069</v>
      </c>
      <c r="G129" s="835" t="s">
        <v>2214</v>
      </c>
      <c r="H129" s="835" t="s">
        <v>2215</v>
      </c>
      <c r="I129" s="849">
        <v>16.040000915527344</v>
      </c>
      <c r="J129" s="849">
        <v>2</v>
      </c>
      <c r="K129" s="850">
        <v>32.080001831054687</v>
      </c>
    </row>
    <row r="130" spans="1:11" ht="14.4" customHeight="1" x14ac:dyDescent="0.3">
      <c r="A130" s="831" t="s">
        <v>573</v>
      </c>
      <c r="B130" s="832" t="s">
        <v>574</v>
      </c>
      <c r="C130" s="835" t="s">
        <v>591</v>
      </c>
      <c r="D130" s="863" t="s">
        <v>592</v>
      </c>
      <c r="E130" s="835" t="s">
        <v>2068</v>
      </c>
      <c r="F130" s="863" t="s">
        <v>2069</v>
      </c>
      <c r="G130" s="835" t="s">
        <v>2134</v>
      </c>
      <c r="H130" s="835" t="s">
        <v>2135</v>
      </c>
      <c r="I130" s="849">
        <v>1.9800000190734863</v>
      </c>
      <c r="J130" s="849">
        <v>150</v>
      </c>
      <c r="K130" s="850">
        <v>297</v>
      </c>
    </row>
    <row r="131" spans="1:11" ht="14.4" customHeight="1" x14ac:dyDescent="0.3">
      <c r="A131" s="831" t="s">
        <v>573</v>
      </c>
      <c r="B131" s="832" t="s">
        <v>574</v>
      </c>
      <c r="C131" s="835" t="s">
        <v>591</v>
      </c>
      <c r="D131" s="863" t="s">
        <v>592</v>
      </c>
      <c r="E131" s="835" t="s">
        <v>2068</v>
      </c>
      <c r="F131" s="863" t="s">
        <v>2069</v>
      </c>
      <c r="G131" s="835" t="s">
        <v>2136</v>
      </c>
      <c r="H131" s="835" t="s">
        <v>2137</v>
      </c>
      <c r="I131" s="849">
        <v>3.0799999237060547</v>
      </c>
      <c r="J131" s="849">
        <v>50</v>
      </c>
      <c r="K131" s="850">
        <v>154</v>
      </c>
    </row>
    <row r="132" spans="1:11" ht="14.4" customHeight="1" x14ac:dyDescent="0.3">
      <c r="A132" s="831" t="s">
        <v>573</v>
      </c>
      <c r="B132" s="832" t="s">
        <v>574</v>
      </c>
      <c r="C132" s="835" t="s">
        <v>591</v>
      </c>
      <c r="D132" s="863" t="s">
        <v>592</v>
      </c>
      <c r="E132" s="835" t="s">
        <v>2068</v>
      </c>
      <c r="F132" s="863" t="s">
        <v>2069</v>
      </c>
      <c r="G132" s="835" t="s">
        <v>2216</v>
      </c>
      <c r="H132" s="835" t="s">
        <v>2217</v>
      </c>
      <c r="I132" s="849">
        <v>3.0999999046325684</v>
      </c>
      <c r="J132" s="849">
        <v>50</v>
      </c>
      <c r="K132" s="850">
        <v>155</v>
      </c>
    </row>
    <row r="133" spans="1:11" ht="14.4" customHeight="1" x14ac:dyDescent="0.3">
      <c r="A133" s="831" t="s">
        <v>573</v>
      </c>
      <c r="B133" s="832" t="s">
        <v>574</v>
      </c>
      <c r="C133" s="835" t="s">
        <v>591</v>
      </c>
      <c r="D133" s="863" t="s">
        <v>592</v>
      </c>
      <c r="E133" s="835" t="s">
        <v>2068</v>
      </c>
      <c r="F133" s="863" t="s">
        <v>2069</v>
      </c>
      <c r="G133" s="835" t="s">
        <v>2140</v>
      </c>
      <c r="H133" s="835" t="s">
        <v>2141</v>
      </c>
      <c r="I133" s="849">
        <v>2.1700000762939453</v>
      </c>
      <c r="J133" s="849">
        <v>50</v>
      </c>
      <c r="K133" s="850">
        <v>108.5</v>
      </c>
    </row>
    <row r="134" spans="1:11" ht="14.4" customHeight="1" x14ac:dyDescent="0.3">
      <c r="A134" s="831" t="s">
        <v>573</v>
      </c>
      <c r="B134" s="832" t="s">
        <v>574</v>
      </c>
      <c r="C134" s="835" t="s">
        <v>591</v>
      </c>
      <c r="D134" s="863" t="s">
        <v>592</v>
      </c>
      <c r="E134" s="835" t="s">
        <v>2068</v>
      </c>
      <c r="F134" s="863" t="s">
        <v>2069</v>
      </c>
      <c r="G134" s="835" t="s">
        <v>2218</v>
      </c>
      <c r="H134" s="835" t="s">
        <v>2219</v>
      </c>
      <c r="I134" s="849">
        <v>2.5199999809265137</v>
      </c>
      <c r="J134" s="849">
        <v>50</v>
      </c>
      <c r="K134" s="850">
        <v>126</v>
      </c>
    </row>
    <row r="135" spans="1:11" ht="14.4" customHeight="1" x14ac:dyDescent="0.3">
      <c r="A135" s="831" t="s">
        <v>573</v>
      </c>
      <c r="B135" s="832" t="s">
        <v>574</v>
      </c>
      <c r="C135" s="835" t="s">
        <v>591</v>
      </c>
      <c r="D135" s="863" t="s">
        <v>592</v>
      </c>
      <c r="E135" s="835" t="s">
        <v>2068</v>
      </c>
      <c r="F135" s="863" t="s">
        <v>2069</v>
      </c>
      <c r="G135" s="835" t="s">
        <v>2144</v>
      </c>
      <c r="H135" s="835" t="s">
        <v>2145</v>
      </c>
      <c r="I135" s="849">
        <v>21.229999542236328</v>
      </c>
      <c r="J135" s="849">
        <v>50</v>
      </c>
      <c r="K135" s="850">
        <v>1061.5</v>
      </c>
    </row>
    <row r="136" spans="1:11" ht="14.4" customHeight="1" x14ac:dyDescent="0.3">
      <c r="A136" s="831" t="s">
        <v>573</v>
      </c>
      <c r="B136" s="832" t="s">
        <v>574</v>
      </c>
      <c r="C136" s="835" t="s">
        <v>591</v>
      </c>
      <c r="D136" s="863" t="s">
        <v>592</v>
      </c>
      <c r="E136" s="835" t="s">
        <v>2220</v>
      </c>
      <c r="F136" s="863" t="s">
        <v>2221</v>
      </c>
      <c r="G136" s="835" t="s">
        <v>2222</v>
      </c>
      <c r="H136" s="835" t="s">
        <v>2223</v>
      </c>
      <c r="I136" s="849">
        <v>26.569999694824219</v>
      </c>
      <c r="J136" s="849">
        <v>72</v>
      </c>
      <c r="K136" s="850">
        <v>1912.6800537109375</v>
      </c>
    </row>
    <row r="137" spans="1:11" ht="14.4" customHeight="1" x14ac:dyDescent="0.3">
      <c r="A137" s="831" t="s">
        <v>573</v>
      </c>
      <c r="B137" s="832" t="s">
        <v>574</v>
      </c>
      <c r="C137" s="835" t="s">
        <v>591</v>
      </c>
      <c r="D137" s="863" t="s">
        <v>592</v>
      </c>
      <c r="E137" s="835" t="s">
        <v>2220</v>
      </c>
      <c r="F137" s="863" t="s">
        <v>2221</v>
      </c>
      <c r="G137" s="835" t="s">
        <v>2224</v>
      </c>
      <c r="H137" s="835" t="s">
        <v>2225</v>
      </c>
      <c r="I137" s="849">
        <v>38.25</v>
      </c>
      <c r="J137" s="849">
        <v>36</v>
      </c>
      <c r="K137" s="850">
        <v>1377.1300048828125</v>
      </c>
    </row>
    <row r="138" spans="1:11" ht="14.4" customHeight="1" x14ac:dyDescent="0.3">
      <c r="A138" s="831" t="s">
        <v>573</v>
      </c>
      <c r="B138" s="832" t="s">
        <v>574</v>
      </c>
      <c r="C138" s="835" t="s">
        <v>591</v>
      </c>
      <c r="D138" s="863" t="s">
        <v>592</v>
      </c>
      <c r="E138" s="835" t="s">
        <v>2152</v>
      </c>
      <c r="F138" s="863" t="s">
        <v>2153</v>
      </c>
      <c r="G138" s="835" t="s">
        <v>2158</v>
      </c>
      <c r="H138" s="835" t="s">
        <v>2159</v>
      </c>
      <c r="I138" s="849">
        <v>0.55000001192092896</v>
      </c>
      <c r="J138" s="849">
        <v>100</v>
      </c>
      <c r="K138" s="850">
        <v>55</v>
      </c>
    </row>
    <row r="139" spans="1:11" ht="14.4" customHeight="1" x14ac:dyDescent="0.3">
      <c r="A139" s="831" t="s">
        <v>573</v>
      </c>
      <c r="B139" s="832" t="s">
        <v>574</v>
      </c>
      <c r="C139" s="835" t="s">
        <v>591</v>
      </c>
      <c r="D139" s="863" t="s">
        <v>592</v>
      </c>
      <c r="E139" s="835" t="s">
        <v>2160</v>
      </c>
      <c r="F139" s="863" t="s">
        <v>2161</v>
      </c>
      <c r="G139" s="835" t="s">
        <v>2226</v>
      </c>
      <c r="H139" s="835" t="s">
        <v>2227</v>
      </c>
      <c r="I139" s="849">
        <v>0.63333332538604736</v>
      </c>
      <c r="J139" s="849">
        <v>2800</v>
      </c>
      <c r="K139" s="850">
        <v>1770</v>
      </c>
    </row>
    <row r="140" spans="1:11" ht="14.4" customHeight="1" x14ac:dyDescent="0.3">
      <c r="A140" s="831" t="s">
        <v>573</v>
      </c>
      <c r="B140" s="832" t="s">
        <v>574</v>
      </c>
      <c r="C140" s="835" t="s">
        <v>591</v>
      </c>
      <c r="D140" s="863" t="s">
        <v>592</v>
      </c>
      <c r="E140" s="835" t="s">
        <v>2160</v>
      </c>
      <c r="F140" s="863" t="s">
        <v>2161</v>
      </c>
      <c r="G140" s="835" t="s">
        <v>2162</v>
      </c>
      <c r="H140" s="835" t="s">
        <v>2163</v>
      </c>
      <c r="I140" s="849">
        <v>0.62999999523162842</v>
      </c>
      <c r="J140" s="849">
        <v>2200</v>
      </c>
      <c r="K140" s="850">
        <v>1386</v>
      </c>
    </row>
    <row r="141" spans="1:11" ht="14.4" customHeight="1" x14ac:dyDescent="0.3">
      <c r="A141" s="831" t="s">
        <v>573</v>
      </c>
      <c r="B141" s="832" t="s">
        <v>574</v>
      </c>
      <c r="C141" s="835" t="s">
        <v>591</v>
      </c>
      <c r="D141" s="863" t="s">
        <v>592</v>
      </c>
      <c r="E141" s="835" t="s">
        <v>2160</v>
      </c>
      <c r="F141" s="863" t="s">
        <v>2161</v>
      </c>
      <c r="G141" s="835" t="s">
        <v>2228</v>
      </c>
      <c r="H141" s="835" t="s">
        <v>2229</v>
      </c>
      <c r="I141" s="849">
        <v>0.62999999523162842</v>
      </c>
      <c r="J141" s="849">
        <v>800</v>
      </c>
      <c r="K141" s="850">
        <v>504</v>
      </c>
    </row>
    <row r="142" spans="1:11" ht="14.4" customHeight="1" x14ac:dyDescent="0.3">
      <c r="A142" s="831" t="s">
        <v>573</v>
      </c>
      <c r="B142" s="832" t="s">
        <v>574</v>
      </c>
      <c r="C142" s="835" t="s">
        <v>591</v>
      </c>
      <c r="D142" s="863" t="s">
        <v>592</v>
      </c>
      <c r="E142" s="835" t="s">
        <v>2160</v>
      </c>
      <c r="F142" s="863" t="s">
        <v>2161</v>
      </c>
      <c r="G142" s="835" t="s">
        <v>2230</v>
      </c>
      <c r="H142" s="835" t="s">
        <v>2231</v>
      </c>
      <c r="I142" s="849">
        <v>12.590000152587891</v>
      </c>
      <c r="J142" s="849">
        <v>50</v>
      </c>
      <c r="K142" s="850">
        <v>629.5</v>
      </c>
    </row>
    <row r="143" spans="1:11" ht="14.4" customHeight="1" x14ac:dyDescent="0.3">
      <c r="A143" s="831" t="s">
        <v>573</v>
      </c>
      <c r="B143" s="832" t="s">
        <v>574</v>
      </c>
      <c r="C143" s="835" t="s">
        <v>591</v>
      </c>
      <c r="D143" s="863" t="s">
        <v>592</v>
      </c>
      <c r="E143" s="835" t="s">
        <v>2160</v>
      </c>
      <c r="F143" s="863" t="s">
        <v>2161</v>
      </c>
      <c r="G143" s="835" t="s">
        <v>2232</v>
      </c>
      <c r="H143" s="835" t="s">
        <v>2233</v>
      </c>
      <c r="I143" s="849">
        <v>12.590000152587891</v>
      </c>
      <c r="J143" s="849">
        <v>100</v>
      </c>
      <c r="K143" s="850">
        <v>1259</v>
      </c>
    </row>
    <row r="144" spans="1:11" ht="14.4" customHeight="1" x14ac:dyDescent="0.3">
      <c r="A144" s="831" t="s">
        <v>573</v>
      </c>
      <c r="B144" s="832" t="s">
        <v>574</v>
      </c>
      <c r="C144" s="835" t="s">
        <v>594</v>
      </c>
      <c r="D144" s="863" t="s">
        <v>595</v>
      </c>
      <c r="E144" s="835" t="s">
        <v>1986</v>
      </c>
      <c r="F144" s="863" t="s">
        <v>1987</v>
      </c>
      <c r="G144" s="835" t="s">
        <v>1988</v>
      </c>
      <c r="H144" s="835" t="s">
        <v>1989</v>
      </c>
      <c r="I144" s="849">
        <v>152.45667012532553</v>
      </c>
      <c r="J144" s="849">
        <v>5</v>
      </c>
      <c r="K144" s="850">
        <v>762.28001403808594</v>
      </c>
    </row>
    <row r="145" spans="1:11" ht="14.4" customHeight="1" x14ac:dyDescent="0.3">
      <c r="A145" s="831" t="s">
        <v>573</v>
      </c>
      <c r="B145" s="832" t="s">
        <v>574</v>
      </c>
      <c r="C145" s="835" t="s">
        <v>594</v>
      </c>
      <c r="D145" s="863" t="s">
        <v>595</v>
      </c>
      <c r="E145" s="835" t="s">
        <v>1990</v>
      </c>
      <c r="F145" s="863" t="s">
        <v>1991</v>
      </c>
      <c r="G145" s="835" t="s">
        <v>1992</v>
      </c>
      <c r="H145" s="835" t="s">
        <v>1993</v>
      </c>
      <c r="I145" s="849">
        <v>3.190000057220459</v>
      </c>
      <c r="J145" s="849">
        <v>225</v>
      </c>
      <c r="K145" s="850">
        <v>717.75</v>
      </c>
    </row>
    <row r="146" spans="1:11" ht="14.4" customHeight="1" x14ac:dyDescent="0.3">
      <c r="A146" s="831" t="s">
        <v>573</v>
      </c>
      <c r="B146" s="832" t="s">
        <v>574</v>
      </c>
      <c r="C146" s="835" t="s">
        <v>594</v>
      </c>
      <c r="D146" s="863" t="s">
        <v>595</v>
      </c>
      <c r="E146" s="835" t="s">
        <v>1994</v>
      </c>
      <c r="F146" s="863" t="s">
        <v>1995</v>
      </c>
      <c r="G146" s="835" t="s">
        <v>2234</v>
      </c>
      <c r="H146" s="835" t="s">
        <v>2235</v>
      </c>
      <c r="I146" s="849">
        <v>6.2399997711181641</v>
      </c>
      <c r="J146" s="849">
        <v>0</v>
      </c>
      <c r="K146" s="850">
        <v>0</v>
      </c>
    </row>
    <row r="147" spans="1:11" ht="14.4" customHeight="1" x14ac:dyDescent="0.3">
      <c r="A147" s="831" t="s">
        <v>573</v>
      </c>
      <c r="B147" s="832" t="s">
        <v>574</v>
      </c>
      <c r="C147" s="835" t="s">
        <v>594</v>
      </c>
      <c r="D147" s="863" t="s">
        <v>595</v>
      </c>
      <c r="E147" s="835" t="s">
        <v>1994</v>
      </c>
      <c r="F147" s="863" t="s">
        <v>1995</v>
      </c>
      <c r="G147" s="835" t="s">
        <v>1998</v>
      </c>
      <c r="H147" s="835" t="s">
        <v>1999</v>
      </c>
      <c r="I147" s="849">
        <v>8.6000003814697266</v>
      </c>
      <c r="J147" s="849">
        <v>120</v>
      </c>
      <c r="K147" s="850">
        <v>1031.43994140625</v>
      </c>
    </row>
    <row r="148" spans="1:11" ht="14.4" customHeight="1" x14ac:dyDescent="0.3">
      <c r="A148" s="831" t="s">
        <v>573</v>
      </c>
      <c r="B148" s="832" t="s">
        <v>574</v>
      </c>
      <c r="C148" s="835" t="s">
        <v>594</v>
      </c>
      <c r="D148" s="863" t="s">
        <v>595</v>
      </c>
      <c r="E148" s="835" t="s">
        <v>1994</v>
      </c>
      <c r="F148" s="863" t="s">
        <v>1995</v>
      </c>
      <c r="G148" s="835" t="s">
        <v>2236</v>
      </c>
      <c r="H148" s="835" t="s">
        <v>2237</v>
      </c>
      <c r="I148" s="849">
        <v>0.625</v>
      </c>
      <c r="J148" s="849">
        <v>600</v>
      </c>
      <c r="K148" s="850">
        <v>377</v>
      </c>
    </row>
    <row r="149" spans="1:11" ht="14.4" customHeight="1" x14ac:dyDescent="0.3">
      <c r="A149" s="831" t="s">
        <v>573</v>
      </c>
      <c r="B149" s="832" t="s">
        <v>574</v>
      </c>
      <c r="C149" s="835" t="s">
        <v>594</v>
      </c>
      <c r="D149" s="863" t="s">
        <v>595</v>
      </c>
      <c r="E149" s="835" t="s">
        <v>1994</v>
      </c>
      <c r="F149" s="863" t="s">
        <v>1995</v>
      </c>
      <c r="G149" s="835" t="s">
        <v>2238</v>
      </c>
      <c r="H149" s="835" t="s">
        <v>2239</v>
      </c>
      <c r="I149" s="849">
        <v>1.2899999618530273</v>
      </c>
      <c r="J149" s="849">
        <v>1400</v>
      </c>
      <c r="K149" s="850">
        <v>1806</v>
      </c>
    </row>
    <row r="150" spans="1:11" ht="14.4" customHeight="1" x14ac:dyDescent="0.3">
      <c r="A150" s="831" t="s">
        <v>573</v>
      </c>
      <c r="B150" s="832" t="s">
        <v>574</v>
      </c>
      <c r="C150" s="835" t="s">
        <v>594</v>
      </c>
      <c r="D150" s="863" t="s">
        <v>595</v>
      </c>
      <c r="E150" s="835" t="s">
        <v>1994</v>
      </c>
      <c r="F150" s="863" t="s">
        <v>1995</v>
      </c>
      <c r="G150" s="835" t="s">
        <v>2018</v>
      </c>
      <c r="H150" s="835" t="s">
        <v>2019</v>
      </c>
      <c r="I150" s="849">
        <v>1.3799999952316284</v>
      </c>
      <c r="J150" s="849">
        <v>100</v>
      </c>
      <c r="K150" s="850">
        <v>138</v>
      </c>
    </row>
    <row r="151" spans="1:11" ht="14.4" customHeight="1" x14ac:dyDescent="0.3">
      <c r="A151" s="831" t="s">
        <v>573</v>
      </c>
      <c r="B151" s="832" t="s">
        <v>574</v>
      </c>
      <c r="C151" s="835" t="s">
        <v>594</v>
      </c>
      <c r="D151" s="863" t="s">
        <v>595</v>
      </c>
      <c r="E151" s="835" t="s">
        <v>1994</v>
      </c>
      <c r="F151" s="863" t="s">
        <v>1995</v>
      </c>
      <c r="G151" s="835" t="s">
        <v>2026</v>
      </c>
      <c r="H151" s="835" t="s">
        <v>2027</v>
      </c>
      <c r="I151" s="849">
        <v>46</v>
      </c>
      <c r="J151" s="849">
        <v>1</v>
      </c>
      <c r="K151" s="850">
        <v>46</v>
      </c>
    </row>
    <row r="152" spans="1:11" ht="14.4" customHeight="1" x14ac:dyDescent="0.3">
      <c r="A152" s="831" t="s">
        <v>573</v>
      </c>
      <c r="B152" s="832" t="s">
        <v>574</v>
      </c>
      <c r="C152" s="835" t="s">
        <v>594</v>
      </c>
      <c r="D152" s="863" t="s">
        <v>595</v>
      </c>
      <c r="E152" s="835" t="s">
        <v>1994</v>
      </c>
      <c r="F152" s="863" t="s">
        <v>1995</v>
      </c>
      <c r="G152" s="835" t="s">
        <v>2240</v>
      </c>
      <c r="H152" s="835" t="s">
        <v>2241</v>
      </c>
      <c r="I152" s="849">
        <v>61.220001220703125</v>
      </c>
      <c r="J152" s="849">
        <v>1</v>
      </c>
      <c r="K152" s="850">
        <v>61.220001220703125</v>
      </c>
    </row>
    <row r="153" spans="1:11" ht="14.4" customHeight="1" x14ac:dyDescent="0.3">
      <c r="A153" s="831" t="s">
        <v>573</v>
      </c>
      <c r="B153" s="832" t="s">
        <v>574</v>
      </c>
      <c r="C153" s="835" t="s">
        <v>594</v>
      </c>
      <c r="D153" s="863" t="s">
        <v>595</v>
      </c>
      <c r="E153" s="835" t="s">
        <v>1994</v>
      </c>
      <c r="F153" s="863" t="s">
        <v>1995</v>
      </c>
      <c r="G153" s="835" t="s">
        <v>2028</v>
      </c>
      <c r="H153" s="835" t="s">
        <v>2029</v>
      </c>
      <c r="I153" s="849">
        <v>8.3900003433227539</v>
      </c>
      <c r="J153" s="849">
        <v>48</v>
      </c>
      <c r="K153" s="850">
        <v>402.72000122070312</v>
      </c>
    </row>
    <row r="154" spans="1:11" ht="14.4" customHeight="1" x14ac:dyDescent="0.3">
      <c r="A154" s="831" t="s">
        <v>573</v>
      </c>
      <c r="B154" s="832" t="s">
        <v>574</v>
      </c>
      <c r="C154" s="835" t="s">
        <v>594</v>
      </c>
      <c r="D154" s="863" t="s">
        <v>595</v>
      </c>
      <c r="E154" s="835" t="s">
        <v>1994</v>
      </c>
      <c r="F154" s="863" t="s">
        <v>1995</v>
      </c>
      <c r="G154" s="835" t="s">
        <v>2030</v>
      </c>
      <c r="H154" s="835" t="s">
        <v>2031</v>
      </c>
      <c r="I154" s="849">
        <v>13.079999923706055</v>
      </c>
      <c r="J154" s="849">
        <v>48</v>
      </c>
      <c r="K154" s="850">
        <v>627.84002685546875</v>
      </c>
    </row>
    <row r="155" spans="1:11" ht="14.4" customHeight="1" x14ac:dyDescent="0.3">
      <c r="A155" s="831" t="s">
        <v>573</v>
      </c>
      <c r="B155" s="832" t="s">
        <v>574</v>
      </c>
      <c r="C155" s="835" t="s">
        <v>594</v>
      </c>
      <c r="D155" s="863" t="s">
        <v>595</v>
      </c>
      <c r="E155" s="835" t="s">
        <v>1994</v>
      </c>
      <c r="F155" s="863" t="s">
        <v>1995</v>
      </c>
      <c r="G155" s="835" t="s">
        <v>2242</v>
      </c>
      <c r="H155" s="835" t="s">
        <v>2243</v>
      </c>
      <c r="I155" s="849">
        <v>8.6233332951863613</v>
      </c>
      <c r="J155" s="849">
        <v>110</v>
      </c>
      <c r="K155" s="850">
        <v>948.5</v>
      </c>
    </row>
    <row r="156" spans="1:11" ht="14.4" customHeight="1" x14ac:dyDescent="0.3">
      <c r="A156" s="831" t="s">
        <v>573</v>
      </c>
      <c r="B156" s="832" t="s">
        <v>574</v>
      </c>
      <c r="C156" s="835" t="s">
        <v>594</v>
      </c>
      <c r="D156" s="863" t="s">
        <v>595</v>
      </c>
      <c r="E156" s="835" t="s">
        <v>1994</v>
      </c>
      <c r="F156" s="863" t="s">
        <v>1995</v>
      </c>
      <c r="G156" s="835" t="s">
        <v>2032</v>
      </c>
      <c r="H156" s="835" t="s">
        <v>2033</v>
      </c>
      <c r="I156" s="849">
        <v>2.5</v>
      </c>
      <c r="J156" s="849">
        <v>140</v>
      </c>
      <c r="K156" s="850">
        <v>350</v>
      </c>
    </row>
    <row r="157" spans="1:11" ht="14.4" customHeight="1" x14ac:dyDescent="0.3">
      <c r="A157" s="831" t="s">
        <v>573</v>
      </c>
      <c r="B157" s="832" t="s">
        <v>574</v>
      </c>
      <c r="C157" s="835" t="s">
        <v>594</v>
      </c>
      <c r="D157" s="863" t="s">
        <v>595</v>
      </c>
      <c r="E157" s="835" t="s">
        <v>1994</v>
      </c>
      <c r="F157" s="863" t="s">
        <v>1995</v>
      </c>
      <c r="G157" s="835" t="s">
        <v>2034</v>
      </c>
      <c r="H157" s="835" t="s">
        <v>2035</v>
      </c>
      <c r="I157" s="849">
        <v>3.2699999809265137</v>
      </c>
      <c r="J157" s="849">
        <v>140</v>
      </c>
      <c r="K157" s="850">
        <v>457.80000305175781</v>
      </c>
    </row>
    <row r="158" spans="1:11" ht="14.4" customHeight="1" x14ac:dyDescent="0.3">
      <c r="A158" s="831" t="s">
        <v>573</v>
      </c>
      <c r="B158" s="832" t="s">
        <v>574</v>
      </c>
      <c r="C158" s="835" t="s">
        <v>594</v>
      </c>
      <c r="D158" s="863" t="s">
        <v>595</v>
      </c>
      <c r="E158" s="835" t="s">
        <v>1994</v>
      </c>
      <c r="F158" s="863" t="s">
        <v>1995</v>
      </c>
      <c r="G158" s="835" t="s">
        <v>2056</v>
      </c>
      <c r="H158" s="835" t="s">
        <v>2057</v>
      </c>
      <c r="I158" s="849">
        <v>39.110000610351562</v>
      </c>
      <c r="J158" s="849">
        <v>10</v>
      </c>
      <c r="K158" s="850">
        <v>391.10000610351562</v>
      </c>
    </row>
    <row r="159" spans="1:11" ht="14.4" customHeight="1" x14ac:dyDescent="0.3">
      <c r="A159" s="831" t="s">
        <v>573</v>
      </c>
      <c r="B159" s="832" t="s">
        <v>574</v>
      </c>
      <c r="C159" s="835" t="s">
        <v>594</v>
      </c>
      <c r="D159" s="863" t="s">
        <v>595</v>
      </c>
      <c r="E159" s="835" t="s">
        <v>1994</v>
      </c>
      <c r="F159" s="863" t="s">
        <v>1995</v>
      </c>
      <c r="G159" s="835" t="s">
        <v>2062</v>
      </c>
      <c r="H159" s="835" t="s">
        <v>2063</v>
      </c>
      <c r="I159" s="849">
        <v>0.67000001668930054</v>
      </c>
      <c r="J159" s="849">
        <v>600</v>
      </c>
      <c r="K159" s="850">
        <v>402</v>
      </c>
    </row>
    <row r="160" spans="1:11" ht="14.4" customHeight="1" x14ac:dyDescent="0.3">
      <c r="A160" s="831" t="s">
        <v>573</v>
      </c>
      <c r="B160" s="832" t="s">
        <v>574</v>
      </c>
      <c r="C160" s="835" t="s">
        <v>594</v>
      </c>
      <c r="D160" s="863" t="s">
        <v>595</v>
      </c>
      <c r="E160" s="835" t="s">
        <v>1994</v>
      </c>
      <c r="F160" s="863" t="s">
        <v>1995</v>
      </c>
      <c r="G160" s="835" t="s">
        <v>2066</v>
      </c>
      <c r="H160" s="835" t="s">
        <v>2067</v>
      </c>
      <c r="I160" s="849">
        <v>28.739999771118164</v>
      </c>
      <c r="J160" s="849">
        <v>50</v>
      </c>
      <c r="K160" s="850">
        <v>1437</v>
      </c>
    </row>
    <row r="161" spans="1:11" ht="14.4" customHeight="1" x14ac:dyDescent="0.3">
      <c r="A161" s="831" t="s">
        <v>573</v>
      </c>
      <c r="B161" s="832" t="s">
        <v>574</v>
      </c>
      <c r="C161" s="835" t="s">
        <v>594</v>
      </c>
      <c r="D161" s="863" t="s">
        <v>595</v>
      </c>
      <c r="E161" s="835" t="s">
        <v>2068</v>
      </c>
      <c r="F161" s="863" t="s">
        <v>2069</v>
      </c>
      <c r="G161" s="835" t="s">
        <v>2244</v>
      </c>
      <c r="H161" s="835" t="s">
        <v>2245</v>
      </c>
      <c r="I161" s="849">
        <v>6.2950000762939453</v>
      </c>
      <c r="J161" s="849">
        <v>50</v>
      </c>
      <c r="K161" s="850">
        <v>314.70000457763672</v>
      </c>
    </row>
    <row r="162" spans="1:11" ht="14.4" customHeight="1" x14ac:dyDescent="0.3">
      <c r="A162" s="831" t="s">
        <v>573</v>
      </c>
      <c r="B162" s="832" t="s">
        <v>574</v>
      </c>
      <c r="C162" s="835" t="s">
        <v>594</v>
      </c>
      <c r="D162" s="863" t="s">
        <v>595</v>
      </c>
      <c r="E162" s="835" t="s">
        <v>2068</v>
      </c>
      <c r="F162" s="863" t="s">
        <v>2069</v>
      </c>
      <c r="G162" s="835" t="s">
        <v>2246</v>
      </c>
      <c r="H162" s="835" t="s">
        <v>2247</v>
      </c>
      <c r="I162" s="849">
        <v>4.809999942779541</v>
      </c>
      <c r="J162" s="849">
        <v>100</v>
      </c>
      <c r="K162" s="850">
        <v>481</v>
      </c>
    </row>
    <row r="163" spans="1:11" ht="14.4" customHeight="1" x14ac:dyDescent="0.3">
      <c r="A163" s="831" t="s">
        <v>573</v>
      </c>
      <c r="B163" s="832" t="s">
        <v>574</v>
      </c>
      <c r="C163" s="835" t="s">
        <v>594</v>
      </c>
      <c r="D163" s="863" t="s">
        <v>595</v>
      </c>
      <c r="E163" s="835" t="s">
        <v>2068</v>
      </c>
      <c r="F163" s="863" t="s">
        <v>2069</v>
      </c>
      <c r="G163" s="835" t="s">
        <v>2070</v>
      </c>
      <c r="H163" s="835" t="s">
        <v>2071</v>
      </c>
      <c r="I163" s="849">
        <v>9.9999997764825821E-3</v>
      </c>
      <c r="J163" s="849">
        <v>50</v>
      </c>
      <c r="K163" s="850">
        <v>0.5</v>
      </c>
    </row>
    <row r="164" spans="1:11" ht="14.4" customHeight="1" x14ac:dyDescent="0.3">
      <c r="A164" s="831" t="s">
        <v>573</v>
      </c>
      <c r="B164" s="832" t="s">
        <v>574</v>
      </c>
      <c r="C164" s="835" t="s">
        <v>594</v>
      </c>
      <c r="D164" s="863" t="s">
        <v>595</v>
      </c>
      <c r="E164" s="835" t="s">
        <v>2068</v>
      </c>
      <c r="F164" s="863" t="s">
        <v>2069</v>
      </c>
      <c r="G164" s="835" t="s">
        <v>2248</v>
      </c>
      <c r="H164" s="835" t="s">
        <v>2249</v>
      </c>
      <c r="I164" s="849">
        <v>1.9350000023841858</v>
      </c>
      <c r="J164" s="849">
        <v>250</v>
      </c>
      <c r="K164" s="850">
        <v>484</v>
      </c>
    </row>
    <row r="165" spans="1:11" ht="14.4" customHeight="1" x14ac:dyDescent="0.3">
      <c r="A165" s="831" t="s">
        <v>573</v>
      </c>
      <c r="B165" s="832" t="s">
        <v>574</v>
      </c>
      <c r="C165" s="835" t="s">
        <v>594</v>
      </c>
      <c r="D165" s="863" t="s">
        <v>595</v>
      </c>
      <c r="E165" s="835" t="s">
        <v>2068</v>
      </c>
      <c r="F165" s="863" t="s">
        <v>2069</v>
      </c>
      <c r="G165" s="835" t="s">
        <v>2074</v>
      </c>
      <c r="H165" s="835" t="s">
        <v>2075</v>
      </c>
      <c r="I165" s="849">
        <v>6.1549999713897705</v>
      </c>
      <c r="J165" s="849">
        <v>160</v>
      </c>
      <c r="K165" s="850">
        <v>984.60000610351562</v>
      </c>
    </row>
    <row r="166" spans="1:11" ht="14.4" customHeight="1" x14ac:dyDescent="0.3">
      <c r="A166" s="831" t="s">
        <v>573</v>
      </c>
      <c r="B166" s="832" t="s">
        <v>574</v>
      </c>
      <c r="C166" s="835" t="s">
        <v>594</v>
      </c>
      <c r="D166" s="863" t="s">
        <v>595</v>
      </c>
      <c r="E166" s="835" t="s">
        <v>2068</v>
      </c>
      <c r="F166" s="863" t="s">
        <v>2069</v>
      </c>
      <c r="G166" s="835" t="s">
        <v>2076</v>
      </c>
      <c r="H166" s="835" t="s">
        <v>2077</v>
      </c>
      <c r="I166" s="849">
        <v>3.4600000381469727</v>
      </c>
      <c r="J166" s="849">
        <v>160</v>
      </c>
      <c r="K166" s="850">
        <v>553.5999755859375</v>
      </c>
    </row>
    <row r="167" spans="1:11" ht="14.4" customHeight="1" x14ac:dyDescent="0.3">
      <c r="A167" s="831" t="s">
        <v>573</v>
      </c>
      <c r="B167" s="832" t="s">
        <v>574</v>
      </c>
      <c r="C167" s="835" t="s">
        <v>594</v>
      </c>
      <c r="D167" s="863" t="s">
        <v>595</v>
      </c>
      <c r="E167" s="835" t="s">
        <v>2068</v>
      </c>
      <c r="F167" s="863" t="s">
        <v>2069</v>
      </c>
      <c r="G167" s="835" t="s">
        <v>2078</v>
      </c>
      <c r="H167" s="835" t="s">
        <v>2079</v>
      </c>
      <c r="I167" s="849">
        <v>17.969999313354492</v>
      </c>
      <c r="J167" s="849">
        <v>100</v>
      </c>
      <c r="K167" s="850">
        <v>1797</v>
      </c>
    </row>
    <row r="168" spans="1:11" ht="14.4" customHeight="1" x14ac:dyDescent="0.3">
      <c r="A168" s="831" t="s">
        <v>573</v>
      </c>
      <c r="B168" s="832" t="s">
        <v>574</v>
      </c>
      <c r="C168" s="835" t="s">
        <v>594</v>
      </c>
      <c r="D168" s="863" t="s">
        <v>595</v>
      </c>
      <c r="E168" s="835" t="s">
        <v>2068</v>
      </c>
      <c r="F168" s="863" t="s">
        <v>2069</v>
      </c>
      <c r="G168" s="835" t="s">
        <v>2090</v>
      </c>
      <c r="H168" s="835" t="s">
        <v>2091</v>
      </c>
      <c r="I168" s="849">
        <v>4.0300002098083496</v>
      </c>
      <c r="J168" s="849">
        <v>150</v>
      </c>
      <c r="K168" s="850">
        <v>604.5</v>
      </c>
    </row>
    <row r="169" spans="1:11" ht="14.4" customHeight="1" x14ac:dyDescent="0.3">
      <c r="A169" s="831" t="s">
        <v>573</v>
      </c>
      <c r="B169" s="832" t="s">
        <v>574</v>
      </c>
      <c r="C169" s="835" t="s">
        <v>594</v>
      </c>
      <c r="D169" s="863" t="s">
        <v>595</v>
      </c>
      <c r="E169" s="835" t="s">
        <v>2068</v>
      </c>
      <c r="F169" s="863" t="s">
        <v>2069</v>
      </c>
      <c r="G169" s="835" t="s">
        <v>2092</v>
      </c>
      <c r="H169" s="835" t="s">
        <v>2093</v>
      </c>
      <c r="I169" s="849">
        <v>9.6800003051757812</v>
      </c>
      <c r="J169" s="849">
        <v>50</v>
      </c>
      <c r="K169" s="850">
        <v>484</v>
      </c>
    </row>
    <row r="170" spans="1:11" ht="14.4" customHeight="1" x14ac:dyDescent="0.3">
      <c r="A170" s="831" t="s">
        <v>573</v>
      </c>
      <c r="B170" s="832" t="s">
        <v>574</v>
      </c>
      <c r="C170" s="835" t="s">
        <v>594</v>
      </c>
      <c r="D170" s="863" t="s">
        <v>595</v>
      </c>
      <c r="E170" s="835" t="s">
        <v>2068</v>
      </c>
      <c r="F170" s="863" t="s">
        <v>2069</v>
      </c>
      <c r="G170" s="835" t="s">
        <v>2094</v>
      </c>
      <c r="H170" s="835" t="s">
        <v>2095</v>
      </c>
      <c r="I170" s="849">
        <v>4.619999885559082</v>
      </c>
      <c r="J170" s="849">
        <v>20</v>
      </c>
      <c r="K170" s="850">
        <v>92.400001525878906</v>
      </c>
    </row>
    <row r="171" spans="1:11" ht="14.4" customHeight="1" x14ac:dyDescent="0.3">
      <c r="A171" s="831" t="s">
        <v>573</v>
      </c>
      <c r="B171" s="832" t="s">
        <v>574</v>
      </c>
      <c r="C171" s="835" t="s">
        <v>594</v>
      </c>
      <c r="D171" s="863" t="s">
        <v>595</v>
      </c>
      <c r="E171" s="835" t="s">
        <v>2068</v>
      </c>
      <c r="F171" s="863" t="s">
        <v>2069</v>
      </c>
      <c r="G171" s="835" t="s">
        <v>2250</v>
      </c>
      <c r="H171" s="835" t="s">
        <v>2251</v>
      </c>
      <c r="I171" s="849">
        <v>1452</v>
      </c>
      <c r="J171" s="849">
        <v>2</v>
      </c>
      <c r="K171" s="850">
        <v>2904</v>
      </c>
    </row>
    <row r="172" spans="1:11" ht="14.4" customHeight="1" x14ac:dyDescent="0.3">
      <c r="A172" s="831" t="s">
        <v>573</v>
      </c>
      <c r="B172" s="832" t="s">
        <v>574</v>
      </c>
      <c r="C172" s="835" t="s">
        <v>594</v>
      </c>
      <c r="D172" s="863" t="s">
        <v>595</v>
      </c>
      <c r="E172" s="835" t="s">
        <v>2068</v>
      </c>
      <c r="F172" s="863" t="s">
        <v>2069</v>
      </c>
      <c r="G172" s="835" t="s">
        <v>2252</v>
      </c>
      <c r="H172" s="835" t="s">
        <v>2253</v>
      </c>
      <c r="I172" s="849">
        <v>1393.9000244140625</v>
      </c>
      <c r="J172" s="849">
        <v>2</v>
      </c>
      <c r="K172" s="850">
        <v>2787.800048828125</v>
      </c>
    </row>
    <row r="173" spans="1:11" ht="14.4" customHeight="1" x14ac:dyDescent="0.3">
      <c r="A173" s="831" t="s">
        <v>573</v>
      </c>
      <c r="B173" s="832" t="s">
        <v>574</v>
      </c>
      <c r="C173" s="835" t="s">
        <v>594</v>
      </c>
      <c r="D173" s="863" t="s">
        <v>595</v>
      </c>
      <c r="E173" s="835" t="s">
        <v>2068</v>
      </c>
      <c r="F173" s="863" t="s">
        <v>2069</v>
      </c>
      <c r="G173" s="835" t="s">
        <v>2254</v>
      </c>
      <c r="H173" s="835" t="s">
        <v>2255</v>
      </c>
      <c r="I173" s="849">
        <v>38.659999847412109</v>
      </c>
      <c r="J173" s="849">
        <v>40</v>
      </c>
      <c r="K173" s="850">
        <v>1546.4000244140625</v>
      </c>
    </row>
    <row r="174" spans="1:11" ht="14.4" customHeight="1" x14ac:dyDescent="0.3">
      <c r="A174" s="831" t="s">
        <v>573</v>
      </c>
      <c r="B174" s="832" t="s">
        <v>574</v>
      </c>
      <c r="C174" s="835" t="s">
        <v>594</v>
      </c>
      <c r="D174" s="863" t="s">
        <v>595</v>
      </c>
      <c r="E174" s="835" t="s">
        <v>2068</v>
      </c>
      <c r="F174" s="863" t="s">
        <v>2069</v>
      </c>
      <c r="G174" s="835" t="s">
        <v>2210</v>
      </c>
      <c r="H174" s="835" t="s">
        <v>2211</v>
      </c>
      <c r="I174" s="849">
        <v>11.734999656677246</v>
      </c>
      <c r="J174" s="849">
        <v>50</v>
      </c>
      <c r="K174" s="850">
        <v>586.69999694824219</v>
      </c>
    </row>
    <row r="175" spans="1:11" ht="14.4" customHeight="1" x14ac:dyDescent="0.3">
      <c r="A175" s="831" t="s">
        <v>573</v>
      </c>
      <c r="B175" s="832" t="s">
        <v>574</v>
      </c>
      <c r="C175" s="835" t="s">
        <v>594</v>
      </c>
      <c r="D175" s="863" t="s">
        <v>595</v>
      </c>
      <c r="E175" s="835" t="s">
        <v>2068</v>
      </c>
      <c r="F175" s="863" t="s">
        <v>2069</v>
      </c>
      <c r="G175" s="835" t="s">
        <v>2102</v>
      </c>
      <c r="H175" s="835" t="s">
        <v>2103</v>
      </c>
      <c r="I175" s="849">
        <v>9.1999998092651367</v>
      </c>
      <c r="J175" s="849">
        <v>200</v>
      </c>
      <c r="K175" s="850">
        <v>1840</v>
      </c>
    </row>
    <row r="176" spans="1:11" ht="14.4" customHeight="1" x14ac:dyDescent="0.3">
      <c r="A176" s="831" t="s">
        <v>573</v>
      </c>
      <c r="B176" s="832" t="s">
        <v>574</v>
      </c>
      <c r="C176" s="835" t="s">
        <v>594</v>
      </c>
      <c r="D176" s="863" t="s">
        <v>595</v>
      </c>
      <c r="E176" s="835" t="s">
        <v>2068</v>
      </c>
      <c r="F176" s="863" t="s">
        <v>2069</v>
      </c>
      <c r="G176" s="835" t="s">
        <v>2256</v>
      </c>
      <c r="H176" s="835" t="s">
        <v>2257</v>
      </c>
      <c r="I176" s="849">
        <v>58.369998931884766</v>
      </c>
      <c r="J176" s="849">
        <v>10</v>
      </c>
      <c r="K176" s="850">
        <v>583.70001220703125</v>
      </c>
    </row>
    <row r="177" spans="1:11" ht="14.4" customHeight="1" x14ac:dyDescent="0.3">
      <c r="A177" s="831" t="s">
        <v>573</v>
      </c>
      <c r="B177" s="832" t="s">
        <v>574</v>
      </c>
      <c r="C177" s="835" t="s">
        <v>594</v>
      </c>
      <c r="D177" s="863" t="s">
        <v>595</v>
      </c>
      <c r="E177" s="835" t="s">
        <v>2068</v>
      </c>
      <c r="F177" s="863" t="s">
        <v>2069</v>
      </c>
      <c r="G177" s="835" t="s">
        <v>2258</v>
      </c>
      <c r="H177" s="835" t="s">
        <v>2259</v>
      </c>
      <c r="I177" s="849">
        <v>268.6199951171875</v>
      </c>
      <c r="J177" s="849">
        <v>4</v>
      </c>
      <c r="K177" s="850">
        <v>1074.47998046875</v>
      </c>
    </row>
    <row r="178" spans="1:11" ht="14.4" customHeight="1" x14ac:dyDescent="0.3">
      <c r="A178" s="831" t="s">
        <v>573</v>
      </c>
      <c r="B178" s="832" t="s">
        <v>574</v>
      </c>
      <c r="C178" s="835" t="s">
        <v>594</v>
      </c>
      <c r="D178" s="863" t="s">
        <v>595</v>
      </c>
      <c r="E178" s="835" t="s">
        <v>2068</v>
      </c>
      <c r="F178" s="863" t="s">
        <v>2069</v>
      </c>
      <c r="G178" s="835" t="s">
        <v>2108</v>
      </c>
      <c r="H178" s="835" t="s">
        <v>2109</v>
      </c>
      <c r="I178" s="849">
        <v>1.0900000333786011</v>
      </c>
      <c r="J178" s="849">
        <v>600</v>
      </c>
      <c r="K178" s="850">
        <v>654</v>
      </c>
    </row>
    <row r="179" spans="1:11" ht="14.4" customHeight="1" x14ac:dyDescent="0.3">
      <c r="A179" s="831" t="s">
        <v>573</v>
      </c>
      <c r="B179" s="832" t="s">
        <v>574</v>
      </c>
      <c r="C179" s="835" t="s">
        <v>594</v>
      </c>
      <c r="D179" s="863" t="s">
        <v>595</v>
      </c>
      <c r="E179" s="835" t="s">
        <v>2068</v>
      </c>
      <c r="F179" s="863" t="s">
        <v>2069</v>
      </c>
      <c r="G179" s="835" t="s">
        <v>2110</v>
      </c>
      <c r="H179" s="835" t="s">
        <v>2111</v>
      </c>
      <c r="I179" s="849">
        <v>0.47999998927116394</v>
      </c>
      <c r="J179" s="849">
        <v>100</v>
      </c>
      <c r="K179" s="850">
        <v>48</v>
      </c>
    </row>
    <row r="180" spans="1:11" ht="14.4" customHeight="1" x14ac:dyDescent="0.3">
      <c r="A180" s="831" t="s">
        <v>573</v>
      </c>
      <c r="B180" s="832" t="s">
        <v>574</v>
      </c>
      <c r="C180" s="835" t="s">
        <v>594</v>
      </c>
      <c r="D180" s="863" t="s">
        <v>595</v>
      </c>
      <c r="E180" s="835" t="s">
        <v>2068</v>
      </c>
      <c r="F180" s="863" t="s">
        <v>2069</v>
      </c>
      <c r="G180" s="835" t="s">
        <v>2112</v>
      </c>
      <c r="H180" s="835" t="s">
        <v>2113</v>
      </c>
      <c r="I180" s="849">
        <v>1.6749999523162842</v>
      </c>
      <c r="J180" s="849">
        <v>500</v>
      </c>
      <c r="K180" s="850">
        <v>838</v>
      </c>
    </row>
    <row r="181" spans="1:11" ht="14.4" customHeight="1" x14ac:dyDescent="0.3">
      <c r="A181" s="831" t="s">
        <v>573</v>
      </c>
      <c r="B181" s="832" t="s">
        <v>574</v>
      </c>
      <c r="C181" s="835" t="s">
        <v>594</v>
      </c>
      <c r="D181" s="863" t="s">
        <v>595</v>
      </c>
      <c r="E181" s="835" t="s">
        <v>2068</v>
      </c>
      <c r="F181" s="863" t="s">
        <v>2069</v>
      </c>
      <c r="G181" s="835" t="s">
        <v>2114</v>
      </c>
      <c r="H181" s="835" t="s">
        <v>2115</v>
      </c>
      <c r="I181" s="849">
        <v>0.67000001668930054</v>
      </c>
      <c r="J181" s="849">
        <v>500</v>
      </c>
      <c r="K181" s="850">
        <v>335</v>
      </c>
    </row>
    <row r="182" spans="1:11" ht="14.4" customHeight="1" x14ac:dyDescent="0.3">
      <c r="A182" s="831" t="s">
        <v>573</v>
      </c>
      <c r="B182" s="832" t="s">
        <v>574</v>
      </c>
      <c r="C182" s="835" t="s">
        <v>594</v>
      </c>
      <c r="D182" s="863" t="s">
        <v>595</v>
      </c>
      <c r="E182" s="835" t="s">
        <v>2068</v>
      </c>
      <c r="F182" s="863" t="s">
        <v>2069</v>
      </c>
      <c r="G182" s="835" t="s">
        <v>2116</v>
      </c>
      <c r="H182" s="835" t="s">
        <v>2117</v>
      </c>
      <c r="I182" s="849">
        <v>2.75</v>
      </c>
      <c r="J182" s="849">
        <v>300</v>
      </c>
      <c r="K182" s="850">
        <v>825</v>
      </c>
    </row>
    <row r="183" spans="1:11" ht="14.4" customHeight="1" x14ac:dyDescent="0.3">
      <c r="A183" s="831" t="s">
        <v>573</v>
      </c>
      <c r="B183" s="832" t="s">
        <v>574</v>
      </c>
      <c r="C183" s="835" t="s">
        <v>594</v>
      </c>
      <c r="D183" s="863" t="s">
        <v>595</v>
      </c>
      <c r="E183" s="835" t="s">
        <v>2068</v>
      </c>
      <c r="F183" s="863" t="s">
        <v>2069</v>
      </c>
      <c r="G183" s="835" t="s">
        <v>2118</v>
      </c>
      <c r="H183" s="835" t="s">
        <v>2119</v>
      </c>
      <c r="I183" s="849">
        <v>5.2100000381469727</v>
      </c>
      <c r="J183" s="849">
        <v>100</v>
      </c>
      <c r="K183" s="850">
        <v>521</v>
      </c>
    </row>
    <row r="184" spans="1:11" ht="14.4" customHeight="1" x14ac:dyDescent="0.3">
      <c r="A184" s="831" t="s">
        <v>573</v>
      </c>
      <c r="B184" s="832" t="s">
        <v>574</v>
      </c>
      <c r="C184" s="835" t="s">
        <v>594</v>
      </c>
      <c r="D184" s="863" t="s">
        <v>595</v>
      </c>
      <c r="E184" s="835" t="s">
        <v>2068</v>
      </c>
      <c r="F184" s="863" t="s">
        <v>2069</v>
      </c>
      <c r="G184" s="835" t="s">
        <v>2260</v>
      </c>
      <c r="H184" s="835" t="s">
        <v>2261</v>
      </c>
      <c r="I184" s="849">
        <v>8.8299999237060547</v>
      </c>
      <c r="J184" s="849">
        <v>5</v>
      </c>
      <c r="K184" s="850">
        <v>44.150001525878906</v>
      </c>
    </row>
    <row r="185" spans="1:11" ht="14.4" customHeight="1" x14ac:dyDescent="0.3">
      <c r="A185" s="831" t="s">
        <v>573</v>
      </c>
      <c r="B185" s="832" t="s">
        <v>574</v>
      </c>
      <c r="C185" s="835" t="s">
        <v>594</v>
      </c>
      <c r="D185" s="863" t="s">
        <v>595</v>
      </c>
      <c r="E185" s="835" t="s">
        <v>2068</v>
      </c>
      <c r="F185" s="863" t="s">
        <v>2069</v>
      </c>
      <c r="G185" s="835" t="s">
        <v>2262</v>
      </c>
      <c r="H185" s="835" t="s">
        <v>2263</v>
      </c>
      <c r="I185" s="849">
        <v>8.4700002670288086</v>
      </c>
      <c r="J185" s="849">
        <v>60</v>
      </c>
      <c r="K185" s="850">
        <v>508.20001220703125</v>
      </c>
    </row>
    <row r="186" spans="1:11" ht="14.4" customHeight="1" x14ac:dyDescent="0.3">
      <c r="A186" s="831" t="s">
        <v>573</v>
      </c>
      <c r="B186" s="832" t="s">
        <v>574</v>
      </c>
      <c r="C186" s="835" t="s">
        <v>594</v>
      </c>
      <c r="D186" s="863" t="s">
        <v>595</v>
      </c>
      <c r="E186" s="835" t="s">
        <v>2068</v>
      </c>
      <c r="F186" s="863" t="s">
        <v>2069</v>
      </c>
      <c r="G186" s="835" t="s">
        <v>2122</v>
      </c>
      <c r="H186" s="835" t="s">
        <v>2123</v>
      </c>
      <c r="I186" s="849">
        <v>6.2300000190734863</v>
      </c>
      <c r="J186" s="849">
        <v>30</v>
      </c>
      <c r="K186" s="850">
        <v>186.89999389648437</v>
      </c>
    </row>
    <row r="187" spans="1:11" ht="14.4" customHeight="1" x14ac:dyDescent="0.3">
      <c r="A187" s="831" t="s">
        <v>573</v>
      </c>
      <c r="B187" s="832" t="s">
        <v>574</v>
      </c>
      <c r="C187" s="835" t="s">
        <v>594</v>
      </c>
      <c r="D187" s="863" t="s">
        <v>595</v>
      </c>
      <c r="E187" s="835" t="s">
        <v>2068</v>
      </c>
      <c r="F187" s="863" t="s">
        <v>2069</v>
      </c>
      <c r="G187" s="835" t="s">
        <v>2264</v>
      </c>
      <c r="H187" s="835" t="s">
        <v>2265</v>
      </c>
      <c r="I187" s="849">
        <v>1140.449951171875</v>
      </c>
      <c r="J187" s="849">
        <v>2</v>
      </c>
      <c r="K187" s="850">
        <v>2280.89990234375</v>
      </c>
    </row>
    <row r="188" spans="1:11" ht="14.4" customHeight="1" x14ac:dyDescent="0.3">
      <c r="A188" s="831" t="s">
        <v>573</v>
      </c>
      <c r="B188" s="832" t="s">
        <v>574</v>
      </c>
      <c r="C188" s="835" t="s">
        <v>594</v>
      </c>
      <c r="D188" s="863" t="s">
        <v>595</v>
      </c>
      <c r="E188" s="835" t="s">
        <v>2068</v>
      </c>
      <c r="F188" s="863" t="s">
        <v>2069</v>
      </c>
      <c r="G188" s="835" t="s">
        <v>2124</v>
      </c>
      <c r="H188" s="835" t="s">
        <v>2125</v>
      </c>
      <c r="I188" s="849">
        <v>471.89999389648437</v>
      </c>
      <c r="J188" s="849">
        <v>4</v>
      </c>
      <c r="K188" s="850">
        <v>1887.5999755859375</v>
      </c>
    </row>
    <row r="189" spans="1:11" ht="14.4" customHeight="1" x14ac:dyDescent="0.3">
      <c r="A189" s="831" t="s">
        <v>573</v>
      </c>
      <c r="B189" s="832" t="s">
        <v>574</v>
      </c>
      <c r="C189" s="835" t="s">
        <v>594</v>
      </c>
      <c r="D189" s="863" t="s">
        <v>595</v>
      </c>
      <c r="E189" s="835" t="s">
        <v>2068</v>
      </c>
      <c r="F189" s="863" t="s">
        <v>2069</v>
      </c>
      <c r="G189" s="835" t="s">
        <v>2126</v>
      </c>
      <c r="H189" s="835" t="s">
        <v>2127</v>
      </c>
      <c r="I189" s="849">
        <v>150.00499725341797</v>
      </c>
      <c r="J189" s="849">
        <v>8</v>
      </c>
      <c r="K189" s="850">
        <v>1200.0399780273437</v>
      </c>
    </row>
    <row r="190" spans="1:11" ht="14.4" customHeight="1" x14ac:dyDescent="0.3">
      <c r="A190" s="831" t="s">
        <v>573</v>
      </c>
      <c r="B190" s="832" t="s">
        <v>574</v>
      </c>
      <c r="C190" s="835" t="s">
        <v>594</v>
      </c>
      <c r="D190" s="863" t="s">
        <v>595</v>
      </c>
      <c r="E190" s="835" t="s">
        <v>2068</v>
      </c>
      <c r="F190" s="863" t="s">
        <v>2069</v>
      </c>
      <c r="G190" s="835" t="s">
        <v>2128</v>
      </c>
      <c r="H190" s="835" t="s">
        <v>2129</v>
      </c>
      <c r="I190" s="849">
        <v>1.0299999713897705</v>
      </c>
      <c r="J190" s="849">
        <v>150</v>
      </c>
      <c r="K190" s="850">
        <v>154.5</v>
      </c>
    </row>
    <row r="191" spans="1:11" ht="14.4" customHeight="1" x14ac:dyDescent="0.3">
      <c r="A191" s="831" t="s">
        <v>573</v>
      </c>
      <c r="B191" s="832" t="s">
        <v>574</v>
      </c>
      <c r="C191" s="835" t="s">
        <v>594</v>
      </c>
      <c r="D191" s="863" t="s">
        <v>595</v>
      </c>
      <c r="E191" s="835" t="s">
        <v>2068</v>
      </c>
      <c r="F191" s="863" t="s">
        <v>2069</v>
      </c>
      <c r="G191" s="835" t="s">
        <v>2130</v>
      </c>
      <c r="H191" s="835" t="s">
        <v>2131</v>
      </c>
      <c r="I191" s="849">
        <v>0.4699999988079071</v>
      </c>
      <c r="J191" s="849">
        <v>200</v>
      </c>
      <c r="K191" s="850">
        <v>94</v>
      </c>
    </row>
    <row r="192" spans="1:11" ht="14.4" customHeight="1" x14ac:dyDescent="0.3">
      <c r="A192" s="831" t="s">
        <v>573</v>
      </c>
      <c r="B192" s="832" t="s">
        <v>574</v>
      </c>
      <c r="C192" s="835" t="s">
        <v>594</v>
      </c>
      <c r="D192" s="863" t="s">
        <v>595</v>
      </c>
      <c r="E192" s="835" t="s">
        <v>2068</v>
      </c>
      <c r="F192" s="863" t="s">
        <v>2069</v>
      </c>
      <c r="G192" s="835" t="s">
        <v>2132</v>
      </c>
      <c r="H192" s="835" t="s">
        <v>2133</v>
      </c>
      <c r="I192" s="849">
        <v>0.55000001192092896</v>
      </c>
      <c r="J192" s="849">
        <v>450</v>
      </c>
      <c r="K192" s="850">
        <v>247.5</v>
      </c>
    </row>
    <row r="193" spans="1:11" ht="14.4" customHeight="1" x14ac:dyDescent="0.3">
      <c r="A193" s="831" t="s">
        <v>573</v>
      </c>
      <c r="B193" s="832" t="s">
        <v>574</v>
      </c>
      <c r="C193" s="835" t="s">
        <v>594</v>
      </c>
      <c r="D193" s="863" t="s">
        <v>595</v>
      </c>
      <c r="E193" s="835" t="s">
        <v>2068</v>
      </c>
      <c r="F193" s="863" t="s">
        <v>2069</v>
      </c>
      <c r="G193" s="835" t="s">
        <v>2134</v>
      </c>
      <c r="H193" s="835" t="s">
        <v>2135</v>
      </c>
      <c r="I193" s="849">
        <v>1.9850000143051147</v>
      </c>
      <c r="J193" s="849">
        <v>300</v>
      </c>
      <c r="K193" s="850">
        <v>595</v>
      </c>
    </row>
    <row r="194" spans="1:11" ht="14.4" customHeight="1" x14ac:dyDescent="0.3">
      <c r="A194" s="831" t="s">
        <v>573</v>
      </c>
      <c r="B194" s="832" t="s">
        <v>574</v>
      </c>
      <c r="C194" s="835" t="s">
        <v>594</v>
      </c>
      <c r="D194" s="863" t="s">
        <v>595</v>
      </c>
      <c r="E194" s="835" t="s">
        <v>2068</v>
      </c>
      <c r="F194" s="863" t="s">
        <v>2069</v>
      </c>
      <c r="G194" s="835" t="s">
        <v>2266</v>
      </c>
      <c r="H194" s="835" t="s">
        <v>2267</v>
      </c>
      <c r="I194" s="849">
        <v>2.7000000476837158</v>
      </c>
      <c r="J194" s="849">
        <v>150</v>
      </c>
      <c r="K194" s="850">
        <v>405</v>
      </c>
    </row>
    <row r="195" spans="1:11" ht="14.4" customHeight="1" x14ac:dyDescent="0.3">
      <c r="A195" s="831" t="s">
        <v>573</v>
      </c>
      <c r="B195" s="832" t="s">
        <v>574</v>
      </c>
      <c r="C195" s="835" t="s">
        <v>594</v>
      </c>
      <c r="D195" s="863" t="s">
        <v>595</v>
      </c>
      <c r="E195" s="835" t="s">
        <v>2068</v>
      </c>
      <c r="F195" s="863" t="s">
        <v>2069</v>
      </c>
      <c r="G195" s="835" t="s">
        <v>2136</v>
      </c>
      <c r="H195" s="835" t="s">
        <v>2137</v>
      </c>
      <c r="I195" s="849">
        <v>3.0699999332427979</v>
      </c>
      <c r="J195" s="849">
        <v>500</v>
      </c>
      <c r="K195" s="850">
        <v>1535</v>
      </c>
    </row>
    <row r="196" spans="1:11" ht="14.4" customHeight="1" x14ac:dyDescent="0.3">
      <c r="A196" s="831" t="s">
        <v>573</v>
      </c>
      <c r="B196" s="832" t="s">
        <v>574</v>
      </c>
      <c r="C196" s="835" t="s">
        <v>594</v>
      </c>
      <c r="D196" s="863" t="s">
        <v>595</v>
      </c>
      <c r="E196" s="835" t="s">
        <v>2068</v>
      </c>
      <c r="F196" s="863" t="s">
        <v>2069</v>
      </c>
      <c r="G196" s="835" t="s">
        <v>2268</v>
      </c>
      <c r="H196" s="835" t="s">
        <v>2269</v>
      </c>
      <c r="I196" s="849">
        <v>21.229999542236328</v>
      </c>
      <c r="J196" s="849">
        <v>10</v>
      </c>
      <c r="K196" s="850">
        <v>212.30000305175781</v>
      </c>
    </row>
    <row r="197" spans="1:11" ht="14.4" customHeight="1" x14ac:dyDescent="0.3">
      <c r="A197" s="831" t="s">
        <v>573</v>
      </c>
      <c r="B197" s="832" t="s">
        <v>574</v>
      </c>
      <c r="C197" s="835" t="s">
        <v>594</v>
      </c>
      <c r="D197" s="863" t="s">
        <v>595</v>
      </c>
      <c r="E197" s="835" t="s">
        <v>2068</v>
      </c>
      <c r="F197" s="863" t="s">
        <v>2069</v>
      </c>
      <c r="G197" s="835" t="s">
        <v>2142</v>
      </c>
      <c r="H197" s="835" t="s">
        <v>2143</v>
      </c>
      <c r="I197" s="849">
        <v>5.0100002288818359</v>
      </c>
      <c r="J197" s="849">
        <v>50</v>
      </c>
      <c r="K197" s="850">
        <v>250.5</v>
      </c>
    </row>
    <row r="198" spans="1:11" ht="14.4" customHeight="1" x14ac:dyDescent="0.3">
      <c r="A198" s="831" t="s">
        <v>573</v>
      </c>
      <c r="B198" s="832" t="s">
        <v>574</v>
      </c>
      <c r="C198" s="835" t="s">
        <v>594</v>
      </c>
      <c r="D198" s="863" t="s">
        <v>595</v>
      </c>
      <c r="E198" s="835" t="s">
        <v>2146</v>
      </c>
      <c r="F198" s="863" t="s">
        <v>2147</v>
      </c>
      <c r="G198" s="835" t="s">
        <v>2148</v>
      </c>
      <c r="H198" s="835" t="s">
        <v>2149</v>
      </c>
      <c r="I198" s="849">
        <v>10.159999847412109</v>
      </c>
      <c r="J198" s="849">
        <v>100</v>
      </c>
      <c r="K198" s="850">
        <v>1016</v>
      </c>
    </row>
    <row r="199" spans="1:11" ht="14.4" customHeight="1" x14ac:dyDescent="0.3">
      <c r="A199" s="831" t="s">
        <v>573</v>
      </c>
      <c r="B199" s="832" t="s">
        <v>574</v>
      </c>
      <c r="C199" s="835" t="s">
        <v>594</v>
      </c>
      <c r="D199" s="863" t="s">
        <v>595</v>
      </c>
      <c r="E199" s="835" t="s">
        <v>2146</v>
      </c>
      <c r="F199" s="863" t="s">
        <v>2147</v>
      </c>
      <c r="G199" s="835" t="s">
        <v>2270</v>
      </c>
      <c r="H199" s="835" t="s">
        <v>2271</v>
      </c>
      <c r="I199" s="849">
        <v>36.299999237060547</v>
      </c>
      <c r="J199" s="849">
        <v>140</v>
      </c>
      <c r="K199" s="850">
        <v>5082</v>
      </c>
    </row>
    <row r="200" spans="1:11" ht="14.4" customHeight="1" x14ac:dyDescent="0.3">
      <c r="A200" s="831" t="s">
        <v>573</v>
      </c>
      <c r="B200" s="832" t="s">
        <v>574</v>
      </c>
      <c r="C200" s="835" t="s">
        <v>594</v>
      </c>
      <c r="D200" s="863" t="s">
        <v>595</v>
      </c>
      <c r="E200" s="835" t="s">
        <v>2146</v>
      </c>
      <c r="F200" s="863" t="s">
        <v>2147</v>
      </c>
      <c r="G200" s="835" t="s">
        <v>2150</v>
      </c>
      <c r="H200" s="835" t="s">
        <v>2151</v>
      </c>
      <c r="I200" s="849">
        <v>7.0100002288818359</v>
      </c>
      <c r="J200" s="849">
        <v>50</v>
      </c>
      <c r="K200" s="850">
        <v>350.5</v>
      </c>
    </row>
    <row r="201" spans="1:11" ht="14.4" customHeight="1" x14ac:dyDescent="0.3">
      <c r="A201" s="831" t="s">
        <v>573</v>
      </c>
      <c r="B201" s="832" t="s">
        <v>574</v>
      </c>
      <c r="C201" s="835" t="s">
        <v>594</v>
      </c>
      <c r="D201" s="863" t="s">
        <v>595</v>
      </c>
      <c r="E201" s="835" t="s">
        <v>2152</v>
      </c>
      <c r="F201" s="863" t="s">
        <v>2153</v>
      </c>
      <c r="G201" s="835" t="s">
        <v>2154</v>
      </c>
      <c r="H201" s="835" t="s">
        <v>2155</v>
      </c>
      <c r="I201" s="849">
        <v>0.4699999988079071</v>
      </c>
      <c r="J201" s="849">
        <v>200</v>
      </c>
      <c r="K201" s="850">
        <v>94</v>
      </c>
    </row>
    <row r="202" spans="1:11" ht="14.4" customHeight="1" x14ac:dyDescent="0.3">
      <c r="A202" s="831" t="s">
        <v>573</v>
      </c>
      <c r="B202" s="832" t="s">
        <v>574</v>
      </c>
      <c r="C202" s="835" t="s">
        <v>594</v>
      </c>
      <c r="D202" s="863" t="s">
        <v>595</v>
      </c>
      <c r="E202" s="835" t="s">
        <v>2152</v>
      </c>
      <c r="F202" s="863" t="s">
        <v>2153</v>
      </c>
      <c r="G202" s="835" t="s">
        <v>2156</v>
      </c>
      <c r="H202" s="835" t="s">
        <v>2157</v>
      </c>
      <c r="I202" s="849">
        <v>0.30000001192092896</v>
      </c>
      <c r="J202" s="849">
        <v>100</v>
      </c>
      <c r="K202" s="850">
        <v>30</v>
      </c>
    </row>
    <row r="203" spans="1:11" ht="14.4" customHeight="1" x14ac:dyDescent="0.3">
      <c r="A203" s="831" t="s">
        <v>573</v>
      </c>
      <c r="B203" s="832" t="s">
        <v>574</v>
      </c>
      <c r="C203" s="835" t="s">
        <v>594</v>
      </c>
      <c r="D203" s="863" t="s">
        <v>595</v>
      </c>
      <c r="E203" s="835" t="s">
        <v>2152</v>
      </c>
      <c r="F203" s="863" t="s">
        <v>2153</v>
      </c>
      <c r="G203" s="835" t="s">
        <v>2158</v>
      </c>
      <c r="H203" s="835" t="s">
        <v>2159</v>
      </c>
      <c r="I203" s="849">
        <v>0.54000002145767212</v>
      </c>
      <c r="J203" s="849">
        <v>1100</v>
      </c>
      <c r="K203" s="850">
        <v>594</v>
      </c>
    </row>
    <row r="204" spans="1:11" ht="14.4" customHeight="1" x14ac:dyDescent="0.3">
      <c r="A204" s="831" t="s">
        <v>573</v>
      </c>
      <c r="B204" s="832" t="s">
        <v>574</v>
      </c>
      <c r="C204" s="835" t="s">
        <v>594</v>
      </c>
      <c r="D204" s="863" t="s">
        <v>595</v>
      </c>
      <c r="E204" s="835" t="s">
        <v>2152</v>
      </c>
      <c r="F204" s="863" t="s">
        <v>2153</v>
      </c>
      <c r="G204" s="835" t="s">
        <v>2272</v>
      </c>
      <c r="H204" s="835" t="s">
        <v>2273</v>
      </c>
      <c r="I204" s="849">
        <v>1.809999942779541</v>
      </c>
      <c r="J204" s="849">
        <v>100</v>
      </c>
      <c r="K204" s="850">
        <v>181</v>
      </c>
    </row>
    <row r="205" spans="1:11" ht="14.4" customHeight="1" x14ac:dyDescent="0.3">
      <c r="A205" s="831" t="s">
        <v>573</v>
      </c>
      <c r="B205" s="832" t="s">
        <v>574</v>
      </c>
      <c r="C205" s="835" t="s">
        <v>594</v>
      </c>
      <c r="D205" s="863" t="s">
        <v>595</v>
      </c>
      <c r="E205" s="835" t="s">
        <v>2160</v>
      </c>
      <c r="F205" s="863" t="s">
        <v>2161</v>
      </c>
      <c r="G205" s="835" t="s">
        <v>2226</v>
      </c>
      <c r="H205" s="835" t="s">
        <v>2227</v>
      </c>
      <c r="I205" s="849">
        <v>0.62999999523162842</v>
      </c>
      <c r="J205" s="849">
        <v>800</v>
      </c>
      <c r="K205" s="850">
        <v>504</v>
      </c>
    </row>
    <row r="206" spans="1:11" ht="14.4" customHeight="1" x14ac:dyDescent="0.3">
      <c r="A206" s="831" t="s">
        <v>573</v>
      </c>
      <c r="B206" s="832" t="s">
        <v>574</v>
      </c>
      <c r="C206" s="835" t="s">
        <v>594</v>
      </c>
      <c r="D206" s="863" t="s">
        <v>595</v>
      </c>
      <c r="E206" s="835" t="s">
        <v>2160</v>
      </c>
      <c r="F206" s="863" t="s">
        <v>2161</v>
      </c>
      <c r="G206" s="835" t="s">
        <v>2162</v>
      </c>
      <c r="H206" s="835" t="s">
        <v>2163</v>
      </c>
      <c r="I206" s="849">
        <v>0.62999999523162842</v>
      </c>
      <c r="J206" s="849">
        <v>6000</v>
      </c>
      <c r="K206" s="850">
        <v>3780</v>
      </c>
    </row>
    <row r="207" spans="1:11" ht="14.4" customHeight="1" x14ac:dyDescent="0.3">
      <c r="A207" s="831" t="s">
        <v>573</v>
      </c>
      <c r="B207" s="832" t="s">
        <v>574</v>
      </c>
      <c r="C207" s="835" t="s">
        <v>594</v>
      </c>
      <c r="D207" s="863" t="s">
        <v>595</v>
      </c>
      <c r="E207" s="835" t="s">
        <v>2160</v>
      </c>
      <c r="F207" s="863" t="s">
        <v>2161</v>
      </c>
      <c r="G207" s="835" t="s">
        <v>2228</v>
      </c>
      <c r="H207" s="835" t="s">
        <v>2229</v>
      </c>
      <c r="I207" s="849">
        <v>0.62999999523162842</v>
      </c>
      <c r="J207" s="849">
        <v>1000</v>
      </c>
      <c r="K207" s="850">
        <v>630</v>
      </c>
    </row>
    <row r="208" spans="1:11" ht="14.4" customHeight="1" x14ac:dyDescent="0.3">
      <c r="A208" s="831" t="s">
        <v>573</v>
      </c>
      <c r="B208" s="832" t="s">
        <v>574</v>
      </c>
      <c r="C208" s="835" t="s">
        <v>594</v>
      </c>
      <c r="D208" s="863" t="s">
        <v>595</v>
      </c>
      <c r="E208" s="835" t="s">
        <v>2164</v>
      </c>
      <c r="F208" s="863" t="s">
        <v>2165</v>
      </c>
      <c r="G208" s="835" t="s">
        <v>2274</v>
      </c>
      <c r="H208" s="835" t="s">
        <v>2275</v>
      </c>
      <c r="I208" s="849">
        <v>267.77999877929687</v>
      </c>
      <c r="J208" s="849">
        <v>10</v>
      </c>
      <c r="K208" s="850">
        <v>2677.800048828125</v>
      </c>
    </row>
    <row r="209" spans="1:11" ht="14.4" customHeight="1" x14ac:dyDescent="0.3">
      <c r="A209" s="831" t="s">
        <v>573</v>
      </c>
      <c r="B209" s="832" t="s">
        <v>574</v>
      </c>
      <c r="C209" s="835" t="s">
        <v>1983</v>
      </c>
      <c r="D209" s="863" t="s">
        <v>1984</v>
      </c>
      <c r="E209" s="835" t="s">
        <v>2276</v>
      </c>
      <c r="F209" s="863" t="s">
        <v>2277</v>
      </c>
      <c r="G209" s="835" t="s">
        <v>2278</v>
      </c>
      <c r="H209" s="835" t="s">
        <v>2279</v>
      </c>
      <c r="I209" s="849">
        <v>8865.349609375</v>
      </c>
      <c r="J209" s="849">
        <v>2</v>
      </c>
      <c r="K209" s="850">
        <v>17730.69921875</v>
      </c>
    </row>
    <row r="210" spans="1:11" ht="14.4" customHeight="1" x14ac:dyDescent="0.3">
      <c r="A210" s="831" t="s">
        <v>573</v>
      </c>
      <c r="B210" s="832" t="s">
        <v>574</v>
      </c>
      <c r="C210" s="835" t="s">
        <v>1983</v>
      </c>
      <c r="D210" s="863" t="s">
        <v>1984</v>
      </c>
      <c r="E210" s="835" t="s">
        <v>2276</v>
      </c>
      <c r="F210" s="863" t="s">
        <v>2277</v>
      </c>
      <c r="G210" s="835" t="s">
        <v>2280</v>
      </c>
      <c r="H210" s="835" t="s">
        <v>2281</v>
      </c>
      <c r="I210" s="849">
        <v>2082.64990234375</v>
      </c>
      <c r="J210" s="849">
        <v>2</v>
      </c>
      <c r="K210" s="850">
        <v>4165.2998046875</v>
      </c>
    </row>
    <row r="211" spans="1:11" ht="14.4" customHeight="1" x14ac:dyDescent="0.3">
      <c r="A211" s="831" t="s">
        <v>573</v>
      </c>
      <c r="B211" s="832" t="s">
        <v>574</v>
      </c>
      <c r="C211" s="835" t="s">
        <v>1983</v>
      </c>
      <c r="D211" s="863" t="s">
        <v>1984</v>
      </c>
      <c r="E211" s="835" t="s">
        <v>2276</v>
      </c>
      <c r="F211" s="863" t="s">
        <v>2277</v>
      </c>
      <c r="G211" s="835" t="s">
        <v>2282</v>
      </c>
      <c r="H211" s="835" t="s">
        <v>2283</v>
      </c>
      <c r="I211" s="849">
        <v>8865.349609375</v>
      </c>
      <c r="J211" s="849">
        <v>1</v>
      </c>
      <c r="K211" s="850">
        <v>8865.349609375</v>
      </c>
    </row>
    <row r="212" spans="1:11" ht="14.4" customHeight="1" x14ac:dyDescent="0.3">
      <c r="A212" s="831" t="s">
        <v>573</v>
      </c>
      <c r="B212" s="832" t="s">
        <v>574</v>
      </c>
      <c r="C212" s="835" t="s">
        <v>1983</v>
      </c>
      <c r="D212" s="863" t="s">
        <v>1984</v>
      </c>
      <c r="E212" s="835" t="s">
        <v>2276</v>
      </c>
      <c r="F212" s="863" t="s">
        <v>2277</v>
      </c>
      <c r="G212" s="835" t="s">
        <v>2284</v>
      </c>
      <c r="H212" s="835" t="s">
        <v>2285</v>
      </c>
      <c r="I212" s="849">
        <v>11274.599609375</v>
      </c>
      <c r="J212" s="849">
        <v>2</v>
      </c>
      <c r="K212" s="850">
        <v>22549.19921875</v>
      </c>
    </row>
    <row r="213" spans="1:11" ht="14.4" customHeight="1" x14ac:dyDescent="0.3">
      <c r="A213" s="831" t="s">
        <v>573</v>
      </c>
      <c r="B213" s="832" t="s">
        <v>574</v>
      </c>
      <c r="C213" s="835" t="s">
        <v>1983</v>
      </c>
      <c r="D213" s="863" t="s">
        <v>1984</v>
      </c>
      <c r="E213" s="835" t="s">
        <v>2276</v>
      </c>
      <c r="F213" s="863" t="s">
        <v>2277</v>
      </c>
      <c r="G213" s="835" t="s">
        <v>2286</v>
      </c>
      <c r="H213" s="835" t="s">
        <v>2287</v>
      </c>
      <c r="I213" s="849">
        <v>11274.599609375</v>
      </c>
      <c r="J213" s="849">
        <v>1</v>
      </c>
      <c r="K213" s="850">
        <v>11274.599609375</v>
      </c>
    </row>
    <row r="214" spans="1:11" ht="14.4" customHeight="1" x14ac:dyDescent="0.3">
      <c r="A214" s="831" t="s">
        <v>573</v>
      </c>
      <c r="B214" s="832" t="s">
        <v>574</v>
      </c>
      <c r="C214" s="835" t="s">
        <v>1983</v>
      </c>
      <c r="D214" s="863" t="s">
        <v>1984</v>
      </c>
      <c r="E214" s="835" t="s">
        <v>2276</v>
      </c>
      <c r="F214" s="863" t="s">
        <v>2277</v>
      </c>
      <c r="G214" s="835" t="s">
        <v>2288</v>
      </c>
      <c r="H214" s="835" t="s">
        <v>2289</v>
      </c>
      <c r="I214" s="849">
        <v>2082.64990234375</v>
      </c>
      <c r="J214" s="849">
        <v>1</v>
      </c>
      <c r="K214" s="850">
        <v>2082.64990234375</v>
      </c>
    </row>
    <row r="215" spans="1:11" ht="14.4" customHeight="1" x14ac:dyDescent="0.3">
      <c r="A215" s="831" t="s">
        <v>573</v>
      </c>
      <c r="B215" s="832" t="s">
        <v>574</v>
      </c>
      <c r="C215" s="835" t="s">
        <v>1983</v>
      </c>
      <c r="D215" s="863" t="s">
        <v>1984</v>
      </c>
      <c r="E215" s="835" t="s">
        <v>2276</v>
      </c>
      <c r="F215" s="863" t="s">
        <v>2277</v>
      </c>
      <c r="G215" s="835" t="s">
        <v>2290</v>
      </c>
      <c r="H215" s="835" t="s">
        <v>2291</v>
      </c>
      <c r="I215" s="849">
        <v>26406.30078125</v>
      </c>
      <c r="J215" s="849">
        <v>3</v>
      </c>
      <c r="K215" s="850">
        <v>79218.90234375</v>
      </c>
    </row>
    <row r="216" spans="1:11" ht="14.4" customHeight="1" x14ac:dyDescent="0.3">
      <c r="A216" s="831" t="s">
        <v>573</v>
      </c>
      <c r="B216" s="832" t="s">
        <v>574</v>
      </c>
      <c r="C216" s="835" t="s">
        <v>1983</v>
      </c>
      <c r="D216" s="863" t="s">
        <v>1984</v>
      </c>
      <c r="E216" s="835" t="s">
        <v>2292</v>
      </c>
      <c r="F216" s="863" t="s">
        <v>2293</v>
      </c>
      <c r="G216" s="835" t="s">
        <v>2294</v>
      </c>
      <c r="H216" s="835" t="s">
        <v>2295</v>
      </c>
      <c r="I216" s="849">
        <v>728.0999755859375</v>
      </c>
      <c r="J216" s="849">
        <v>1</v>
      </c>
      <c r="K216" s="850">
        <v>728.0999755859375</v>
      </c>
    </row>
    <row r="217" spans="1:11" ht="14.4" customHeight="1" x14ac:dyDescent="0.3">
      <c r="A217" s="831" t="s">
        <v>573</v>
      </c>
      <c r="B217" s="832" t="s">
        <v>574</v>
      </c>
      <c r="C217" s="835" t="s">
        <v>1983</v>
      </c>
      <c r="D217" s="863" t="s">
        <v>1984</v>
      </c>
      <c r="E217" s="835" t="s">
        <v>2292</v>
      </c>
      <c r="F217" s="863" t="s">
        <v>2293</v>
      </c>
      <c r="G217" s="835" t="s">
        <v>2296</v>
      </c>
      <c r="H217" s="835" t="s">
        <v>2297</v>
      </c>
      <c r="I217" s="849">
        <v>728.0999755859375</v>
      </c>
      <c r="J217" s="849">
        <v>1</v>
      </c>
      <c r="K217" s="850">
        <v>728.0999755859375</v>
      </c>
    </row>
    <row r="218" spans="1:11" ht="14.4" customHeight="1" x14ac:dyDescent="0.3">
      <c r="A218" s="831" t="s">
        <v>573</v>
      </c>
      <c r="B218" s="832" t="s">
        <v>574</v>
      </c>
      <c r="C218" s="835" t="s">
        <v>1983</v>
      </c>
      <c r="D218" s="863" t="s">
        <v>1984</v>
      </c>
      <c r="E218" s="835" t="s">
        <v>2292</v>
      </c>
      <c r="F218" s="863" t="s">
        <v>2293</v>
      </c>
      <c r="G218" s="835" t="s">
        <v>2298</v>
      </c>
      <c r="H218" s="835" t="s">
        <v>2299</v>
      </c>
      <c r="I218" s="849">
        <v>728.0999755859375</v>
      </c>
      <c r="J218" s="849">
        <v>1</v>
      </c>
      <c r="K218" s="850">
        <v>728.0999755859375</v>
      </c>
    </row>
    <row r="219" spans="1:11" ht="14.4" customHeight="1" x14ac:dyDescent="0.3">
      <c r="A219" s="831" t="s">
        <v>573</v>
      </c>
      <c r="B219" s="832" t="s">
        <v>574</v>
      </c>
      <c r="C219" s="835" t="s">
        <v>1983</v>
      </c>
      <c r="D219" s="863" t="s">
        <v>1984</v>
      </c>
      <c r="E219" s="835" t="s">
        <v>2292</v>
      </c>
      <c r="F219" s="863" t="s">
        <v>2293</v>
      </c>
      <c r="G219" s="835" t="s">
        <v>2300</v>
      </c>
      <c r="H219" s="835" t="s">
        <v>2301</v>
      </c>
      <c r="I219" s="849">
        <v>426.91000366210937</v>
      </c>
      <c r="J219" s="849">
        <v>1</v>
      </c>
      <c r="K219" s="850">
        <v>426.91000366210937</v>
      </c>
    </row>
    <row r="220" spans="1:11" ht="14.4" customHeight="1" x14ac:dyDescent="0.3">
      <c r="A220" s="831" t="s">
        <v>573</v>
      </c>
      <c r="B220" s="832" t="s">
        <v>574</v>
      </c>
      <c r="C220" s="835" t="s">
        <v>1983</v>
      </c>
      <c r="D220" s="863" t="s">
        <v>1984</v>
      </c>
      <c r="E220" s="835" t="s">
        <v>2292</v>
      </c>
      <c r="F220" s="863" t="s">
        <v>2293</v>
      </c>
      <c r="G220" s="835" t="s">
        <v>2302</v>
      </c>
      <c r="H220" s="835" t="s">
        <v>2303</v>
      </c>
      <c r="I220" s="849">
        <v>426.94000244140625</v>
      </c>
      <c r="J220" s="849">
        <v>2</v>
      </c>
      <c r="K220" s="850">
        <v>853.8800048828125</v>
      </c>
    </row>
    <row r="221" spans="1:11" ht="14.4" customHeight="1" x14ac:dyDescent="0.3">
      <c r="A221" s="831" t="s">
        <v>573</v>
      </c>
      <c r="B221" s="832" t="s">
        <v>574</v>
      </c>
      <c r="C221" s="835" t="s">
        <v>1983</v>
      </c>
      <c r="D221" s="863" t="s">
        <v>1984</v>
      </c>
      <c r="E221" s="835" t="s">
        <v>2292</v>
      </c>
      <c r="F221" s="863" t="s">
        <v>2293</v>
      </c>
      <c r="G221" s="835" t="s">
        <v>2304</v>
      </c>
      <c r="H221" s="835" t="s">
        <v>2305</v>
      </c>
      <c r="I221" s="849">
        <v>426.91000366210937</v>
      </c>
      <c r="J221" s="849">
        <v>1</v>
      </c>
      <c r="K221" s="850">
        <v>426.91000366210937</v>
      </c>
    </row>
    <row r="222" spans="1:11" ht="14.4" customHeight="1" x14ac:dyDescent="0.3">
      <c r="A222" s="831" t="s">
        <v>573</v>
      </c>
      <c r="B222" s="832" t="s">
        <v>574</v>
      </c>
      <c r="C222" s="835" t="s">
        <v>1983</v>
      </c>
      <c r="D222" s="863" t="s">
        <v>1984</v>
      </c>
      <c r="E222" s="835" t="s">
        <v>2292</v>
      </c>
      <c r="F222" s="863" t="s">
        <v>2293</v>
      </c>
      <c r="G222" s="835" t="s">
        <v>2306</v>
      </c>
      <c r="H222" s="835" t="s">
        <v>2307</v>
      </c>
      <c r="I222" s="849">
        <v>728.0999755859375</v>
      </c>
      <c r="J222" s="849">
        <v>1</v>
      </c>
      <c r="K222" s="850">
        <v>728.0999755859375</v>
      </c>
    </row>
    <row r="223" spans="1:11" ht="14.4" customHeight="1" x14ac:dyDescent="0.3">
      <c r="A223" s="831" t="s">
        <v>573</v>
      </c>
      <c r="B223" s="832" t="s">
        <v>574</v>
      </c>
      <c r="C223" s="835" t="s">
        <v>1983</v>
      </c>
      <c r="D223" s="863" t="s">
        <v>1984</v>
      </c>
      <c r="E223" s="835" t="s">
        <v>2292</v>
      </c>
      <c r="F223" s="863" t="s">
        <v>2293</v>
      </c>
      <c r="G223" s="835" t="s">
        <v>2308</v>
      </c>
      <c r="H223" s="835" t="s">
        <v>2309</v>
      </c>
      <c r="I223" s="849">
        <v>728.0999755859375</v>
      </c>
      <c r="J223" s="849">
        <v>1</v>
      </c>
      <c r="K223" s="850">
        <v>728.0999755859375</v>
      </c>
    </row>
    <row r="224" spans="1:11" ht="14.4" customHeight="1" x14ac:dyDescent="0.3">
      <c r="A224" s="831" t="s">
        <v>573</v>
      </c>
      <c r="B224" s="832" t="s">
        <v>574</v>
      </c>
      <c r="C224" s="835" t="s">
        <v>1983</v>
      </c>
      <c r="D224" s="863" t="s">
        <v>1984</v>
      </c>
      <c r="E224" s="835" t="s">
        <v>2292</v>
      </c>
      <c r="F224" s="863" t="s">
        <v>2293</v>
      </c>
      <c r="G224" s="835" t="s">
        <v>2310</v>
      </c>
      <c r="H224" s="835" t="s">
        <v>2311</v>
      </c>
      <c r="I224" s="849">
        <v>728.0999755859375</v>
      </c>
      <c r="J224" s="849">
        <v>1</v>
      </c>
      <c r="K224" s="850">
        <v>728.0999755859375</v>
      </c>
    </row>
    <row r="225" spans="1:11" ht="14.4" customHeight="1" x14ac:dyDescent="0.3">
      <c r="A225" s="831" t="s">
        <v>573</v>
      </c>
      <c r="B225" s="832" t="s">
        <v>574</v>
      </c>
      <c r="C225" s="835" t="s">
        <v>1983</v>
      </c>
      <c r="D225" s="863" t="s">
        <v>1984</v>
      </c>
      <c r="E225" s="835" t="s">
        <v>2292</v>
      </c>
      <c r="F225" s="863" t="s">
        <v>2293</v>
      </c>
      <c r="G225" s="835" t="s">
        <v>2312</v>
      </c>
      <c r="H225" s="835" t="s">
        <v>2313</v>
      </c>
      <c r="I225" s="849">
        <v>728.0999755859375</v>
      </c>
      <c r="J225" s="849">
        <v>1</v>
      </c>
      <c r="K225" s="850">
        <v>728.0999755859375</v>
      </c>
    </row>
    <row r="226" spans="1:11" ht="14.4" customHeight="1" x14ac:dyDescent="0.3">
      <c r="A226" s="831" t="s">
        <v>573</v>
      </c>
      <c r="B226" s="832" t="s">
        <v>574</v>
      </c>
      <c r="C226" s="835" t="s">
        <v>1983</v>
      </c>
      <c r="D226" s="863" t="s">
        <v>1984</v>
      </c>
      <c r="E226" s="835" t="s">
        <v>2292</v>
      </c>
      <c r="F226" s="863" t="s">
        <v>2293</v>
      </c>
      <c r="G226" s="835" t="s">
        <v>2314</v>
      </c>
      <c r="H226" s="835" t="s">
        <v>2315</v>
      </c>
      <c r="I226" s="849">
        <v>728.0999755859375</v>
      </c>
      <c r="J226" s="849">
        <v>1</v>
      </c>
      <c r="K226" s="850">
        <v>728.0999755859375</v>
      </c>
    </row>
    <row r="227" spans="1:11" ht="14.4" customHeight="1" x14ac:dyDescent="0.3">
      <c r="A227" s="831" t="s">
        <v>573</v>
      </c>
      <c r="B227" s="832" t="s">
        <v>574</v>
      </c>
      <c r="C227" s="835" t="s">
        <v>1983</v>
      </c>
      <c r="D227" s="863" t="s">
        <v>1984</v>
      </c>
      <c r="E227" s="835" t="s">
        <v>2292</v>
      </c>
      <c r="F227" s="863" t="s">
        <v>2293</v>
      </c>
      <c r="G227" s="835" t="s">
        <v>2316</v>
      </c>
      <c r="H227" s="835" t="s">
        <v>2317</v>
      </c>
      <c r="I227" s="849">
        <v>728.0999755859375</v>
      </c>
      <c r="J227" s="849">
        <v>2</v>
      </c>
      <c r="K227" s="850">
        <v>1456.199951171875</v>
      </c>
    </row>
    <row r="228" spans="1:11" ht="14.4" customHeight="1" x14ac:dyDescent="0.3">
      <c r="A228" s="831" t="s">
        <v>573</v>
      </c>
      <c r="B228" s="832" t="s">
        <v>574</v>
      </c>
      <c r="C228" s="835" t="s">
        <v>1983</v>
      </c>
      <c r="D228" s="863" t="s">
        <v>1984</v>
      </c>
      <c r="E228" s="835" t="s">
        <v>2292</v>
      </c>
      <c r="F228" s="863" t="s">
        <v>2293</v>
      </c>
      <c r="G228" s="835" t="s">
        <v>2318</v>
      </c>
      <c r="H228" s="835" t="s">
        <v>2319</v>
      </c>
      <c r="I228" s="849">
        <v>728.0999755859375</v>
      </c>
      <c r="J228" s="849">
        <v>1</v>
      </c>
      <c r="K228" s="850">
        <v>728.0999755859375</v>
      </c>
    </row>
    <row r="229" spans="1:11" ht="14.4" customHeight="1" x14ac:dyDescent="0.3">
      <c r="A229" s="831" t="s">
        <v>573</v>
      </c>
      <c r="B229" s="832" t="s">
        <v>574</v>
      </c>
      <c r="C229" s="835" t="s">
        <v>1983</v>
      </c>
      <c r="D229" s="863" t="s">
        <v>1984</v>
      </c>
      <c r="E229" s="835" t="s">
        <v>2292</v>
      </c>
      <c r="F229" s="863" t="s">
        <v>2293</v>
      </c>
      <c r="G229" s="835" t="s">
        <v>2320</v>
      </c>
      <c r="H229" s="835" t="s">
        <v>2321</v>
      </c>
      <c r="I229" s="849">
        <v>364.52999877929687</v>
      </c>
      <c r="J229" s="849">
        <v>1</v>
      </c>
      <c r="K229" s="850">
        <v>364.52999877929687</v>
      </c>
    </row>
    <row r="230" spans="1:11" ht="14.4" customHeight="1" x14ac:dyDescent="0.3">
      <c r="A230" s="831" t="s">
        <v>573</v>
      </c>
      <c r="B230" s="832" t="s">
        <v>574</v>
      </c>
      <c r="C230" s="835" t="s">
        <v>1983</v>
      </c>
      <c r="D230" s="863" t="s">
        <v>1984</v>
      </c>
      <c r="E230" s="835" t="s">
        <v>2292</v>
      </c>
      <c r="F230" s="863" t="s">
        <v>2293</v>
      </c>
      <c r="G230" s="835" t="s">
        <v>2322</v>
      </c>
      <c r="H230" s="835" t="s">
        <v>2323</v>
      </c>
      <c r="I230" s="849">
        <v>3526.449951171875</v>
      </c>
      <c r="J230" s="849">
        <v>2</v>
      </c>
      <c r="K230" s="850">
        <v>7052.89990234375</v>
      </c>
    </row>
    <row r="231" spans="1:11" ht="14.4" customHeight="1" x14ac:dyDescent="0.3">
      <c r="A231" s="831" t="s">
        <v>573</v>
      </c>
      <c r="B231" s="832" t="s">
        <v>574</v>
      </c>
      <c r="C231" s="835" t="s">
        <v>1983</v>
      </c>
      <c r="D231" s="863" t="s">
        <v>1984</v>
      </c>
      <c r="E231" s="835" t="s">
        <v>2292</v>
      </c>
      <c r="F231" s="863" t="s">
        <v>2293</v>
      </c>
      <c r="G231" s="835" t="s">
        <v>2324</v>
      </c>
      <c r="H231" s="835" t="s">
        <v>2325</v>
      </c>
      <c r="I231" s="849">
        <v>3453.360107421875</v>
      </c>
      <c r="J231" s="849">
        <v>1</v>
      </c>
      <c r="K231" s="850">
        <v>3453.360107421875</v>
      </c>
    </row>
    <row r="232" spans="1:11" ht="14.4" customHeight="1" x14ac:dyDescent="0.3">
      <c r="A232" s="831" t="s">
        <v>573</v>
      </c>
      <c r="B232" s="832" t="s">
        <v>574</v>
      </c>
      <c r="C232" s="835" t="s">
        <v>1983</v>
      </c>
      <c r="D232" s="863" t="s">
        <v>1984</v>
      </c>
      <c r="E232" s="835" t="s">
        <v>2292</v>
      </c>
      <c r="F232" s="863" t="s">
        <v>2293</v>
      </c>
      <c r="G232" s="835" t="s">
        <v>2326</v>
      </c>
      <c r="H232" s="835" t="s">
        <v>2327</v>
      </c>
      <c r="I232" s="849">
        <v>3686.31005859375</v>
      </c>
      <c r="J232" s="849">
        <v>1</v>
      </c>
      <c r="K232" s="850">
        <v>3686.31005859375</v>
      </c>
    </row>
    <row r="233" spans="1:11" ht="14.4" customHeight="1" x14ac:dyDescent="0.3">
      <c r="A233" s="831" t="s">
        <v>573</v>
      </c>
      <c r="B233" s="832" t="s">
        <v>574</v>
      </c>
      <c r="C233" s="835" t="s">
        <v>1983</v>
      </c>
      <c r="D233" s="863" t="s">
        <v>1984</v>
      </c>
      <c r="E233" s="835" t="s">
        <v>2292</v>
      </c>
      <c r="F233" s="863" t="s">
        <v>2293</v>
      </c>
      <c r="G233" s="835" t="s">
        <v>2328</v>
      </c>
      <c r="H233" s="835" t="s">
        <v>2329</v>
      </c>
      <c r="I233" s="849">
        <v>3686.31005859375</v>
      </c>
      <c r="J233" s="849">
        <v>1</v>
      </c>
      <c r="K233" s="850">
        <v>3686.31005859375</v>
      </c>
    </row>
    <row r="234" spans="1:11" ht="14.4" customHeight="1" x14ac:dyDescent="0.3">
      <c r="A234" s="831" t="s">
        <v>573</v>
      </c>
      <c r="B234" s="832" t="s">
        <v>574</v>
      </c>
      <c r="C234" s="835" t="s">
        <v>1983</v>
      </c>
      <c r="D234" s="863" t="s">
        <v>1984</v>
      </c>
      <c r="E234" s="835" t="s">
        <v>2292</v>
      </c>
      <c r="F234" s="863" t="s">
        <v>2293</v>
      </c>
      <c r="G234" s="835" t="s">
        <v>2330</v>
      </c>
      <c r="H234" s="835" t="s">
        <v>2331</v>
      </c>
      <c r="I234" s="849">
        <v>3686.31005859375</v>
      </c>
      <c r="J234" s="849">
        <v>1</v>
      </c>
      <c r="K234" s="850">
        <v>3686.31005859375</v>
      </c>
    </row>
    <row r="235" spans="1:11" ht="14.4" customHeight="1" x14ac:dyDescent="0.3">
      <c r="A235" s="831" t="s">
        <v>573</v>
      </c>
      <c r="B235" s="832" t="s">
        <v>574</v>
      </c>
      <c r="C235" s="835" t="s">
        <v>1983</v>
      </c>
      <c r="D235" s="863" t="s">
        <v>1984</v>
      </c>
      <c r="E235" s="835" t="s">
        <v>2292</v>
      </c>
      <c r="F235" s="863" t="s">
        <v>2293</v>
      </c>
      <c r="G235" s="835" t="s">
        <v>2332</v>
      </c>
      <c r="H235" s="835" t="s">
        <v>2333</v>
      </c>
      <c r="I235" s="849">
        <v>3263.2950439453125</v>
      </c>
      <c r="J235" s="849">
        <v>2</v>
      </c>
      <c r="K235" s="850">
        <v>6526.590087890625</v>
      </c>
    </row>
    <row r="236" spans="1:11" ht="14.4" customHeight="1" x14ac:dyDescent="0.3">
      <c r="A236" s="831" t="s">
        <v>573</v>
      </c>
      <c r="B236" s="832" t="s">
        <v>574</v>
      </c>
      <c r="C236" s="835" t="s">
        <v>1983</v>
      </c>
      <c r="D236" s="863" t="s">
        <v>1984</v>
      </c>
      <c r="E236" s="835" t="s">
        <v>2292</v>
      </c>
      <c r="F236" s="863" t="s">
        <v>2293</v>
      </c>
      <c r="G236" s="835" t="s">
        <v>2334</v>
      </c>
      <c r="H236" s="835" t="s">
        <v>2335</v>
      </c>
      <c r="I236" s="849">
        <v>3795</v>
      </c>
      <c r="J236" s="849">
        <v>2</v>
      </c>
      <c r="K236" s="850">
        <v>7590</v>
      </c>
    </row>
    <row r="237" spans="1:11" ht="14.4" customHeight="1" x14ac:dyDescent="0.3">
      <c r="A237" s="831" t="s">
        <v>573</v>
      </c>
      <c r="B237" s="832" t="s">
        <v>574</v>
      </c>
      <c r="C237" s="835" t="s">
        <v>1983</v>
      </c>
      <c r="D237" s="863" t="s">
        <v>1984</v>
      </c>
      <c r="E237" s="835" t="s">
        <v>2292</v>
      </c>
      <c r="F237" s="863" t="s">
        <v>2293</v>
      </c>
      <c r="G237" s="835" t="s">
        <v>2336</v>
      </c>
      <c r="H237" s="835" t="s">
        <v>2337</v>
      </c>
      <c r="I237" s="849">
        <v>3795</v>
      </c>
      <c r="J237" s="849">
        <v>2</v>
      </c>
      <c r="K237" s="850">
        <v>7590</v>
      </c>
    </row>
    <row r="238" spans="1:11" ht="14.4" customHeight="1" x14ac:dyDescent="0.3">
      <c r="A238" s="831" t="s">
        <v>573</v>
      </c>
      <c r="B238" s="832" t="s">
        <v>574</v>
      </c>
      <c r="C238" s="835" t="s">
        <v>1983</v>
      </c>
      <c r="D238" s="863" t="s">
        <v>1984</v>
      </c>
      <c r="E238" s="835" t="s">
        <v>2292</v>
      </c>
      <c r="F238" s="863" t="s">
        <v>2293</v>
      </c>
      <c r="G238" s="835" t="s">
        <v>2338</v>
      </c>
      <c r="H238" s="835" t="s">
        <v>2339</v>
      </c>
      <c r="I238" s="849">
        <v>3795</v>
      </c>
      <c r="J238" s="849">
        <v>3</v>
      </c>
      <c r="K238" s="850">
        <v>11385</v>
      </c>
    </row>
    <row r="239" spans="1:11" ht="14.4" customHeight="1" x14ac:dyDescent="0.3">
      <c r="A239" s="831" t="s">
        <v>573</v>
      </c>
      <c r="B239" s="832" t="s">
        <v>574</v>
      </c>
      <c r="C239" s="835" t="s">
        <v>1983</v>
      </c>
      <c r="D239" s="863" t="s">
        <v>1984</v>
      </c>
      <c r="E239" s="835" t="s">
        <v>2292</v>
      </c>
      <c r="F239" s="863" t="s">
        <v>2293</v>
      </c>
      <c r="G239" s="835" t="s">
        <v>2340</v>
      </c>
      <c r="H239" s="835" t="s">
        <v>2341</v>
      </c>
      <c r="I239" s="849">
        <v>5175</v>
      </c>
      <c r="J239" s="849">
        <v>2</v>
      </c>
      <c r="K239" s="850">
        <v>10350</v>
      </c>
    </row>
    <row r="240" spans="1:11" ht="14.4" customHeight="1" x14ac:dyDescent="0.3">
      <c r="A240" s="831" t="s">
        <v>573</v>
      </c>
      <c r="B240" s="832" t="s">
        <v>574</v>
      </c>
      <c r="C240" s="835" t="s">
        <v>1983</v>
      </c>
      <c r="D240" s="863" t="s">
        <v>1984</v>
      </c>
      <c r="E240" s="835" t="s">
        <v>2292</v>
      </c>
      <c r="F240" s="863" t="s">
        <v>2293</v>
      </c>
      <c r="G240" s="835" t="s">
        <v>2342</v>
      </c>
      <c r="H240" s="835" t="s">
        <v>2343</v>
      </c>
      <c r="I240" s="849">
        <v>5175</v>
      </c>
      <c r="J240" s="849">
        <v>2</v>
      </c>
      <c r="K240" s="850">
        <v>10350</v>
      </c>
    </row>
    <row r="241" spans="1:11" ht="14.4" customHeight="1" x14ac:dyDescent="0.3">
      <c r="A241" s="831" t="s">
        <v>573</v>
      </c>
      <c r="B241" s="832" t="s">
        <v>574</v>
      </c>
      <c r="C241" s="835" t="s">
        <v>1983</v>
      </c>
      <c r="D241" s="863" t="s">
        <v>1984</v>
      </c>
      <c r="E241" s="835" t="s">
        <v>2292</v>
      </c>
      <c r="F241" s="863" t="s">
        <v>2293</v>
      </c>
      <c r="G241" s="835" t="s">
        <v>2344</v>
      </c>
      <c r="H241" s="835" t="s">
        <v>2345</v>
      </c>
      <c r="I241" s="849">
        <v>10807.4697265625</v>
      </c>
      <c r="J241" s="849">
        <v>1</v>
      </c>
      <c r="K241" s="850">
        <v>10807.4697265625</v>
      </c>
    </row>
    <row r="242" spans="1:11" ht="14.4" customHeight="1" x14ac:dyDescent="0.3">
      <c r="A242" s="831" t="s">
        <v>573</v>
      </c>
      <c r="B242" s="832" t="s">
        <v>574</v>
      </c>
      <c r="C242" s="835" t="s">
        <v>1983</v>
      </c>
      <c r="D242" s="863" t="s">
        <v>1984</v>
      </c>
      <c r="E242" s="835" t="s">
        <v>2292</v>
      </c>
      <c r="F242" s="863" t="s">
        <v>2293</v>
      </c>
      <c r="G242" s="835" t="s">
        <v>2346</v>
      </c>
      <c r="H242" s="835" t="s">
        <v>2347</v>
      </c>
      <c r="I242" s="849">
        <v>9893.2099609375</v>
      </c>
      <c r="J242" s="849">
        <v>1</v>
      </c>
      <c r="K242" s="850">
        <v>9893.2099609375</v>
      </c>
    </row>
    <row r="243" spans="1:11" ht="14.4" customHeight="1" x14ac:dyDescent="0.3">
      <c r="A243" s="831" t="s">
        <v>573</v>
      </c>
      <c r="B243" s="832" t="s">
        <v>574</v>
      </c>
      <c r="C243" s="835" t="s">
        <v>1983</v>
      </c>
      <c r="D243" s="863" t="s">
        <v>1984</v>
      </c>
      <c r="E243" s="835" t="s">
        <v>2292</v>
      </c>
      <c r="F243" s="863" t="s">
        <v>2293</v>
      </c>
      <c r="G243" s="835" t="s">
        <v>2348</v>
      </c>
      <c r="H243" s="835" t="s">
        <v>2349</v>
      </c>
      <c r="I243" s="849">
        <v>9893.2099609375</v>
      </c>
      <c r="J243" s="849">
        <v>1</v>
      </c>
      <c r="K243" s="850">
        <v>9893.2099609375</v>
      </c>
    </row>
    <row r="244" spans="1:11" ht="14.4" customHeight="1" x14ac:dyDescent="0.3">
      <c r="A244" s="831" t="s">
        <v>573</v>
      </c>
      <c r="B244" s="832" t="s">
        <v>574</v>
      </c>
      <c r="C244" s="835" t="s">
        <v>1983</v>
      </c>
      <c r="D244" s="863" t="s">
        <v>1984</v>
      </c>
      <c r="E244" s="835" t="s">
        <v>2292</v>
      </c>
      <c r="F244" s="863" t="s">
        <v>2293</v>
      </c>
      <c r="G244" s="835" t="s">
        <v>2350</v>
      </c>
      <c r="H244" s="835" t="s">
        <v>2351</v>
      </c>
      <c r="I244" s="849">
        <v>5196.1298828125</v>
      </c>
      <c r="J244" s="849">
        <v>1</v>
      </c>
      <c r="K244" s="850">
        <v>5196.1298828125</v>
      </c>
    </row>
    <row r="245" spans="1:11" ht="14.4" customHeight="1" x14ac:dyDescent="0.3">
      <c r="A245" s="831" t="s">
        <v>573</v>
      </c>
      <c r="B245" s="832" t="s">
        <v>574</v>
      </c>
      <c r="C245" s="835" t="s">
        <v>1983</v>
      </c>
      <c r="D245" s="863" t="s">
        <v>1984</v>
      </c>
      <c r="E245" s="835" t="s">
        <v>2292</v>
      </c>
      <c r="F245" s="863" t="s">
        <v>2293</v>
      </c>
      <c r="G245" s="835" t="s">
        <v>2352</v>
      </c>
      <c r="H245" s="835" t="s">
        <v>2353</v>
      </c>
      <c r="I245" s="849">
        <v>9028.650390625</v>
      </c>
      <c r="J245" s="849">
        <v>1</v>
      </c>
      <c r="K245" s="850">
        <v>9028.650390625</v>
      </c>
    </row>
    <row r="246" spans="1:11" ht="14.4" customHeight="1" x14ac:dyDescent="0.3">
      <c r="A246" s="831" t="s">
        <v>573</v>
      </c>
      <c r="B246" s="832" t="s">
        <v>574</v>
      </c>
      <c r="C246" s="835" t="s">
        <v>1983</v>
      </c>
      <c r="D246" s="863" t="s">
        <v>1984</v>
      </c>
      <c r="E246" s="835" t="s">
        <v>2292</v>
      </c>
      <c r="F246" s="863" t="s">
        <v>2293</v>
      </c>
      <c r="G246" s="835" t="s">
        <v>2354</v>
      </c>
      <c r="H246" s="835" t="s">
        <v>2355</v>
      </c>
      <c r="I246" s="849">
        <v>10609.650390625</v>
      </c>
      <c r="J246" s="849">
        <v>1</v>
      </c>
      <c r="K246" s="850">
        <v>10609.650390625</v>
      </c>
    </row>
    <row r="247" spans="1:11" ht="14.4" customHeight="1" x14ac:dyDescent="0.3">
      <c r="A247" s="831" t="s">
        <v>573</v>
      </c>
      <c r="B247" s="832" t="s">
        <v>574</v>
      </c>
      <c r="C247" s="835" t="s">
        <v>1983</v>
      </c>
      <c r="D247" s="863" t="s">
        <v>1984</v>
      </c>
      <c r="E247" s="835" t="s">
        <v>2292</v>
      </c>
      <c r="F247" s="863" t="s">
        <v>2293</v>
      </c>
      <c r="G247" s="835" t="s">
        <v>2356</v>
      </c>
      <c r="H247" s="835" t="s">
        <v>2357</v>
      </c>
      <c r="I247" s="849">
        <v>3792.56005859375</v>
      </c>
      <c r="J247" s="849">
        <v>1</v>
      </c>
      <c r="K247" s="850">
        <v>3792.56005859375</v>
      </c>
    </row>
    <row r="248" spans="1:11" ht="14.4" customHeight="1" x14ac:dyDescent="0.3">
      <c r="A248" s="831" t="s">
        <v>573</v>
      </c>
      <c r="B248" s="832" t="s">
        <v>574</v>
      </c>
      <c r="C248" s="835" t="s">
        <v>1983</v>
      </c>
      <c r="D248" s="863" t="s">
        <v>1984</v>
      </c>
      <c r="E248" s="835" t="s">
        <v>2292</v>
      </c>
      <c r="F248" s="863" t="s">
        <v>2293</v>
      </c>
      <c r="G248" s="835" t="s">
        <v>2358</v>
      </c>
      <c r="H248" s="835" t="s">
        <v>2359</v>
      </c>
      <c r="I248" s="849">
        <v>7424.2998046875</v>
      </c>
      <c r="J248" s="849">
        <v>1</v>
      </c>
      <c r="K248" s="850">
        <v>7424.2998046875</v>
      </c>
    </row>
    <row r="249" spans="1:11" ht="14.4" customHeight="1" x14ac:dyDescent="0.3">
      <c r="A249" s="831" t="s">
        <v>573</v>
      </c>
      <c r="B249" s="832" t="s">
        <v>574</v>
      </c>
      <c r="C249" s="835" t="s">
        <v>1983</v>
      </c>
      <c r="D249" s="863" t="s">
        <v>1984</v>
      </c>
      <c r="E249" s="835" t="s">
        <v>2292</v>
      </c>
      <c r="F249" s="863" t="s">
        <v>2293</v>
      </c>
      <c r="G249" s="835" t="s">
        <v>2360</v>
      </c>
      <c r="H249" s="835" t="s">
        <v>2361</v>
      </c>
      <c r="I249" s="849">
        <v>7329.740234375</v>
      </c>
      <c r="J249" s="849">
        <v>1</v>
      </c>
      <c r="K249" s="850">
        <v>7329.740234375</v>
      </c>
    </row>
    <row r="250" spans="1:11" ht="14.4" customHeight="1" x14ac:dyDescent="0.3">
      <c r="A250" s="831" t="s">
        <v>573</v>
      </c>
      <c r="B250" s="832" t="s">
        <v>574</v>
      </c>
      <c r="C250" s="835" t="s">
        <v>1983</v>
      </c>
      <c r="D250" s="863" t="s">
        <v>1984</v>
      </c>
      <c r="E250" s="835" t="s">
        <v>2292</v>
      </c>
      <c r="F250" s="863" t="s">
        <v>2293</v>
      </c>
      <c r="G250" s="835" t="s">
        <v>2362</v>
      </c>
      <c r="H250" s="835" t="s">
        <v>2363</v>
      </c>
      <c r="I250" s="849">
        <v>7329.740234375</v>
      </c>
      <c r="J250" s="849">
        <v>1</v>
      </c>
      <c r="K250" s="850">
        <v>7329.740234375</v>
      </c>
    </row>
    <row r="251" spans="1:11" ht="14.4" customHeight="1" x14ac:dyDescent="0.3">
      <c r="A251" s="831" t="s">
        <v>573</v>
      </c>
      <c r="B251" s="832" t="s">
        <v>574</v>
      </c>
      <c r="C251" s="835" t="s">
        <v>1983</v>
      </c>
      <c r="D251" s="863" t="s">
        <v>1984</v>
      </c>
      <c r="E251" s="835" t="s">
        <v>2292</v>
      </c>
      <c r="F251" s="863" t="s">
        <v>2293</v>
      </c>
      <c r="G251" s="835" t="s">
        <v>2364</v>
      </c>
      <c r="H251" s="835" t="s">
        <v>2365</v>
      </c>
      <c r="I251" s="849">
        <v>7424.2998046875</v>
      </c>
      <c r="J251" s="849">
        <v>1</v>
      </c>
      <c r="K251" s="850">
        <v>7424.2998046875</v>
      </c>
    </row>
    <row r="252" spans="1:11" ht="14.4" customHeight="1" x14ac:dyDescent="0.3">
      <c r="A252" s="831" t="s">
        <v>573</v>
      </c>
      <c r="B252" s="832" t="s">
        <v>574</v>
      </c>
      <c r="C252" s="835" t="s">
        <v>1983</v>
      </c>
      <c r="D252" s="863" t="s">
        <v>1984</v>
      </c>
      <c r="E252" s="835" t="s">
        <v>2292</v>
      </c>
      <c r="F252" s="863" t="s">
        <v>2293</v>
      </c>
      <c r="G252" s="835" t="s">
        <v>2366</v>
      </c>
      <c r="H252" s="835" t="s">
        <v>2367</v>
      </c>
      <c r="I252" s="849">
        <v>8770.349609375</v>
      </c>
      <c r="J252" s="849">
        <v>1</v>
      </c>
      <c r="K252" s="850">
        <v>8770.349609375</v>
      </c>
    </row>
    <row r="253" spans="1:11" ht="14.4" customHeight="1" x14ac:dyDescent="0.3">
      <c r="A253" s="831" t="s">
        <v>573</v>
      </c>
      <c r="B253" s="832" t="s">
        <v>574</v>
      </c>
      <c r="C253" s="835" t="s">
        <v>1983</v>
      </c>
      <c r="D253" s="863" t="s">
        <v>1984</v>
      </c>
      <c r="E253" s="835" t="s">
        <v>2292</v>
      </c>
      <c r="F253" s="863" t="s">
        <v>2293</v>
      </c>
      <c r="G253" s="835" t="s">
        <v>2368</v>
      </c>
      <c r="H253" s="835" t="s">
        <v>2369</v>
      </c>
      <c r="I253" s="849">
        <v>3541.090087890625</v>
      </c>
      <c r="J253" s="849">
        <v>1</v>
      </c>
      <c r="K253" s="850">
        <v>3541.090087890625</v>
      </c>
    </row>
    <row r="254" spans="1:11" ht="14.4" customHeight="1" x14ac:dyDescent="0.3">
      <c r="A254" s="831" t="s">
        <v>573</v>
      </c>
      <c r="B254" s="832" t="s">
        <v>574</v>
      </c>
      <c r="C254" s="835" t="s">
        <v>1983</v>
      </c>
      <c r="D254" s="863" t="s">
        <v>1984</v>
      </c>
      <c r="E254" s="835" t="s">
        <v>2292</v>
      </c>
      <c r="F254" s="863" t="s">
        <v>2293</v>
      </c>
      <c r="G254" s="835" t="s">
        <v>2370</v>
      </c>
      <c r="H254" s="835" t="s">
        <v>2371</v>
      </c>
      <c r="I254" s="849">
        <v>8622.1904296875</v>
      </c>
      <c r="J254" s="849">
        <v>1</v>
      </c>
      <c r="K254" s="850">
        <v>8622.1904296875</v>
      </c>
    </row>
    <row r="255" spans="1:11" ht="14.4" customHeight="1" x14ac:dyDescent="0.3">
      <c r="A255" s="831" t="s">
        <v>573</v>
      </c>
      <c r="B255" s="832" t="s">
        <v>574</v>
      </c>
      <c r="C255" s="835" t="s">
        <v>1983</v>
      </c>
      <c r="D255" s="863" t="s">
        <v>1984</v>
      </c>
      <c r="E255" s="835" t="s">
        <v>2292</v>
      </c>
      <c r="F255" s="863" t="s">
        <v>2293</v>
      </c>
      <c r="G255" s="835" t="s">
        <v>2372</v>
      </c>
      <c r="H255" s="835" t="s">
        <v>2373</v>
      </c>
      <c r="I255" s="849">
        <v>7886.2998046875</v>
      </c>
      <c r="J255" s="849">
        <v>1</v>
      </c>
      <c r="K255" s="850">
        <v>7886.2998046875</v>
      </c>
    </row>
    <row r="256" spans="1:11" ht="14.4" customHeight="1" x14ac:dyDescent="0.3">
      <c r="A256" s="831" t="s">
        <v>573</v>
      </c>
      <c r="B256" s="832" t="s">
        <v>574</v>
      </c>
      <c r="C256" s="835" t="s">
        <v>1983</v>
      </c>
      <c r="D256" s="863" t="s">
        <v>1984</v>
      </c>
      <c r="E256" s="835" t="s">
        <v>2292</v>
      </c>
      <c r="F256" s="863" t="s">
        <v>2293</v>
      </c>
      <c r="G256" s="835" t="s">
        <v>2374</v>
      </c>
      <c r="H256" s="835" t="s">
        <v>2375</v>
      </c>
      <c r="I256" s="849">
        <v>8822.98046875</v>
      </c>
      <c r="J256" s="849">
        <v>1</v>
      </c>
      <c r="K256" s="850">
        <v>8822.98046875</v>
      </c>
    </row>
    <row r="257" spans="1:11" ht="14.4" customHeight="1" x14ac:dyDescent="0.3">
      <c r="A257" s="831" t="s">
        <v>573</v>
      </c>
      <c r="B257" s="832" t="s">
        <v>574</v>
      </c>
      <c r="C257" s="835" t="s">
        <v>1983</v>
      </c>
      <c r="D257" s="863" t="s">
        <v>1984</v>
      </c>
      <c r="E257" s="835" t="s">
        <v>2292</v>
      </c>
      <c r="F257" s="863" t="s">
        <v>2293</v>
      </c>
      <c r="G257" s="835" t="s">
        <v>2376</v>
      </c>
      <c r="H257" s="835" t="s">
        <v>2377</v>
      </c>
      <c r="I257" s="849">
        <v>8822.98046875</v>
      </c>
      <c r="J257" s="849">
        <v>1</v>
      </c>
      <c r="K257" s="850">
        <v>8822.98046875</v>
      </c>
    </row>
    <row r="258" spans="1:11" ht="14.4" customHeight="1" x14ac:dyDescent="0.3">
      <c r="A258" s="831" t="s">
        <v>573</v>
      </c>
      <c r="B258" s="832" t="s">
        <v>574</v>
      </c>
      <c r="C258" s="835" t="s">
        <v>1983</v>
      </c>
      <c r="D258" s="863" t="s">
        <v>1984</v>
      </c>
      <c r="E258" s="835" t="s">
        <v>2292</v>
      </c>
      <c r="F258" s="863" t="s">
        <v>2293</v>
      </c>
      <c r="G258" s="835" t="s">
        <v>2378</v>
      </c>
      <c r="H258" s="835" t="s">
        <v>2379</v>
      </c>
      <c r="I258" s="849">
        <v>8822.98046875</v>
      </c>
      <c r="J258" s="849">
        <v>2</v>
      </c>
      <c r="K258" s="850">
        <v>17645.9609375</v>
      </c>
    </row>
    <row r="259" spans="1:11" ht="14.4" customHeight="1" x14ac:dyDescent="0.3">
      <c r="A259" s="831" t="s">
        <v>573</v>
      </c>
      <c r="B259" s="832" t="s">
        <v>574</v>
      </c>
      <c r="C259" s="835" t="s">
        <v>1983</v>
      </c>
      <c r="D259" s="863" t="s">
        <v>1984</v>
      </c>
      <c r="E259" s="835" t="s">
        <v>2292</v>
      </c>
      <c r="F259" s="863" t="s">
        <v>2293</v>
      </c>
      <c r="G259" s="835" t="s">
        <v>2380</v>
      </c>
      <c r="H259" s="835" t="s">
        <v>2381</v>
      </c>
      <c r="I259" s="849">
        <v>9733.349609375</v>
      </c>
      <c r="J259" s="849">
        <v>1</v>
      </c>
      <c r="K259" s="850">
        <v>9733.349609375</v>
      </c>
    </row>
    <row r="260" spans="1:11" ht="14.4" customHeight="1" x14ac:dyDescent="0.3">
      <c r="A260" s="831" t="s">
        <v>573</v>
      </c>
      <c r="B260" s="832" t="s">
        <v>574</v>
      </c>
      <c r="C260" s="835" t="s">
        <v>1983</v>
      </c>
      <c r="D260" s="863" t="s">
        <v>1984</v>
      </c>
      <c r="E260" s="835" t="s">
        <v>2292</v>
      </c>
      <c r="F260" s="863" t="s">
        <v>2293</v>
      </c>
      <c r="G260" s="835" t="s">
        <v>2382</v>
      </c>
      <c r="H260" s="835" t="s">
        <v>2383</v>
      </c>
      <c r="I260" s="849">
        <v>9733.3603515625</v>
      </c>
      <c r="J260" s="849">
        <v>1</v>
      </c>
      <c r="K260" s="850">
        <v>9733.3603515625</v>
      </c>
    </row>
    <row r="261" spans="1:11" ht="14.4" customHeight="1" x14ac:dyDescent="0.3">
      <c r="A261" s="831" t="s">
        <v>573</v>
      </c>
      <c r="B261" s="832" t="s">
        <v>574</v>
      </c>
      <c r="C261" s="835" t="s">
        <v>1983</v>
      </c>
      <c r="D261" s="863" t="s">
        <v>1984</v>
      </c>
      <c r="E261" s="835" t="s">
        <v>2292</v>
      </c>
      <c r="F261" s="863" t="s">
        <v>2293</v>
      </c>
      <c r="G261" s="835" t="s">
        <v>2384</v>
      </c>
      <c r="H261" s="835" t="s">
        <v>2385</v>
      </c>
      <c r="I261" s="849">
        <v>8294.7001953125</v>
      </c>
      <c r="J261" s="849">
        <v>1</v>
      </c>
      <c r="K261" s="850">
        <v>8294.7001953125</v>
      </c>
    </row>
    <row r="262" spans="1:11" ht="14.4" customHeight="1" x14ac:dyDescent="0.3">
      <c r="A262" s="831" t="s">
        <v>573</v>
      </c>
      <c r="B262" s="832" t="s">
        <v>574</v>
      </c>
      <c r="C262" s="835" t="s">
        <v>1983</v>
      </c>
      <c r="D262" s="863" t="s">
        <v>1984</v>
      </c>
      <c r="E262" s="835" t="s">
        <v>2292</v>
      </c>
      <c r="F262" s="863" t="s">
        <v>2293</v>
      </c>
      <c r="G262" s="835" t="s">
        <v>2386</v>
      </c>
      <c r="H262" s="835" t="s">
        <v>2387</v>
      </c>
      <c r="I262" s="849">
        <v>8294.7001953125</v>
      </c>
      <c r="J262" s="849">
        <v>1</v>
      </c>
      <c r="K262" s="850">
        <v>8294.7001953125</v>
      </c>
    </row>
    <row r="263" spans="1:11" ht="14.4" customHeight="1" x14ac:dyDescent="0.3">
      <c r="A263" s="831" t="s">
        <v>573</v>
      </c>
      <c r="B263" s="832" t="s">
        <v>574</v>
      </c>
      <c r="C263" s="835" t="s">
        <v>1983</v>
      </c>
      <c r="D263" s="863" t="s">
        <v>1984</v>
      </c>
      <c r="E263" s="835" t="s">
        <v>2292</v>
      </c>
      <c r="F263" s="863" t="s">
        <v>2293</v>
      </c>
      <c r="G263" s="835" t="s">
        <v>2388</v>
      </c>
      <c r="H263" s="835" t="s">
        <v>2389</v>
      </c>
      <c r="I263" s="849">
        <v>9517.9501953125</v>
      </c>
      <c r="J263" s="849">
        <v>2</v>
      </c>
      <c r="K263" s="850">
        <v>19035.900390625</v>
      </c>
    </row>
    <row r="264" spans="1:11" ht="14.4" customHeight="1" x14ac:dyDescent="0.3">
      <c r="A264" s="831" t="s">
        <v>573</v>
      </c>
      <c r="B264" s="832" t="s">
        <v>574</v>
      </c>
      <c r="C264" s="835" t="s">
        <v>1983</v>
      </c>
      <c r="D264" s="863" t="s">
        <v>1984</v>
      </c>
      <c r="E264" s="835" t="s">
        <v>2292</v>
      </c>
      <c r="F264" s="863" t="s">
        <v>2293</v>
      </c>
      <c r="G264" s="835" t="s">
        <v>2390</v>
      </c>
      <c r="H264" s="835" t="s">
        <v>2391</v>
      </c>
      <c r="I264" s="849">
        <v>9517.9501953125</v>
      </c>
      <c r="J264" s="849">
        <v>1</v>
      </c>
      <c r="K264" s="850">
        <v>9517.9501953125</v>
      </c>
    </row>
    <row r="265" spans="1:11" ht="14.4" customHeight="1" x14ac:dyDescent="0.3">
      <c r="A265" s="831" t="s">
        <v>573</v>
      </c>
      <c r="B265" s="832" t="s">
        <v>574</v>
      </c>
      <c r="C265" s="835" t="s">
        <v>1983</v>
      </c>
      <c r="D265" s="863" t="s">
        <v>1984</v>
      </c>
      <c r="E265" s="835" t="s">
        <v>2292</v>
      </c>
      <c r="F265" s="863" t="s">
        <v>2293</v>
      </c>
      <c r="G265" s="835" t="s">
        <v>2392</v>
      </c>
      <c r="H265" s="835" t="s">
        <v>2393</v>
      </c>
      <c r="I265" s="849">
        <v>6938.89013671875</v>
      </c>
      <c r="J265" s="849">
        <v>1</v>
      </c>
      <c r="K265" s="850">
        <v>6938.89013671875</v>
      </c>
    </row>
    <row r="266" spans="1:11" ht="14.4" customHeight="1" x14ac:dyDescent="0.3">
      <c r="A266" s="831" t="s">
        <v>573</v>
      </c>
      <c r="B266" s="832" t="s">
        <v>574</v>
      </c>
      <c r="C266" s="835" t="s">
        <v>1983</v>
      </c>
      <c r="D266" s="863" t="s">
        <v>1984</v>
      </c>
      <c r="E266" s="835" t="s">
        <v>2292</v>
      </c>
      <c r="F266" s="863" t="s">
        <v>2293</v>
      </c>
      <c r="G266" s="835" t="s">
        <v>2394</v>
      </c>
      <c r="H266" s="835" t="s">
        <v>2395</v>
      </c>
      <c r="I266" s="849">
        <v>7424.2998046875</v>
      </c>
      <c r="J266" s="849">
        <v>1</v>
      </c>
      <c r="K266" s="850">
        <v>7424.2998046875</v>
      </c>
    </row>
    <row r="267" spans="1:11" ht="14.4" customHeight="1" x14ac:dyDescent="0.3">
      <c r="A267" s="831" t="s">
        <v>573</v>
      </c>
      <c r="B267" s="832" t="s">
        <v>574</v>
      </c>
      <c r="C267" s="835" t="s">
        <v>1983</v>
      </c>
      <c r="D267" s="863" t="s">
        <v>1984</v>
      </c>
      <c r="E267" s="835" t="s">
        <v>2292</v>
      </c>
      <c r="F267" s="863" t="s">
        <v>2293</v>
      </c>
      <c r="G267" s="835" t="s">
        <v>2396</v>
      </c>
      <c r="H267" s="835" t="s">
        <v>2397</v>
      </c>
      <c r="I267" s="849">
        <v>8830.740234375</v>
      </c>
      <c r="J267" s="849">
        <v>1</v>
      </c>
      <c r="K267" s="850">
        <v>8830.740234375</v>
      </c>
    </row>
    <row r="268" spans="1:11" ht="14.4" customHeight="1" x14ac:dyDescent="0.3">
      <c r="A268" s="831" t="s">
        <v>573</v>
      </c>
      <c r="B268" s="832" t="s">
        <v>574</v>
      </c>
      <c r="C268" s="835" t="s">
        <v>1983</v>
      </c>
      <c r="D268" s="863" t="s">
        <v>1984</v>
      </c>
      <c r="E268" s="835" t="s">
        <v>2292</v>
      </c>
      <c r="F268" s="863" t="s">
        <v>2293</v>
      </c>
      <c r="G268" s="835" t="s">
        <v>2398</v>
      </c>
      <c r="H268" s="835" t="s">
        <v>2399</v>
      </c>
      <c r="I268" s="849">
        <v>12135.01953125</v>
      </c>
      <c r="J268" s="849">
        <v>1</v>
      </c>
      <c r="K268" s="850">
        <v>12135.01953125</v>
      </c>
    </row>
    <row r="269" spans="1:11" ht="14.4" customHeight="1" x14ac:dyDescent="0.3">
      <c r="A269" s="831" t="s">
        <v>573</v>
      </c>
      <c r="B269" s="832" t="s">
        <v>574</v>
      </c>
      <c r="C269" s="835" t="s">
        <v>1983</v>
      </c>
      <c r="D269" s="863" t="s">
        <v>1984</v>
      </c>
      <c r="E269" s="835" t="s">
        <v>2292</v>
      </c>
      <c r="F269" s="863" t="s">
        <v>2293</v>
      </c>
      <c r="G269" s="835" t="s">
        <v>2400</v>
      </c>
      <c r="H269" s="835" t="s">
        <v>2401</v>
      </c>
      <c r="I269" s="849">
        <v>10645.6796875</v>
      </c>
      <c r="J269" s="849">
        <v>2</v>
      </c>
      <c r="K269" s="850">
        <v>21291.359375</v>
      </c>
    </row>
    <row r="270" spans="1:11" ht="14.4" customHeight="1" x14ac:dyDescent="0.3">
      <c r="A270" s="831" t="s">
        <v>573</v>
      </c>
      <c r="B270" s="832" t="s">
        <v>574</v>
      </c>
      <c r="C270" s="835" t="s">
        <v>1983</v>
      </c>
      <c r="D270" s="863" t="s">
        <v>1984</v>
      </c>
      <c r="E270" s="835" t="s">
        <v>2292</v>
      </c>
      <c r="F270" s="863" t="s">
        <v>2293</v>
      </c>
      <c r="G270" s="835" t="s">
        <v>2402</v>
      </c>
      <c r="H270" s="835" t="s">
        <v>2403</v>
      </c>
      <c r="I270" s="849">
        <v>8695.2998046875</v>
      </c>
      <c r="J270" s="849">
        <v>1</v>
      </c>
      <c r="K270" s="850">
        <v>8695.2998046875</v>
      </c>
    </row>
    <row r="271" spans="1:11" ht="14.4" customHeight="1" x14ac:dyDescent="0.3">
      <c r="A271" s="831" t="s">
        <v>573</v>
      </c>
      <c r="B271" s="832" t="s">
        <v>574</v>
      </c>
      <c r="C271" s="835" t="s">
        <v>1983</v>
      </c>
      <c r="D271" s="863" t="s">
        <v>1984</v>
      </c>
      <c r="E271" s="835" t="s">
        <v>2292</v>
      </c>
      <c r="F271" s="863" t="s">
        <v>2293</v>
      </c>
      <c r="G271" s="835" t="s">
        <v>2404</v>
      </c>
      <c r="H271" s="835" t="s">
        <v>2405</v>
      </c>
      <c r="I271" s="849">
        <v>8695.2998046875</v>
      </c>
      <c r="J271" s="849">
        <v>1</v>
      </c>
      <c r="K271" s="850">
        <v>8695.2998046875</v>
      </c>
    </row>
    <row r="272" spans="1:11" ht="14.4" customHeight="1" x14ac:dyDescent="0.3">
      <c r="A272" s="831" t="s">
        <v>573</v>
      </c>
      <c r="B272" s="832" t="s">
        <v>574</v>
      </c>
      <c r="C272" s="835" t="s">
        <v>1983</v>
      </c>
      <c r="D272" s="863" t="s">
        <v>1984</v>
      </c>
      <c r="E272" s="835" t="s">
        <v>2292</v>
      </c>
      <c r="F272" s="863" t="s">
        <v>2293</v>
      </c>
      <c r="G272" s="835" t="s">
        <v>2406</v>
      </c>
      <c r="H272" s="835" t="s">
        <v>2407</v>
      </c>
      <c r="I272" s="849">
        <v>597.489990234375</v>
      </c>
      <c r="J272" s="849">
        <v>2</v>
      </c>
      <c r="K272" s="850">
        <v>1194.97998046875</v>
      </c>
    </row>
    <row r="273" spans="1:11" ht="14.4" customHeight="1" x14ac:dyDescent="0.3">
      <c r="A273" s="831" t="s">
        <v>573</v>
      </c>
      <c r="B273" s="832" t="s">
        <v>574</v>
      </c>
      <c r="C273" s="835" t="s">
        <v>1983</v>
      </c>
      <c r="D273" s="863" t="s">
        <v>1984</v>
      </c>
      <c r="E273" s="835" t="s">
        <v>2292</v>
      </c>
      <c r="F273" s="863" t="s">
        <v>2293</v>
      </c>
      <c r="G273" s="835" t="s">
        <v>2408</v>
      </c>
      <c r="H273" s="835" t="s">
        <v>2409</v>
      </c>
      <c r="I273" s="849">
        <v>597.49249267578125</v>
      </c>
      <c r="J273" s="849">
        <v>16</v>
      </c>
      <c r="K273" s="850">
        <v>9559.8798828125</v>
      </c>
    </row>
    <row r="274" spans="1:11" ht="14.4" customHeight="1" x14ac:dyDescent="0.3">
      <c r="A274" s="831" t="s">
        <v>573</v>
      </c>
      <c r="B274" s="832" t="s">
        <v>574</v>
      </c>
      <c r="C274" s="835" t="s">
        <v>1983</v>
      </c>
      <c r="D274" s="863" t="s">
        <v>1984</v>
      </c>
      <c r="E274" s="835" t="s">
        <v>2292</v>
      </c>
      <c r="F274" s="863" t="s">
        <v>2293</v>
      </c>
      <c r="G274" s="835" t="s">
        <v>2410</v>
      </c>
      <c r="H274" s="835" t="s">
        <v>2411</v>
      </c>
      <c r="I274" s="849">
        <v>597.489990234375</v>
      </c>
      <c r="J274" s="849">
        <v>8</v>
      </c>
      <c r="K274" s="850">
        <v>4779.919921875</v>
      </c>
    </row>
    <row r="275" spans="1:11" ht="14.4" customHeight="1" x14ac:dyDescent="0.3">
      <c r="A275" s="831" t="s">
        <v>573</v>
      </c>
      <c r="B275" s="832" t="s">
        <v>574</v>
      </c>
      <c r="C275" s="835" t="s">
        <v>1983</v>
      </c>
      <c r="D275" s="863" t="s">
        <v>1984</v>
      </c>
      <c r="E275" s="835" t="s">
        <v>2292</v>
      </c>
      <c r="F275" s="863" t="s">
        <v>2293</v>
      </c>
      <c r="G275" s="835" t="s">
        <v>2412</v>
      </c>
      <c r="H275" s="835" t="s">
        <v>2413</v>
      </c>
      <c r="I275" s="849">
        <v>9087.1298828125</v>
      </c>
      <c r="J275" s="849">
        <v>1</v>
      </c>
      <c r="K275" s="850">
        <v>9087.1298828125</v>
      </c>
    </row>
    <row r="276" spans="1:11" ht="14.4" customHeight="1" x14ac:dyDescent="0.3">
      <c r="A276" s="831" t="s">
        <v>573</v>
      </c>
      <c r="B276" s="832" t="s">
        <v>574</v>
      </c>
      <c r="C276" s="835" t="s">
        <v>1983</v>
      </c>
      <c r="D276" s="863" t="s">
        <v>1984</v>
      </c>
      <c r="E276" s="835" t="s">
        <v>2292</v>
      </c>
      <c r="F276" s="863" t="s">
        <v>2293</v>
      </c>
      <c r="G276" s="835" t="s">
        <v>2414</v>
      </c>
      <c r="H276" s="835" t="s">
        <v>2415</v>
      </c>
      <c r="I276" s="849">
        <v>7179.33984375</v>
      </c>
      <c r="J276" s="849">
        <v>1</v>
      </c>
      <c r="K276" s="850">
        <v>7179.33984375</v>
      </c>
    </row>
    <row r="277" spans="1:11" ht="14.4" customHeight="1" x14ac:dyDescent="0.3">
      <c r="A277" s="831" t="s">
        <v>573</v>
      </c>
      <c r="B277" s="832" t="s">
        <v>574</v>
      </c>
      <c r="C277" s="835" t="s">
        <v>1983</v>
      </c>
      <c r="D277" s="863" t="s">
        <v>1984</v>
      </c>
      <c r="E277" s="835" t="s">
        <v>2292</v>
      </c>
      <c r="F277" s="863" t="s">
        <v>2293</v>
      </c>
      <c r="G277" s="835" t="s">
        <v>2416</v>
      </c>
      <c r="H277" s="835" t="s">
        <v>2417</v>
      </c>
      <c r="I277" s="849">
        <v>5822.68017578125</v>
      </c>
      <c r="J277" s="849">
        <v>1</v>
      </c>
      <c r="K277" s="850">
        <v>5822.68017578125</v>
      </c>
    </row>
    <row r="278" spans="1:11" ht="14.4" customHeight="1" x14ac:dyDescent="0.3">
      <c r="A278" s="831" t="s">
        <v>573</v>
      </c>
      <c r="B278" s="832" t="s">
        <v>574</v>
      </c>
      <c r="C278" s="835" t="s">
        <v>1983</v>
      </c>
      <c r="D278" s="863" t="s">
        <v>1984</v>
      </c>
      <c r="E278" s="835" t="s">
        <v>2292</v>
      </c>
      <c r="F278" s="863" t="s">
        <v>2293</v>
      </c>
      <c r="G278" s="835" t="s">
        <v>2418</v>
      </c>
      <c r="H278" s="835" t="s">
        <v>2419</v>
      </c>
      <c r="I278" s="849">
        <v>7179.33984375</v>
      </c>
      <c r="J278" s="849">
        <v>2</v>
      </c>
      <c r="K278" s="850">
        <v>14358.6796875</v>
      </c>
    </row>
    <row r="279" spans="1:11" ht="14.4" customHeight="1" x14ac:dyDescent="0.3">
      <c r="A279" s="831" t="s">
        <v>573</v>
      </c>
      <c r="B279" s="832" t="s">
        <v>574</v>
      </c>
      <c r="C279" s="835" t="s">
        <v>1983</v>
      </c>
      <c r="D279" s="863" t="s">
        <v>1984</v>
      </c>
      <c r="E279" s="835" t="s">
        <v>2292</v>
      </c>
      <c r="F279" s="863" t="s">
        <v>2293</v>
      </c>
      <c r="G279" s="835" t="s">
        <v>2420</v>
      </c>
      <c r="H279" s="835" t="s">
        <v>2421</v>
      </c>
      <c r="I279" s="849">
        <v>3138.239990234375</v>
      </c>
      <c r="J279" s="849">
        <v>1</v>
      </c>
      <c r="K279" s="850">
        <v>3138.239990234375</v>
      </c>
    </row>
    <row r="280" spans="1:11" ht="14.4" customHeight="1" x14ac:dyDescent="0.3">
      <c r="A280" s="831" t="s">
        <v>573</v>
      </c>
      <c r="B280" s="832" t="s">
        <v>574</v>
      </c>
      <c r="C280" s="835" t="s">
        <v>1983</v>
      </c>
      <c r="D280" s="863" t="s">
        <v>1984</v>
      </c>
      <c r="E280" s="835" t="s">
        <v>2292</v>
      </c>
      <c r="F280" s="863" t="s">
        <v>2293</v>
      </c>
      <c r="G280" s="835" t="s">
        <v>2422</v>
      </c>
      <c r="H280" s="835" t="s">
        <v>2423</v>
      </c>
      <c r="I280" s="849">
        <v>2319.780029296875</v>
      </c>
      <c r="J280" s="849">
        <v>1</v>
      </c>
      <c r="K280" s="850">
        <v>2319.780029296875</v>
      </c>
    </row>
    <row r="281" spans="1:11" ht="14.4" customHeight="1" x14ac:dyDescent="0.3">
      <c r="A281" s="831" t="s">
        <v>573</v>
      </c>
      <c r="B281" s="832" t="s">
        <v>574</v>
      </c>
      <c r="C281" s="835" t="s">
        <v>1983</v>
      </c>
      <c r="D281" s="863" t="s">
        <v>1984</v>
      </c>
      <c r="E281" s="835" t="s">
        <v>2292</v>
      </c>
      <c r="F281" s="863" t="s">
        <v>2293</v>
      </c>
      <c r="G281" s="835" t="s">
        <v>2424</v>
      </c>
      <c r="H281" s="835" t="s">
        <v>2425</v>
      </c>
      <c r="I281" s="849">
        <v>4729.25</v>
      </c>
      <c r="J281" s="849">
        <v>1</v>
      </c>
      <c r="K281" s="850">
        <v>4729.25</v>
      </c>
    </row>
    <row r="282" spans="1:11" ht="14.4" customHeight="1" x14ac:dyDescent="0.3">
      <c r="A282" s="831" t="s">
        <v>573</v>
      </c>
      <c r="B282" s="832" t="s">
        <v>574</v>
      </c>
      <c r="C282" s="835" t="s">
        <v>1983</v>
      </c>
      <c r="D282" s="863" t="s">
        <v>1984</v>
      </c>
      <c r="E282" s="835" t="s">
        <v>2292</v>
      </c>
      <c r="F282" s="863" t="s">
        <v>2293</v>
      </c>
      <c r="G282" s="835" t="s">
        <v>2426</v>
      </c>
      <c r="H282" s="835" t="s">
        <v>2427</v>
      </c>
      <c r="I282" s="849">
        <v>17478.849609375</v>
      </c>
      <c r="J282" s="849">
        <v>1</v>
      </c>
      <c r="K282" s="850">
        <v>17478.849609375</v>
      </c>
    </row>
    <row r="283" spans="1:11" ht="14.4" customHeight="1" x14ac:dyDescent="0.3">
      <c r="A283" s="831" t="s">
        <v>573</v>
      </c>
      <c r="B283" s="832" t="s">
        <v>574</v>
      </c>
      <c r="C283" s="835" t="s">
        <v>1983</v>
      </c>
      <c r="D283" s="863" t="s">
        <v>1984</v>
      </c>
      <c r="E283" s="835" t="s">
        <v>2292</v>
      </c>
      <c r="F283" s="863" t="s">
        <v>2293</v>
      </c>
      <c r="G283" s="835" t="s">
        <v>2428</v>
      </c>
      <c r="H283" s="835" t="s">
        <v>2429</v>
      </c>
      <c r="I283" s="849">
        <v>8489.2998046875</v>
      </c>
      <c r="J283" s="849">
        <v>1</v>
      </c>
      <c r="K283" s="850">
        <v>8489.2998046875</v>
      </c>
    </row>
    <row r="284" spans="1:11" ht="14.4" customHeight="1" x14ac:dyDescent="0.3">
      <c r="A284" s="831" t="s">
        <v>573</v>
      </c>
      <c r="B284" s="832" t="s">
        <v>574</v>
      </c>
      <c r="C284" s="835" t="s">
        <v>1983</v>
      </c>
      <c r="D284" s="863" t="s">
        <v>1984</v>
      </c>
      <c r="E284" s="835" t="s">
        <v>2292</v>
      </c>
      <c r="F284" s="863" t="s">
        <v>2293</v>
      </c>
      <c r="G284" s="835" t="s">
        <v>2430</v>
      </c>
      <c r="H284" s="835" t="s">
        <v>2431</v>
      </c>
      <c r="I284" s="849">
        <v>2802.260009765625</v>
      </c>
      <c r="J284" s="849">
        <v>1</v>
      </c>
      <c r="K284" s="850">
        <v>2802.260009765625</v>
      </c>
    </row>
    <row r="285" spans="1:11" ht="14.4" customHeight="1" x14ac:dyDescent="0.3">
      <c r="A285" s="831" t="s">
        <v>573</v>
      </c>
      <c r="B285" s="832" t="s">
        <v>574</v>
      </c>
      <c r="C285" s="835" t="s">
        <v>1983</v>
      </c>
      <c r="D285" s="863" t="s">
        <v>1984</v>
      </c>
      <c r="E285" s="835" t="s">
        <v>2292</v>
      </c>
      <c r="F285" s="863" t="s">
        <v>2293</v>
      </c>
      <c r="G285" s="835" t="s">
        <v>2432</v>
      </c>
      <c r="H285" s="835" t="s">
        <v>2433</v>
      </c>
      <c r="I285" s="849">
        <v>9084.2099609375</v>
      </c>
      <c r="J285" s="849">
        <v>4</v>
      </c>
      <c r="K285" s="850">
        <v>36336.83984375</v>
      </c>
    </row>
    <row r="286" spans="1:11" ht="14.4" customHeight="1" x14ac:dyDescent="0.3">
      <c r="A286" s="831" t="s">
        <v>573</v>
      </c>
      <c r="B286" s="832" t="s">
        <v>574</v>
      </c>
      <c r="C286" s="835" t="s">
        <v>1983</v>
      </c>
      <c r="D286" s="863" t="s">
        <v>1984</v>
      </c>
      <c r="E286" s="835" t="s">
        <v>2292</v>
      </c>
      <c r="F286" s="863" t="s">
        <v>2293</v>
      </c>
      <c r="G286" s="835" t="s">
        <v>2434</v>
      </c>
      <c r="H286" s="835" t="s">
        <v>2435</v>
      </c>
      <c r="I286" s="849">
        <v>9084.2099609375</v>
      </c>
      <c r="J286" s="849">
        <v>1</v>
      </c>
      <c r="K286" s="850">
        <v>9084.2099609375</v>
      </c>
    </row>
    <row r="287" spans="1:11" ht="14.4" customHeight="1" x14ac:dyDescent="0.3">
      <c r="A287" s="831" t="s">
        <v>573</v>
      </c>
      <c r="B287" s="832" t="s">
        <v>574</v>
      </c>
      <c r="C287" s="835" t="s">
        <v>1983</v>
      </c>
      <c r="D287" s="863" t="s">
        <v>1984</v>
      </c>
      <c r="E287" s="835" t="s">
        <v>2292</v>
      </c>
      <c r="F287" s="863" t="s">
        <v>2293</v>
      </c>
      <c r="G287" s="835" t="s">
        <v>2436</v>
      </c>
      <c r="H287" s="835" t="s">
        <v>2437</v>
      </c>
      <c r="I287" s="849">
        <v>7728</v>
      </c>
      <c r="J287" s="849">
        <v>1</v>
      </c>
      <c r="K287" s="850">
        <v>7728</v>
      </c>
    </row>
    <row r="288" spans="1:11" ht="14.4" customHeight="1" x14ac:dyDescent="0.3">
      <c r="A288" s="831" t="s">
        <v>573</v>
      </c>
      <c r="B288" s="832" t="s">
        <v>574</v>
      </c>
      <c r="C288" s="835" t="s">
        <v>1983</v>
      </c>
      <c r="D288" s="863" t="s">
        <v>1984</v>
      </c>
      <c r="E288" s="835" t="s">
        <v>2292</v>
      </c>
      <c r="F288" s="863" t="s">
        <v>2293</v>
      </c>
      <c r="G288" s="835" t="s">
        <v>2438</v>
      </c>
      <c r="H288" s="835" t="s">
        <v>2439</v>
      </c>
      <c r="I288" s="849">
        <v>1270.0525207519531</v>
      </c>
      <c r="J288" s="849">
        <v>4</v>
      </c>
      <c r="K288" s="850">
        <v>5080.2100830078125</v>
      </c>
    </row>
    <row r="289" spans="1:11" ht="14.4" customHeight="1" x14ac:dyDescent="0.3">
      <c r="A289" s="831" t="s">
        <v>573</v>
      </c>
      <c r="B289" s="832" t="s">
        <v>574</v>
      </c>
      <c r="C289" s="835" t="s">
        <v>1983</v>
      </c>
      <c r="D289" s="863" t="s">
        <v>1984</v>
      </c>
      <c r="E289" s="835" t="s">
        <v>2292</v>
      </c>
      <c r="F289" s="863" t="s">
        <v>2293</v>
      </c>
      <c r="G289" s="835" t="s">
        <v>2440</v>
      </c>
      <c r="H289" s="835" t="s">
        <v>2441</v>
      </c>
      <c r="I289" s="849">
        <v>1270.0450439453125</v>
      </c>
      <c r="J289" s="849">
        <v>2</v>
      </c>
      <c r="K289" s="850">
        <v>2540.090087890625</v>
      </c>
    </row>
    <row r="290" spans="1:11" ht="14.4" customHeight="1" x14ac:dyDescent="0.3">
      <c r="A290" s="831" t="s">
        <v>573</v>
      </c>
      <c r="B290" s="832" t="s">
        <v>574</v>
      </c>
      <c r="C290" s="835" t="s">
        <v>1983</v>
      </c>
      <c r="D290" s="863" t="s">
        <v>1984</v>
      </c>
      <c r="E290" s="835" t="s">
        <v>2292</v>
      </c>
      <c r="F290" s="863" t="s">
        <v>2293</v>
      </c>
      <c r="G290" s="835" t="s">
        <v>2442</v>
      </c>
      <c r="H290" s="835" t="s">
        <v>2443</v>
      </c>
      <c r="I290" s="849">
        <v>1270.0400390625</v>
      </c>
      <c r="J290" s="849">
        <v>5</v>
      </c>
      <c r="K290" s="850">
        <v>6350.2001953125</v>
      </c>
    </row>
    <row r="291" spans="1:11" ht="14.4" customHeight="1" x14ac:dyDescent="0.3">
      <c r="A291" s="831" t="s">
        <v>573</v>
      </c>
      <c r="B291" s="832" t="s">
        <v>574</v>
      </c>
      <c r="C291" s="835" t="s">
        <v>1983</v>
      </c>
      <c r="D291" s="863" t="s">
        <v>1984</v>
      </c>
      <c r="E291" s="835" t="s">
        <v>2292</v>
      </c>
      <c r="F291" s="863" t="s">
        <v>2293</v>
      </c>
      <c r="G291" s="835" t="s">
        <v>2444</v>
      </c>
      <c r="H291" s="835" t="s">
        <v>2445</v>
      </c>
      <c r="I291" s="849">
        <v>1270.0400390625</v>
      </c>
      <c r="J291" s="849">
        <v>6</v>
      </c>
      <c r="K291" s="850">
        <v>7620.240234375</v>
      </c>
    </row>
    <row r="292" spans="1:11" ht="14.4" customHeight="1" x14ac:dyDescent="0.3">
      <c r="A292" s="831" t="s">
        <v>573</v>
      </c>
      <c r="B292" s="832" t="s">
        <v>574</v>
      </c>
      <c r="C292" s="835" t="s">
        <v>1983</v>
      </c>
      <c r="D292" s="863" t="s">
        <v>1984</v>
      </c>
      <c r="E292" s="835" t="s">
        <v>2292</v>
      </c>
      <c r="F292" s="863" t="s">
        <v>2293</v>
      </c>
      <c r="G292" s="835" t="s">
        <v>2446</v>
      </c>
      <c r="H292" s="835" t="s">
        <v>2447</v>
      </c>
      <c r="I292" s="849">
        <v>1270.0400390625</v>
      </c>
      <c r="J292" s="849">
        <v>3</v>
      </c>
      <c r="K292" s="850">
        <v>3810.1201171875</v>
      </c>
    </row>
    <row r="293" spans="1:11" ht="14.4" customHeight="1" x14ac:dyDescent="0.3">
      <c r="A293" s="831" t="s">
        <v>573</v>
      </c>
      <c r="B293" s="832" t="s">
        <v>574</v>
      </c>
      <c r="C293" s="835" t="s">
        <v>1983</v>
      </c>
      <c r="D293" s="863" t="s">
        <v>1984</v>
      </c>
      <c r="E293" s="835" t="s">
        <v>2292</v>
      </c>
      <c r="F293" s="863" t="s">
        <v>2293</v>
      </c>
      <c r="G293" s="835" t="s">
        <v>2448</v>
      </c>
      <c r="H293" s="835" t="s">
        <v>2449</v>
      </c>
      <c r="I293" s="849">
        <v>2052</v>
      </c>
      <c r="J293" s="849">
        <v>1</v>
      </c>
      <c r="K293" s="850">
        <v>2052</v>
      </c>
    </row>
    <row r="294" spans="1:11" ht="14.4" customHeight="1" x14ac:dyDescent="0.3">
      <c r="A294" s="831" t="s">
        <v>573</v>
      </c>
      <c r="B294" s="832" t="s">
        <v>574</v>
      </c>
      <c r="C294" s="835" t="s">
        <v>1983</v>
      </c>
      <c r="D294" s="863" t="s">
        <v>1984</v>
      </c>
      <c r="E294" s="835" t="s">
        <v>2292</v>
      </c>
      <c r="F294" s="863" t="s">
        <v>2293</v>
      </c>
      <c r="G294" s="835" t="s">
        <v>2450</v>
      </c>
      <c r="H294" s="835" t="s">
        <v>2451</v>
      </c>
      <c r="I294" s="849">
        <v>2051.989990234375</v>
      </c>
      <c r="J294" s="849">
        <v>1</v>
      </c>
      <c r="K294" s="850">
        <v>2051.989990234375</v>
      </c>
    </row>
    <row r="295" spans="1:11" ht="14.4" customHeight="1" x14ac:dyDescent="0.3">
      <c r="A295" s="831" t="s">
        <v>573</v>
      </c>
      <c r="B295" s="832" t="s">
        <v>574</v>
      </c>
      <c r="C295" s="835" t="s">
        <v>1983</v>
      </c>
      <c r="D295" s="863" t="s">
        <v>1984</v>
      </c>
      <c r="E295" s="835" t="s">
        <v>2292</v>
      </c>
      <c r="F295" s="863" t="s">
        <v>2293</v>
      </c>
      <c r="G295" s="835" t="s">
        <v>2452</v>
      </c>
      <c r="H295" s="835" t="s">
        <v>2453</v>
      </c>
      <c r="I295" s="849">
        <v>2052</v>
      </c>
      <c r="J295" s="849">
        <v>2</v>
      </c>
      <c r="K295" s="850">
        <v>4104</v>
      </c>
    </row>
    <row r="296" spans="1:11" ht="14.4" customHeight="1" x14ac:dyDescent="0.3">
      <c r="A296" s="831" t="s">
        <v>573</v>
      </c>
      <c r="B296" s="832" t="s">
        <v>574</v>
      </c>
      <c r="C296" s="835" t="s">
        <v>1983</v>
      </c>
      <c r="D296" s="863" t="s">
        <v>1984</v>
      </c>
      <c r="E296" s="835" t="s">
        <v>2292</v>
      </c>
      <c r="F296" s="863" t="s">
        <v>2293</v>
      </c>
      <c r="G296" s="835" t="s">
        <v>2454</v>
      </c>
      <c r="H296" s="835" t="s">
        <v>2455</v>
      </c>
      <c r="I296" s="849">
        <v>5192.25</v>
      </c>
      <c r="J296" s="849">
        <v>1</v>
      </c>
      <c r="K296" s="850">
        <v>5192.25</v>
      </c>
    </row>
    <row r="297" spans="1:11" ht="14.4" customHeight="1" x14ac:dyDescent="0.3">
      <c r="A297" s="831" t="s">
        <v>573</v>
      </c>
      <c r="B297" s="832" t="s">
        <v>574</v>
      </c>
      <c r="C297" s="835" t="s">
        <v>1983</v>
      </c>
      <c r="D297" s="863" t="s">
        <v>1984</v>
      </c>
      <c r="E297" s="835" t="s">
        <v>2292</v>
      </c>
      <c r="F297" s="863" t="s">
        <v>2293</v>
      </c>
      <c r="G297" s="835" t="s">
        <v>2456</v>
      </c>
      <c r="H297" s="835" t="s">
        <v>2457</v>
      </c>
      <c r="I297" s="849">
        <v>8766.4404296875</v>
      </c>
      <c r="J297" s="849">
        <v>1</v>
      </c>
      <c r="K297" s="850">
        <v>8766.4404296875</v>
      </c>
    </row>
    <row r="298" spans="1:11" ht="14.4" customHeight="1" x14ac:dyDescent="0.3">
      <c r="A298" s="831" t="s">
        <v>573</v>
      </c>
      <c r="B298" s="832" t="s">
        <v>574</v>
      </c>
      <c r="C298" s="835" t="s">
        <v>1983</v>
      </c>
      <c r="D298" s="863" t="s">
        <v>1984</v>
      </c>
      <c r="E298" s="835" t="s">
        <v>2292</v>
      </c>
      <c r="F298" s="863" t="s">
        <v>2293</v>
      </c>
      <c r="G298" s="835" t="s">
        <v>2458</v>
      </c>
      <c r="H298" s="835" t="s">
        <v>2459</v>
      </c>
      <c r="I298" s="849">
        <v>7445.4501953125</v>
      </c>
      <c r="J298" s="849">
        <v>1</v>
      </c>
      <c r="K298" s="850">
        <v>7445.4501953125</v>
      </c>
    </row>
    <row r="299" spans="1:11" ht="14.4" customHeight="1" x14ac:dyDescent="0.3">
      <c r="A299" s="831" t="s">
        <v>573</v>
      </c>
      <c r="B299" s="832" t="s">
        <v>574</v>
      </c>
      <c r="C299" s="835" t="s">
        <v>1983</v>
      </c>
      <c r="D299" s="863" t="s">
        <v>1984</v>
      </c>
      <c r="E299" s="835" t="s">
        <v>2292</v>
      </c>
      <c r="F299" s="863" t="s">
        <v>2293</v>
      </c>
      <c r="G299" s="835" t="s">
        <v>2460</v>
      </c>
      <c r="H299" s="835" t="s">
        <v>2461</v>
      </c>
      <c r="I299" s="849">
        <v>7445.330078125</v>
      </c>
      <c r="J299" s="849">
        <v>1</v>
      </c>
      <c r="K299" s="850">
        <v>7445.330078125</v>
      </c>
    </row>
    <row r="300" spans="1:11" ht="14.4" customHeight="1" x14ac:dyDescent="0.3">
      <c r="A300" s="831" t="s">
        <v>573</v>
      </c>
      <c r="B300" s="832" t="s">
        <v>574</v>
      </c>
      <c r="C300" s="835" t="s">
        <v>1983</v>
      </c>
      <c r="D300" s="863" t="s">
        <v>1984</v>
      </c>
      <c r="E300" s="835" t="s">
        <v>2292</v>
      </c>
      <c r="F300" s="863" t="s">
        <v>2293</v>
      </c>
      <c r="G300" s="835" t="s">
        <v>2462</v>
      </c>
      <c r="H300" s="835" t="s">
        <v>2463</v>
      </c>
      <c r="I300" s="849">
        <v>5957.3701171875</v>
      </c>
      <c r="J300" s="849">
        <v>1</v>
      </c>
      <c r="K300" s="850">
        <v>5957.3701171875</v>
      </c>
    </row>
    <row r="301" spans="1:11" ht="14.4" customHeight="1" x14ac:dyDescent="0.3">
      <c r="A301" s="831" t="s">
        <v>573</v>
      </c>
      <c r="B301" s="832" t="s">
        <v>574</v>
      </c>
      <c r="C301" s="835" t="s">
        <v>1983</v>
      </c>
      <c r="D301" s="863" t="s">
        <v>1984</v>
      </c>
      <c r="E301" s="835" t="s">
        <v>2292</v>
      </c>
      <c r="F301" s="863" t="s">
        <v>2293</v>
      </c>
      <c r="G301" s="835" t="s">
        <v>2464</v>
      </c>
      <c r="H301" s="835" t="s">
        <v>2465</v>
      </c>
      <c r="I301" s="849">
        <v>3677.5400390625</v>
      </c>
      <c r="J301" s="849">
        <v>1</v>
      </c>
      <c r="K301" s="850">
        <v>3677.5400390625</v>
      </c>
    </row>
    <row r="302" spans="1:11" ht="14.4" customHeight="1" x14ac:dyDescent="0.3">
      <c r="A302" s="831" t="s">
        <v>573</v>
      </c>
      <c r="B302" s="832" t="s">
        <v>574</v>
      </c>
      <c r="C302" s="835" t="s">
        <v>1983</v>
      </c>
      <c r="D302" s="863" t="s">
        <v>1984</v>
      </c>
      <c r="E302" s="835" t="s">
        <v>2292</v>
      </c>
      <c r="F302" s="863" t="s">
        <v>2293</v>
      </c>
      <c r="G302" s="835" t="s">
        <v>2466</v>
      </c>
      <c r="H302" s="835" t="s">
        <v>2467</v>
      </c>
      <c r="I302" s="849">
        <v>2423.10009765625</v>
      </c>
      <c r="J302" s="849">
        <v>1</v>
      </c>
      <c r="K302" s="850">
        <v>2423.10009765625</v>
      </c>
    </row>
    <row r="303" spans="1:11" ht="14.4" customHeight="1" x14ac:dyDescent="0.3">
      <c r="A303" s="831" t="s">
        <v>573</v>
      </c>
      <c r="B303" s="832" t="s">
        <v>574</v>
      </c>
      <c r="C303" s="835" t="s">
        <v>1983</v>
      </c>
      <c r="D303" s="863" t="s">
        <v>1984</v>
      </c>
      <c r="E303" s="835" t="s">
        <v>2292</v>
      </c>
      <c r="F303" s="863" t="s">
        <v>2293</v>
      </c>
      <c r="G303" s="835" t="s">
        <v>2468</v>
      </c>
      <c r="H303" s="835" t="s">
        <v>2469</v>
      </c>
      <c r="I303" s="849">
        <v>2423.10009765625</v>
      </c>
      <c r="J303" s="849">
        <v>1</v>
      </c>
      <c r="K303" s="850">
        <v>2423.10009765625</v>
      </c>
    </row>
    <row r="304" spans="1:11" ht="14.4" customHeight="1" x14ac:dyDescent="0.3">
      <c r="A304" s="831" t="s">
        <v>573</v>
      </c>
      <c r="B304" s="832" t="s">
        <v>574</v>
      </c>
      <c r="C304" s="835" t="s">
        <v>1983</v>
      </c>
      <c r="D304" s="863" t="s">
        <v>1984</v>
      </c>
      <c r="E304" s="835" t="s">
        <v>2292</v>
      </c>
      <c r="F304" s="863" t="s">
        <v>2293</v>
      </c>
      <c r="G304" s="835" t="s">
        <v>2470</v>
      </c>
      <c r="H304" s="835" t="s">
        <v>2471</v>
      </c>
      <c r="I304" s="849">
        <v>6555</v>
      </c>
      <c r="J304" s="849">
        <v>1</v>
      </c>
      <c r="K304" s="850">
        <v>6555</v>
      </c>
    </row>
    <row r="305" spans="1:11" ht="14.4" customHeight="1" x14ac:dyDescent="0.3">
      <c r="A305" s="831" t="s">
        <v>573</v>
      </c>
      <c r="B305" s="832" t="s">
        <v>574</v>
      </c>
      <c r="C305" s="835" t="s">
        <v>1983</v>
      </c>
      <c r="D305" s="863" t="s">
        <v>1984</v>
      </c>
      <c r="E305" s="835" t="s">
        <v>2292</v>
      </c>
      <c r="F305" s="863" t="s">
        <v>2293</v>
      </c>
      <c r="G305" s="835" t="s">
        <v>2472</v>
      </c>
      <c r="H305" s="835" t="s">
        <v>2473</v>
      </c>
      <c r="I305" s="849">
        <v>9400.009765625</v>
      </c>
      <c r="J305" s="849">
        <v>1</v>
      </c>
      <c r="K305" s="850">
        <v>9400.009765625</v>
      </c>
    </row>
    <row r="306" spans="1:11" ht="14.4" customHeight="1" x14ac:dyDescent="0.3">
      <c r="A306" s="831" t="s">
        <v>573</v>
      </c>
      <c r="B306" s="832" t="s">
        <v>574</v>
      </c>
      <c r="C306" s="835" t="s">
        <v>1983</v>
      </c>
      <c r="D306" s="863" t="s">
        <v>1984</v>
      </c>
      <c r="E306" s="835" t="s">
        <v>2292</v>
      </c>
      <c r="F306" s="863" t="s">
        <v>2293</v>
      </c>
      <c r="G306" s="835" t="s">
        <v>2474</v>
      </c>
      <c r="H306" s="835" t="s">
        <v>2475</v>
      </c>
      <c r="I306" s="849">
        <v>8616.349609375</v>
      </c>
      <c r="J306" s="849">
        <v>1</v>
      </c>
      <c r="K306" s="850">
        <v>8616.349609375</v>
      </c>
    </row>
    <row r="307" spans="1:11" ht="14.4" customHeight="1" x14ac:dyDescent="0.3">
      <c r="A307" s="831" t="s">
        <v>573</v>
      </c>
      <c r="B307" s="832" t="s">
        <v>574</v>
      </c>
      <c r="C307" s="835" t="s">
        <v>1983</v>
      </c>
      <c r="D307" s="863" t="s">
        <v>1984</v>
      </c>
      <c r="E307" s="835" t="s">
        <v>2292</v>
      </c>
      <c r="F307" s="863" t="s">
        <v>2293</v>
      </c>
      <c r="G307" s="835" t="s">
        <v>2476</v>
      </c>
      <c r="H307" s="835" t="s">
        <v>2477</v>
      </c>
      <c r="I307" s="849">
        <v>8616.36474609375</v>
      </c>
      <c r="J307" s="849">
        <v>2</v>
      </c>
      <c r="K307" s="850">
        <v>17232.7294921875</v>
      </c>
    </row>
    <row r="308" spans="1:11" ht="14.4" customHeight="1" x14ac:dyDescent="0.3">
      <c r="A308" s="831" t="s">
        <v>573</v>
      </c>
      <c r="B308" s="832" t="s">
        <v>574</v>
      </c>
      <c r="C308" s="835" t="s">
        <v>1983</v>
      </c>
      <c r="D308" s="863" t="s">
        <v>1984</v>
      </c>
      <c r="E308" s="835" t="s">
        <v>2292</v>
      </c>
      <c r="F308" s="863" t="s">
        <v>2293</v>
      </c>
      <c r="G308" s="835" t="s">
        <v>2478</v>
      </c>
      <c r="H308" s="835" t="s">
        <v>2479</v>
      </c>
      <c r="I308" s="849">
        <v>11355.259765625</v>
      </c>
      <c r="J308" s="849">
        <v>1</v>
      </c>
      <c r="K308" s="850">
        <v>11355.259765625</v>
      </c>
    </row>
    <row r="309" spans="1:11" ht="14.4" customHeight="1" x14ac:dyDescent="0.3">
      <c r="A309" s="831" t="s">
        <v>573</v>
      </c>
      <c r="B309" s="832" t="s">
        <v>574</v>
      </c>
      <c r="C309" s="835" t="s">
        <v>1983</v>
      </c>
      <c r="D309" s="863" t="s">
        <v>1984</v>
      </c>
      <c r="E309" s="835" t="s">
        <v>2292</v>
      </c>
      <c r="F309" s="863" t="s">
        <v>2293</v>
      </c>
      <c r="G309" s="835" t="s">
        <v>2480</v>
      </c>
      <c r="H309" s="835" t="s">
        <v>2481</v>
      </c>
      <c r="I309" s="849">
        <v>4473.8798828125</v>
      </c>
      <c r="J309" s="849">
        <v>1</v>
      </c>
      <c r="K309" s="850">
        <v>4473.8798828125</v>
      </c>
    </row>
    <row r="310" spans="1:11" ht="14.4" customHeight="1" x14ac:dyDescent="0.3">
      <c r="A310" s="831" t="s">
        <v>573</v>
      </c>
      <c r="B310" s="832" t="s">
        <v>574</v>
      </c>
      <c r="C310" s="835" t="s">
        <v>1983</v>
      </c>
      <c r="D310" s="863" t="s">
        <v>1984</v>
      </c>
      <c r="E310" s="835" t="s">
        <v>2292</v>
      </c>
      <c r="F310" s="863" t="s">
        <v>2293</v>
      </c>
      <c r="G310" s="835" t="s">
        <v>2482</v>
      </c>
      <c r="H310" s="835" t="s">
        <v>2483</v>
      </c>
      <c r="I310" s="849">
        <v>4473.8798828125</v>
      </c>
      <c r="J310" s="849">
        <v>1</v>
      </c>
      <c r="K310" s="850">
        <v>4473.8798828125</v>
      </c>
    </row>
    <row r="311" spans="1:11" ht="14.4" customHeight="1" x14ac:dyDescent="0.3">
      <c r="A311" s="831" t="s">
        <v>573</v>
      </c>
      <c r="B311" s="832" t="s">
        <v>574</v>
      </c>
      <c r="C311" s="835" t="s">
        <v>1983</v>
      </c>
      <c r="D311" s="863" t="s">
        <v>1984</v>
      </c>
      <c r="E311" s="835" t="s">
        <v>2292</v>
      </c>
      <c r="F311" s="863" t="s">
        <v>2293</v>
      </c>
      <c r="G311" s="835" t="s">
        <v>2484</v>
      </c>
      <c r="H311" s="835" t="s">
        <v>2485</v>
      </c>
      <c r="I311" s="849">
        <v>7029.543294270833</v>
      </c>
      <c r="J311" s="849">
        <v>3</v>
      </c>
      <c r="K311" s="850">
        <v>21088.6298828125</v>
      </c>
    </row>
    <row r="312" spans="1:11" ht="14.4" customHeight="1" x14ac:dyDescent="0.3">
      <c r="A312" s="831" t="s">
        <v>573</v>
      </c>
      <c r="B312" s="832" t="s">
        <v>574</v>
      </c>
      <c r="C312" s="835" t="s">
        <v>1983</v>
      </c>
      <c r="D312" s="863" t="s">
        <v>1984</v>
      </c>
      <c r="E312" s="835" t="s">
        <v>2292</v>
      </c>
      <c r="F312" s="863" t="s">
        <v>2293</v>
      </c>
      <c r="G312" s="835" t="s">
        <v>2486</v>
      </c>
      <c r="H312" s="835" t="s">
        <v>2487</v>
      </c>
      <c r="I312" s="849">
        <v>9399.8701171875</v>
      </c>
      <c r="J312" s="849">
        <v>1</v>
      </c>
      <c r="K312" s="850">
        <v>9399.8701171875</v>
      </c>
    </row>
    <row r="313" spans="1:11" ht="14.4" customHeight="1" x14ac:dyDescent="0.3">
      <c r="A313" s="831" t="s">
        <v>573</v>
      </c>
      <c r="B313" s="832" t="s">
        <v>574</v>
      </c>
      <c r="C313" s="835" t="s">
        <v>1983</v>
      </c>
      <c r="D313" s="863" t="s">
        <v>1984</v>
      </c>
      <c r="E313" s="835" t="s">
        <v>2292</v>
      </c>
      <c r="F313" s="863" t="s">
        <v>2293</v>
      </c>
      <c r="G313" s="835" t="s">
        <v>2488</v>
      </c>
      <c r="H313" s="835" t="s">
        <v>2489</v>
      </c>
      <c r="I313" s="849">
        <v>9399.8701171875</v>
      </c>
      <c r="J313" s="849">
        <v>1</v>
      </c>
      <c r="K313" s="850">
        <v>9399.8701171875</v>
      </c>
    </row>
    <row r="314" spans="1:11" ht="14.4" customHeight="1" x14ac:dyDescent="0.3">
      <c r="A314" s="831" t="s">
        <v>573</v>
      </c>
      <c r="B314" s="832" t="s">
        <v>574</v>
      </c>
      <c r="C314" s="835" t="s">
        <v>1983</v>
      </c>
      <c r="D314" s="863" t="s">
        <v>1984</v>
      </c>
      <c r="E314" s="835" t="s">
        <v>2292</v>
      </c>
      <c r="F314" s="863" t="s">
        <v>2293</v>
      </c>
      <c r="G314" s="835" t="s">
        <v>2490</v>
      </c>
      <c r="H314" s="835" t="s">
        <v>2491</v>
      </c>
      <c r="I314" s="849">
        <v>8920.294921875</v>
      </c>
      <c r="J314" s="849">
        <v>2</v>
      </c>
      <c r="K314" s="850">
        <v>17840.58984375</v>
      </c>
    </row>
    <row r="315" spans="1:11" ht="14.4" customHeight="1" x14ac:dyDescent="0.3">
      <c r="A315" s="831" t="s">
        <v>573</v>
      </c>
      <c r="B315" s="832" t="s">
        <v>574</v>
      </c>
      <c r="C315" s="835" t="s">
        <v>1983</v>
      </c>
      <c r="D315" s="863" t="s">
        <v>1984</v>
      </c>
      <c r="E315" s="835" t="s">
        <v>2292</v>
      </c>
      <c r="F315" s="863" t="s">
        <v>2293</v>
      </c>
      <c r="G315" s="835" t="s">
        <v>2492</v>
      </c>
      <c r="H315" s="835" t="s">
        <v>2493</v>
      </c>
      <c r="I315" s="849">
        <v>8920.294921875</v>
      </c>
      <c r="J315" s="849">
        <v>2</v>
      </c>
      <c r="K315" s="850">
        <v>17840.58984375</v>
      </c>
    </row>
    <row r="316" spans="1:11" ht="14.4" customHeight="1" x14ac:dyDescent="0.3">
      <c r="A316" s="831" t="s">
        <v>573</v>
      </c>
      <c r="B316" s="832" t="s">
        <v>574</v>
      </c>
      <c r="C316" s="835" t="s">
        <v>1983</v>
      </c>
      <c r="D316" s="863" t="s">
        <v>1984</v>
      </c>
      <c r="E316" s="835" t="s">
        <v>2292</v>
      </c>
      <c r="F316" s="863" t="s">
        <v>2293</v>
      </c>
      <c r="G316" s="835" t="s">
        <v>2494</v>
      </c>
      <c r="H316" s="835" t="s">
        <v>2495</v>
      </c>
      <c r="I316" s="849">
        <v>9168.9501953125</v>
      </c>
      <c r="J316" s="849">
        <v>1</v>
      </c>
      <c r="K316" s="850">
        <v>9168.9501953125</v>
      </c>
    </row>
    <row r="317" spans="1:11" ht="14.4" customHeight="1" x14ac:dyDescent="0.3">
      <c r="A317" s="831" t="s">
        <v>573</v>
      </c>
      <c r="B317" s="832" t="s">
        <v>574</v>
      </c>
      <c r="C317" s="835" t="s">
        <v>1983</v>
      </c>
      <c r="D317" s="863" t="s">
        <v>1984</v>
      </c>
      <c r="E317" s="835" t="s">
        <v>2292</v>
      </c>
      <c r="F317" s="863" t="s">
        <v>2293</v>
      </c>
      <c r="G317" s="835" t="s">
        <v>2496</v>
      </c>
      <c r="H317" s="835" t="s">
        <v>2497</v>
      </c>
      <c r="I317" s="849">
        <v>8757.25</v>
      </c>
      <c r="J317" s="849">
        <v>1</v>
      </c>
      <c r="K317" s="850">
        <v>8757.25</v>
      </c>
    </row>
    <row r="318" spans="1:11" ht="14.4" customHeight="1" x14ac:dyDescent="0.3">
      <c r="A318" s="831" t="s">
        <v>573</v>
      </c>
      <c r="B318" s="832" t="s">
        <v>574</v>
      </c>
      <c r="C318" s="835" t="s">
        <v>1983</v>
      </c>
      <c r="D318" s="863" t="s">
        <v>1984</v>
      </c>
      <c r="E318" s="835" t="s">
        <v>2292</v>
      </c>
      <c r="F318" s="863" t="s">
        <v>2293</v>
      </c>
      <c r="G318" s="835" t="s">
        <v>2498</v>
      </c>
      <c r="H318" s="835" t="s">
        <v>2499</v>
      </c>
      <c r="I318" s="849">
        <v>9295.4501953125</v>
      </c>
      <c r="J318" s="849">
        <v>1</v>
      </c>
      <c r="K318" s="850">
        <v>9295.4501953125</v>
      </c>
    </row>
    <row r="319" spans="1:11" ht="14.4" customHeight="1" x14ac:dyDescent="0.3">
      <c r="A319" s="831" t="s">
        <v>573</v>
      </c>
      <c r="B319" s="832" t="s">
        <v>574</v>
      </c>
      <c r="C319" s="835" t="s">
        <v>1983</v>
      </c>
      <c r="D319" s="863" t="s">
        <v>1984</v>
      </c>
      <c r="E319" s="835" t="s">
        <v>2292</v>
      </c>
      <c r="F319" s="863" t="s">
        <v>2293</v>
      </c>
      <c r="G319" s="835" t="s">
        <v>2500</v>
      </c>
      <c r="H319" s="835" t="s">
        <v>2501</v>
      </c>
      <c r="I319" s="849">
        <v>6693.3798828125</v>
      </c>
      <c r="J319" s="849">
        <v>1</v>
      </c>
      <c r="K319" s="850">
        <v>6693.3798828125</v>
      </c>
    </row>
    <row r="320" spans="1:11" ht="14.4" customHeight="1" x14ac:dyDescent="0.3">
      <c r="A320" s="831" t="s">
        <v>573</v>
      </c>
      <c r="B320" s="832" t="s">
        <v>574</v>
      </c>
      <c r="C320" s="835" t="s">
        <v>1983</v>
      </c>
      <c r="D320" s="863" t="s">
        <v>1984</v>
      </c>
      <c r="E320" s="835" t="s">
        <v>2292</v>
      </c>
      <c r="F320" s="863" t="s">
        <v>2293</v>
      </c>
      <c r="G320" s="835" t="s">
        <v>2502</v>
      </c>
      <c r="H320" s="835" t="s">
        <v>2503</v>
      </c>
      <c r="I320" s="849">
        <v>322</v>
      </c>
      <c r="J320" s="849">
        <v>1</v>
      </c>
      <c r="K320" s="850">
        <v>322</v>
      </c>
    </row>
    <row r="321" spans="1:11" ht="14.4" customHeight="1" x14ac:dyDescent="0.3">
      <c r="A321" s="831" t="s">
        <v>573</v>
      </c>
      <c r="B321" s="832" t="s">
        <v>574</v>
      </c>
      <c r="C321" s="835" t="s">
        <v>1983</v>
      </c>
      <c r="D321" s="863" t="s">
        <v>1984</v>
      </c>
      <c r="E321" s="835" t="s">
        <v>2292</v>
      </c>
      <c r="F321" s="863" t="s">
        <v>2293</v>
      </c>
      <c r="G321" s="835" t="s">
        <v>2504</v>
      </c>
      <c r="H321" s="835" t="s">
        <v>2505</v>
      </c>
      <c r="I321" s="849">
        <v>88.900001525878906</v>
      </c>
      <c r="J321" s="849">
        <v>60</v>
      </c>
      <c r="K321" s="850">
        <v>5333.7001953125</v>
      </c>
    </row>
    <row r="322" spans="1:11" ht="14.4" customHeight="1" x14ac:dyDescent="0.3">
      <c r="A322" s="831" t="s">
        <v>573</v>
      </c>
      <c r="B322" s="832" t="s">
        <v>574</v>
      </c>
      <c r="C322" s="835" t="s">
        <v>1983</v>
      </c>
      <c r="D322" s="863" t="s">
        <v>1984</v>
      </c>
      <c r="E322" s="835" t="s">
        <v>2292</v>
      </c>
      <c r="F322" s="863" t="s">
        <v>2293</v>
      </c>
      <c r="G322" s="835" t="s">
        <v>2506</v>
      </c>
      <c r="H322" s="835" t="s">
        <v>2507</v>
      </c>
      <c r="I322" s="849">
        <v>88.900001525878906</v>
      </c>
      <c r="J322" s="849">
        <v>110</v>
      </c>
      <c r="K322" s="850">
        <v>9778.4501953125</v>
      </c>
    </row>
    <row r="323" spans="1:11" ht="14.4" customHeight="1" x14ac:dyDescent="0.3">
      <c r="A323" s="831" t="s">
        <v>573</v>
      </c>
      <c r="B323" s="832" t="s">
        <v>574</v>
      </c>
      <c r="C323" s="835" t="s">
        <v>1983</v>
      </c>
      <c r="D323" s="863" t="s">
        <v>1984</v>
      </c>
      <c r="E323" s="835" t="s">
        <v>2292</v>
      </c>
      <c r="F323" s="863" t="s">
        <v>2293</v>
      </c>
      <c r="G323" s="835" t="s">
        <v>2508</v>
      </c>
      <c r="H323" s="835" t="s">
        <v>2509</v>
      </c>
      <c r="I323" s="849">
        <v>88.900001525878906</v>
      </c>
      <c r="J323" s="849">
        <v>100</v>
      </c>
      <c r="K323" s="850">
        <v>8889.5</v>
      </c>
    </row>
    <row r="324" spans="1:11" ht="14.4" customHeight="1" x14ac:dyDescent="0.3">
      <c r="A324" s="831" t="s">
        <v>573</v>
      </c>
      <c r="B324" s="832" t="s">
        <v>574</v>
      </c>
      <c r="C324" s="835" t="s">
        <v>1983</v>
      </c>
      <c r="D324" s="863" t="s">
        <v>1984</v>
      </c>
      <c r="E324" s="835" t="s">
        <v>2292</v>
      </c>
      <c r="F324" s="863" t="s">
        <v>2293</v>
      </c>
      <c r="G324" s="835" t="s">
        <v>2510</v>
      </c>
      <c r="H324" s="835" t="s">
        <v>2511</v>
      </c>
      <c r="I324" s="849">
        <v>88.900001525878906</v>
      </c>
      <c r="J324" s="849">
        <v>60</v>
      </c>
      <c r="K324" s="850">
        <v>5333.7001953125</v>
      </c>
    </row>
    <row r="325" spans="1:11" ht="14.4" customHeight="1" x14ac:dyDescent="0.3">
      <c r="A325" s="831" t="s">
        <v>573</v>
      </c>
      <c r="B325" s="832" t="s">
        <v>574</v>
      </c>
      <c r="C325" s="835" t="s">
        <v>1983</v>
      </c>
      <c r="D325" s="863" t="s">
        <v>1984</v>
      </c>
      <c r="E325" s="835" t="s">
        <v>2292</v>
      </c>
      <c r="F325" s="863" t="s">
        <v>2293</v>
      </c>
      <c r="G325" s="835" t="s">
        <v>2512</v>
      </c>
      <c r="H325" s="835" t="s">
        <v>2513</v>
      </c>
      <c r="I325" s="849">
        <v>77</v>
      </c>
      <c r="J325" s="849">
        <v>20</v>
      </c>
      <c r="K325" s="850">
        <v>1540.02001953125</v>
      </c>
    </row>
    <row r="326" spans="1:11" ht="14.4" customHeight="1" x14ac:dyDescent="0.3">
      <c r="A326" s="831" t="s">
        <v>573</v>
      </c>
      <c r="B326" s="832" t="s">
        <v>574</v>
      </c>
      <c r="C326" s="835" t="s">
        <v>1983</v>
      </c>
      <c r="D326" s="863" t="s">
        <v>1984</v>
      </c>
      <c r="E326" s="835" t="s">
        <v>2292</v>
      </c>
      <c r="F326" s="863" t="s">
        <v>2293</v>
      </c>
      <c r="G326" s="835" t="s">
        <v>2514</v>
      </c>
      <c r="H326" s="835" t="s">
        <v>2515</v>
      </c>
      <c r="I326" s="849">
        <v>74.370002746582031</v>
      </c>
      <c r="J326" s="849">
        <v>30</v>
      </c>
      <c r="K326" s="850">
        <v>2231.10009765625</v>
      </c>
    </row>
    <row r="327" spans="1:11" ht="14.4" customHeight="1" x14ac:dyDescent="0.3">
      <c r="A327" s="831" t="s">
        <v>573</v>
      </c>
      <c r="B327" s="832" t="s">
        <v>574</v>
      </c>
      <c r="C327" s="835" t="s">
        <v>1983</v>
      </c>
      <c r="D327" s="863" t="s">
        <v>1984</v>
      </c>
      <c r="E327" s="835" t="s">
        <v>2292</v>
      </c>
      <c r="F327" s="863" t="s">
        <v>2293</v>
      </c>
      <c r="G327" s="835" t="s">
        <v>2516</v>
      </c>
      <c r="H327" s="835" t="s">
        <v>2517</v>
      </c>
      <c r="I327" s="849">
        <v>454.16000366210937</v>
      </c>
      <c r="J327" s="849">
        <v>10</v>
      </c>
      <c r="K327" s="850">
        <v>4541.60986328125</v>
      </c>
    </row>
    <row r="328" spans="1:11" ht="14.4" customHeight="1" x14ac:dyDescent="0.3">
      <c r="A328" s="831" t="s">
        <v>573</v>
      </c>
      <c r="B328" s="832" t="s">
        <v>574</v>
      </c>
      <c r="C328" s="835" t="s">
        <v>1983</v>
      </c>
      <c r="D328" s="863" t="s">
        <v>1984</v>
      </c>
      <c r="E328" s="835" t="s">
        <v>2292</v>
      </c>
      <c r="F328" s="863" t="s">
        <v>2293</v>
      </c>
      <c r="G328" s="835" t="s">
        <v>2518</v>
      </c>
      <c r="H328" s="835" t="s">
        <v>2519</v>
      </c>
      <c r="I328" s="849">
        <v>530.53997802734375</v>
      </c>
      <c r="J328" s="849">
        <v>1</v>
      </c>
      <c r="K328" s="850">
        <v>530.53997802734375</v>
      </c>
    </row>
    <row r="329" spans="1:11" ht="14.4" customHeight="1" x14ac:dyDescent="0.3">
      <c r="A329" s="831" t="s">
        <v>573</v>
      </c>
      <c r="B329" s="832" t="s">
        <v>574</v>
      </c>
      <c r="C329" s="835" t="s">
        <v>1983</v>
      </c>
      <c r="D329" s="863" t="s">
        <v>1984</v>
      </c>
      <c r="E329" s="835" t="s">
        <v>2292</v>
      </c>
      <c r="F329" s="863" t="s">
        <v>2293</v>
      </c>
      <c r="G329" s="835" t="s">
        <v>2520</v>
      </c>
      <c r="H329" s="835" t="s">
        <v>2521</v>
      </c>
      <c r="I329" s="849">
        <v>1368.5</v>
      </c>
      <c r="J329" s="849">
        <v>3</v>
      </c>
      <c r="K329" s="850">
        <v>4105.5</v>
      </c>
    </row>
    <row r="330" spans="1:11" ht="14.4" customHeight="1" x14ac:dyDescent="0.3">
      <c r="A330" s="831" t="s">
        <v>573</v>
      </c>
      <c r="B330" s="832" t="s">
        <v>574</v>
      </c>
      <c r="C330" s="835" t="s">
        <v>1983</v>
      </c>
      <c r="D330" s="863" t="s">
        <v>1984</v>
      </c>
      <c r="E330" s="835" t="s">
        <v>2292</v>
      </c>
      <c r="F330" s="863" t="s">
        <v>2293</v>
      </c>
      <c r="G330" s="835" t="s">
        <v>2522</v>
      </c>
      <c r="H330" s="835" t="s">
        <v>2523</v>
      </c>
      <c r="I330" s="849">
        <v>1185.239990234375</v>
      </c>
      <c r="J330" s="849">
        <v>1</v>
      </c>
      <c r="K330" s="850">
        <v>1185.239990234375</v>
      </c>
    </row>
    <row r="331" spans="1:11" ht="14.4" customHeight="1" x14ac:dyDescent="0.3">
      <c r="A331" s="831" t="s">
        <v>573</v>
      </c>
      <c r="B331" s="832" t="s">
        <v>574</v>
      </c>
      <c r="C331" s="835" t="s">
        <v>1983</v>
      </c>
      <c r="D331" s="863" t="s">
        <v>1984</v>
      </c>
      <c r="E331" s="835" t="s">
        <v>2292</v>
      </c>
      <c r="F331" s="863" t="s">
        <v>2293</v>
      </c>
      <c r="G331" s="835" t="s">
        <v>2524</v>
      </c>
      <c r="H331" s="835" t="s">
        <v>2525</v>
      </c>
      <c r="I331" s="849">
        <v>1185.239990234375</v>
      </c>
      <c r="J331" s="849">
        <v>1</v>
      </c>
      <c r="K331" s="850">
        <v>1185.239990234375</v>
      </c>
    </row>
    <row r="332" spans="1:11" ht="14.4" customHeight="1" x14ac:dyDescent="0.3">
      <c r="A332" s="831" t="s">
        <v>573</v>
      </c>
      <c r="B332" s="832" t="s">
        <v>574</v>
      </c>
      <c r="C332" s="835" t="s">
        <v>1983</v>
      </c>
      <c r="D332" s="863" t="s">
        <v>1984</v>
      </c>
      <c r="E332" s="835" t="s">
        <v>2292</v>
      </c>
      <c r="F332" s="863" t="s">
        <v>2293</v>
      </c>
      <c r="G332" s="835" t="s">
        <v>2526</v>
      </c>
      <c r="H332" s="835" t="s">
        <v>2527</v>
      </c>
      <c r="I332" s="849">
        <v>1185.239990234375</v>
      </c>
      <c r="J332" s="849">
        <v>1</v>
      </c>
      <c r="K332" s="850">
        <v>1185.239990234375</v>
      </c>
    </row>
    <row r="333" spans="1:11" ht="14.4" customHeight="1" x14ac:dyDescent="0.3">
      <c r="A333" s="831" t="s">
        <v>573</v>
      </c>
      <c r="B333" s="832" t="s">
        <v>574</v>
      </c>
      <c r="C333" s="835" t="s">
        <v>1983</v>
      </c>
      <c r="D333" s="863" t="s">
        <v>1984</v>
      </c>
      <c r="E333" s="835" t="s">
        <v>2292</v>
      </c>
      <c r="F333" s="863" t="s">
        <v>2293</v>
      </c>
      <c r="G333" s="835" t="s">
        <v>2528</v>
      </c>
      <c r="H333" s="835" t="s">
        <v>2529</v>
      </c>
      <c r="I333" s="849">
        <v>935.71002197265625</v>
      </c>
      <c r="J333" s="849">
        <v>1</v>
      </c>
      <c r="K333" s="850">
        <v>935.71002197265625</v>
      </c>
    </row>
    <row r="334" spans="1:11" ht="14.4" customHeight="1" x14ac:dyDescent="0.3">
      <c r="A334" s="831" t="s">
        <v>573</v>
      </c>
      <c r="B334" s="832" t="s">
        <v>574</v>
      </c>
      <c r="C334" s="835" t="s">
        <v>1983</v>
      </c>
      <c r="D334" s="863" t="s">
        <v>1984</v>
      </c>
      <c r="E334" s="835" t="s">
        <v>2292</v>
      </c>
      <c r="F334" s="863" t="s">
        <v>2293</v>
      </c>
      <c r="G334" s="835" t="s">
        <v>2530</v>
      </c>
      <c r="H334" s="835" t="s">
        <v>2531</v>
      </c>
      <c r="I334" s="849">
        <v>935.70001220703125</v>
      </c>
      <c r="J334" s="849">
        <v>1</v>
      </c>
      <c r="K334" s="850">
        <v>935.70001220703125</v>
      </c>
    </row>
    <row r="335" spans="1:11" ht="14.4" customHeight="1" x14ac:dyDescent="0.3">
      <c r="A335" s="831" t="s">
        <v>573</v>
      </c>
      <c r="B335" s="832" t="s">
        <v>574</v>
      </c>
      <c r="C335" s="835" t="s">
        <v>1983</v>
      </c>
      <c r="D335" s="863" t="s">
        <v>1984</v>
      </c>
      <c r="E335" s="835" t="s">
        <v>2292</v>
      </c>
      <c r="F335" s="863" t="s">
        <v>2293</v>
      </c>
      <c r="G335" s="835" t="s">
        <v>2532</v>
      </c>
      <c r="H335" s="835" t="s">
        <v>2533</v>
      </c>
      <c r="I335" s="849">
        <v>935.71002197265625</v>
      </c>
      <c r="J335" s="849">
        <v>1</v>
      </c>
      <c r="K335" s="850">
        <v>935.71002197265625</v>
      </c>
    </row>
    <row r="336" spans="1:11" ht="14.4" customHeight="1" x14ac:dyDescent="0.3">
      <c r="A336" s="831" t="s">
        <v>573</v>
      </c>
      <c r="B336" s="832" t="s">
        <v>574</v>
      </c>
      <c r="C336" s="835" t="s">
        <v>1983</v>
      </c>
      <c r="D336" s="863" t="s">
        <v>1984</v>
      </c>
      <c r="E336" s="835" t="s">
        <v>2292</v>
      </c>
      <c r="F336" s="863" t="s">
        <v>2293</v>
      </c>
      <c r="G336" s="835" t="s">
        <v>2534</v>
      </c>
      <c r="H336" s="835" t="s">
        <v>2535</v>
      </c>
      <c r="I336" s="849">
        <v>935.719970703125</v>
      </c>
      <c r="J336" s="849">
        <v>1</v>
      </c>
      <c r="K336" s="850">
        <v>935.719970703125</v>
      </c>
    </row>
    <row r="337" spans="1:11" ht="14.4" customHeight="1" x14ac:dyDescent="0.3">
      <c r="A337" s="831" t="s">
        <v>573</v>
      </c>
      <c r="B337" s="832" t="s">
        <v>574</v>
      </c>
      <c r="C337" s="835" t="s">
        <v>1983</v>
      </c>
      <c r="D337" s="863" t="s">
        <v>1984</v>
      </c>
      <c r="E337" s="835" t="s">
        <v>2292</v>
      </c>
      <c r="F337" s="863" t="s">
        <v>2293</v>
      </c>
      <c r="G337" s="835" t="s">
        <v>2536</v>
      </c>
      <c r="H337" s="835" t="s">
        <v>2537</v>
      </c>
      <c r="I337" s="849">
        <v>2162</v>
      </c>
      <c r="J337" s="849">
        <v>2</v>
      </c>
      <c r="K337" s="850">
        <v>4324</v>
      </c>
    </row>
    <row r="338" spans="1:11" ht="14.4" customHeight="1" x14ac:dyDescent="0.3">
      <c r="A338" s="831" t="s">
        <v>573</v>
      </c>
      <c r="B338" s="832" t="s">
        <v>574</v>
      </c>
      <c r="C338" s="835" t="s">
        <v>1983</v>
      </c>
      <c r="D338" s="863" t="s">
        <v>1984</v>
      </c>
      <c r="E338" s="835" t="s">
        <v>2292</v>
      </c>
      <c r="F338" s="863" t="s">
        <v>2293</v>
      </c>
      <c r="G338" s="835" t="s">
        <v>2538</v>
      </c>
      <c r="H338" s="835" t="s">
        <v>2539</v>
      </c>
      <c r="I338" s="849">
        <v>1888</v>
      </c>
      <c r="J338" s="849">
        <v>3</v>
      </c>
      <c r="K338" s="850">
        <v>5664</v>
      </c>
    </row>
    <row r="339" spans="1:11" ht="14.4" customHeight="1" x14ac:dyDescent="0.3">
      <c r="A339" s="831" t="s">
        <v>573</v>
      </c>
      <c r="B339" s="832" t="s">
        <v>574</v>
      </c>
      <c r="C339" s="835" t="s">
        <v>1983</v>
      </c>
      <c r="D339" s="863" t="s">
        <v>1984</v>
      </c>
      <c r="E339" s="835" t="s">
        <v>2292</v>
      </c>
      <c r="F339" s="863" t="s">
        <v>2293</v>
      </c>
      <c r="G339" s="835" t="s">
        <v>2540</v>
      </c>
      <c r="H339" s="835" t="s">
        <v>2541</v>
      </c>
      <c r="I339" s="849">
        <v>943</v>
      </c>
      <c r="J339" s="849">
        <v>1</v>
      </c>
      <c r="K339" s="850">
        <v>943</v>
      </c>
    </row>
    <row r="340" spans="1:11" ht="14.4" customHeight="1" x14ac:dyDescent="0.3">
      <c r="A340" s="831" t="s">
        <v>573</v>
      </c>
      <c r="B340" s="832" t="s">
        <v>574</v>
      </c>
      <c r="C340" s="835" t="s">
        <v>1983</v>
      </c>
      <c r="D340" s="863" t="s">
        <v>1984</v>
      </c>
      <c r="E340" s="835" t="s">
        <v>2292</v>
      </c>
      <c r="F340" s="863" t="s">
        <v>2293</v>
      </c>
      <c r="G340" s="835" t="s">
        <v>2542</v>
      </c>
      <c r="H340" s="835" t="s">
        <v>2543</v>
      </c>
      <c r="I340" s="849">
        <v>1565.4200439453125</v>
      </c>
      <c r="J340" s="849">
        <v>1</v>
      </c>
      <c r="K340" s="850">
        <v>1565.4200439453125</v>
      </c>
    </row>
    <row r="341" spans="1:11" ht="14.4" customHeight="1" x14ac:dyDescent="0.3">
      <c r="A341" s="831" t="s">
        <v>573</v>
      </c>
      <c r="B341" s="832" t="s">
        <v>574</v>
      </c>
      <c r="C341" s="835" t="s">
        <v>1983</v>
      </c>
      <c r="D341" s="863" t="s">
        <v>1984</v>
      </c>
      <c r="E341" s="835" t="s">
        <v>2292</v>
      </c>
      <c r="F341" s="863" t="s">
        <v>2293</v>
      </c>
      <c r="G341" s="835" t="s">
        <v>2544</v>
      </c>
      <c r="H341" s="835" t="s">
        <v>2545</v>
      </c>
      <c r="I341" s="849">
        <v>8034.4501953125</v>
      </c>
      <c r="J341" s="849">
        <v>1</v>
      </c>
      <c r="K341" s="850">
        <v>8034.4501953125</v>
      </c>
    </row>
    <row r="342" spans="1:11" ht="14.4" customHeight="1" x14ac:dyDescent="0.3">
      <c r="A342" s="831" t="s">
        <v>573</v>
      </c>
      <c r="B342" s="832" t="s">
        <v>574</v>
      </c>
      <c r="C342" s="835" t="s">
        <v>1983</v>
      </c>
      <c r="D342" s="863" t="s">
        <v>1984</v>
      </c>
      <c r="E342" s="835" t="s">
        <v>2292</v>
      </c>
      <c r="F342" s="863" t="s">
        <v>2293</v>
      </c>
      <c r="G342" s="835" t="s">
        <v>2546</v>
      </c>
      <c r="H342" s="835" t="s">
        <v>2547</v>
      </c>
      <c r="I342" s="849">
        <v>19678.80078125</v>
      </c>
      <c r="J342" s="849">
        <v>1</v>
      </c>
      <c r="K342" s="850">
        <v>19678.80078125</v>
      </c>
    </row>
    <row r="343" spans="1:11" ht="14.4" customHeight="1" x14ac:dyDescent="0.3">
      <c r="A343" s="831" t="s">
        <v>573</v>
      </c>
      <c r="B343" s="832" t="s">
        <v>574</v>
      </c>
      <c r="C343" s="835" t="s">
        <v>1983</v>
      </c>
      <c r="D343" s="863" t="s">
        <v>1984</v>
      </c>
      <c r="E343" s="835" t="s">
        <v>2292</v>
      </c>
      <c r="F343" s="863" t="s">
        <v>2293</v>
      </c>
      <c r="G343" s="835" t="s">
        <v>2548</v>
      </c>
      <c r="H343" s="835" t="s">
        <v>2549</v>
      </c>
      <c r="I343" s="849">
        <v>8790.2001953125</v>
      </c>
      <c r="J343" s="849">
        <v>1</v>
      </c>
      <c r="K343" s="850">
        <v>8790.2001953125</v>
      </c>
    </row>
    <row r="344" spans="1:11" ht="14.4" customHeight="1" x14ac:dyDescent="0.3">
      <c r="A344" s="831" t="s">
        <v>573</v>
      </c>
      <c r="B344" s="832" t="s">
        <v>574</v>
      </c>
      <c r="C344" s="835" t="s">
        <v>1983</v>
      </c>
      <c r="D344" s="863" t="s">
        <v>1984</v>
      </c>
      <c r="E344" s="835" t="s">
        <v>2292</v>
      </c>
      <c r="F344" s="863" t="s">
        <v>2293</v>
      </c>
      <c r="G344" s="835" t="s">
        <v>2550</v>
      </c>
      <c r="H344" s="835" t="s">
        <v>2551</v>
      </c>
      <c r="I344" s="849">
        <v>7814.169921875</v>
      </c>
      <c r="J344" s="849">
        <v>1</v>
      </c>
      <c r="K344" s="850">
        <v>7814.169921875</v>
      </c>
    </row>
    <row r="345" spans="1:11" ht="14.4" customHeight="1" x14ac:dyDescent="0.3">
      <c r="A345" s="831" t="s">
        <v>573</v>
      </c>
      <c r="B345" s="832" t="s">
        <v>574</v>
      </c>
      <c r="C345" s="835" t="s">
        <v>1983</v>
      </c>
      <c r="D345" s="863" t="s">
        <v>1984</v>
      </c>
      <c r="E345" s="835" t="s">
        <v>2292</v>
      </c>
      <c r="F345" s="863" t="s">
        <v>2293</v>
      </c>
      <c r="G345" s="835" t="s">
        <v>2552</v>
      </c>
      <c r="H345" s="835" t="s">
        <v>2553</v>
      </c>
      <c r="I345" s="849">
        <v>7814.169921875</v>
      </c>
      <c r="J345" s="849">
        <v>1</v>
      </c>
      <c r="K345" s="850">
        <v>7814.169921875</v>
      </c>
    </row>
    <row r="346" spans="1:11" ht="14.4" customHeight="1" x14ac:dyDescent="0.3">
      <c r="A346" s="831" t="s">
        <v>573</v>
      </c>
      <c r="B346" s="832" t="s">
        <v>574</v>
      </c>
      <c r="C346" s="835" t="s">
        <v>1983</v>
      </c>
      <c r="D346" s="863" t="s">
        <v>1984</v>
      </c>
      <c r="E346" s="835" t="s">
        <v>2292</v>
      </c>
      <c r="F346" s="863" t="s">
        <v>2293</v>
      </c>
      <c r="G346" s="835" t="s">
        <v>2554</v>
      </c>
      <c r="H346" s="835" t="s">
        <v>2555</v>
      </c>
      <c r="I346" s="849">
        <v>8126.08984375</v>
      </c>
      <c r="J346" s="849">
        <v>1</v>
      </c>
      <c r="K346" s="850">
        <v>8126.08984375</v>
      </c>
    </row>
    <row r="347" spans="1:11" ht="14.4" customHeight="1" x14ac:dyDescent="0.3">
      <c r="A347" s="831" t="s">
        <v>573</v>
      </c>
      <c r="B347" s="832" t="s">
        <v>574</v>
      </c>
      <c r="C347" s="835" t="s">
        <v>1983</v>
      </c>
      <c r="D347" s="863" t="s">
        <v>1984</v>
      </c>
      <c r="E347" s="835" t="s">
        <v>2292</v>
      </c>
      <c r="F347" s="863" t="s">
        <v>2293</v>
      </c>
      <c r="G347" s="835" t="s">
        <v>2556</v>
      </c>
      <c r="H347" s="835" t="s">
        <v>2557</v>
      </c>
      <c r="I347" s="849">
        <v>8126.074951171875</v>
      </c>
      <c r="J347" s="849">
        <v>2</v>
      </c>
      <c r="K347" s="850">
        <v>16252.14990234375</v>
      </c>
    </row>
    <row r="348" spans="1:11" ht="14.4" customHeight="1" x14ac:dyDescent="0.3">
      <c r="A348" s="831" t="s">
        <v>573</v>
      </c>
      <c r="B348" s="832" t="s">
        <v>574</v>
      </c>
      <c r="C348" s="835" t="s">
        <v>1983</v>
      </c>
      <c r="D348" s="863" t="s">
        <v>1984</v>
      </c>
      <c r="E348" s="835" t="s">
        <v>2292</v>
      </c>
      <c r="F348" s="863" t="s">
        <v>2293</v>
      </c>
      <c r="G348" s="835" t="s">
        <v>2558</v>
      </c>
      <c r="H348" s="835" t="s">
        <v>2559</v>
      </c>
      <c r="I348" s="849">
        <v>8126.06982421875</v>
      </c>
      <c r="J348" s="849">
        <v>1</v>
      </c>
      <c r="K348" s="850">
        <v>8126.06982421875</v>
      </c>
    </row>
    <row r="349" spans="1:11" ht="14.4" customHeight="1" x14ac:dyDescent="0.3">
      <c r="A349" s="831" t="s">
        <v>573</v>
      </c>
      <c r="B349" s="832" t="s">
        <v>574</v>
      </c>
      <c r="C349" s="835" t="s">
        <v>1983</v>
      </c>
      <c r="D349" s="863" t="s">
        <v>1984</v>
      </c>
      <c r="E349" s="835" t="s">
        <v>2292</v>
      </c>
      <c r="F349" s="863" t="s">
        <v>2293</v>
      </c>
      <c r="G349" s="835" t="s">
        <v>2560</v>
      </c>
      <c r="H349" s="835" t="s">
        <v>2561</v>
      </c>
      <c r="I349" s="849">
        <v>8126.06982421875</v>
      </c>
      <c r="J349" s="849">
        <v>1</v>
      </c>
      <c r="K349" s="850">
        <v>8126.06982421875</v>
      </c>
    </row>
    <row r="350" spans="1:11" ht="14.4" customHeight="1" x14ac:dyDescent="0.3">
      <c r="A350" s="831" t="s">
        <v>573</v>
      </c>
      <c r="B350" s="832" t="s">
        <v>574</v>
      </c>
      <c r="C350" s="835" t="s">
        <v>1983</v>
      </c>
      <c r="D350" s="863" t="s">
        <v>1984</v>
      </c>
      <c r="E350" s="835" t="s">
        <v>2292</v>
      </c>
      <c r="F350" s="863" t="s">
        <v>2293</v>
      </c>
      <c r="G350" s="835" t="s">
        <v>2562</v>
      </c>
      <c r="H350" s="835" t="s">
        <v>2563</v>
      </c>
      <c r="I350" s="849">
        <v>7814.169921875</v>
      </c>
      <c r="J350" s="849">
        <v>1</v>
      </c>
      <c r="K350" s="850">
        <v>7814.169921875</v>
      </c>
    </row>
    <row r="351" spans="1:11" ht="14.4" customHeight="1" x14ac:dyDescent="0.3">
      <c r="A351" s="831" t="s">
        <v>573</v>
      </c>
      <c r="B351" s="832" t="s">
        <v>574</v>
      </c>
      <c r="C351" s="835" t="s">
        <v>1983</v>
      </c>
      <c r="D351" s="863" t="s">
        <v>1984</v>
      </c>
      <c r="E351" s="835" t="s">
        <v>2292</v>
      </c>
      <c r="F351" s="863" t="s">
        <v>2293</v>
      </c>
      <c r="G351" s="835" t="s">
        <v>2564</v>
      </c>
      <c r="H351" s="835" t="s">
        <v>2565</v>
      </c>
      <c r="I351" s="849">
        <v>527.8499755859375</v>
      </c>
      <c r="J351" s="849">
        <v>1</v>
      </c>
      <c r="K351" s="850">
        <v>527.8499755859375</v>
      </c>
    </row>
    <row r="352" spans="1:11" ht="14.4" customHeight="1" x14ac:dyDescent="0.3">
      <c r="A352" s="831" t="s">
        <v>573</v>
      </c>
      <c r="B352" s="832" t="s">
        <v>574</v>
      </c>
      <c r="C352" s="835" t="s">
        <v>1983</v>
      </c>
      <c r="D352" s="863" t="s">
        <v>1984</v>
      </c>
      <c r="E352" s="835" t="s">
        <v>2292</v>
      </c>
      <c r="F352" s="863" t="s">
        <v>2293</v>
      </c>
      <c r="G352" s="835" t="s">
        <v>2566</v>
      </c>
      <c r="H352" s="835" t="s">
        <v>2567</v>
      </c>
      <c r="I352" s="849">
        <v>527.8499755859375</v>
      </c>
      <c r="J352" s="849">
        <v>1</v>
      </c>
      <c r="K352" s="850">
        <v>527.8499755859375</v>
      </c>
    </row>
    <row r="353" spans="1:11" ht="14.4" customHeight="1" x14ac:dyDescent="0.3">
      <c r="A353" s="831" t="s">
        <v>573</v>
      </c>
      <c r="B353" s="832" t="s">
        <v>574</v>
      </c>
      <c r="C353" s="835" t="s">
        <v>1983</v>
      </c>
      <c r="D353" s="863" t="s">
        <v>1984</v>
      </c>
      <c r="E353" s="835" t="s">
        <v>2292</v>
      </c>
      <c r="F353" s="863" t="s">
        <v>2293</v>
      </c>
      <c r="G353" s="835" t="s">
        <v>2568</v>
      </c>
      <c r="H353" s="835" t="s">
        <v>2569</v>
      </c>
      <c r="I353" s="849">
        <v>527.8499755859375</v>
      </c>
      <c r="J353" s="849">
        <v>2</v>
      </c>
      <c r="K353" s="850">
        <v>1055.699951171875</v>
      </c>
    </row>
    <row r="354" spans="1:11" ht="14.4" customHeight="1" x14ac:dyDescent="0.3">
      <c r="A354" s="831" t="s">
        <v>573</v>
      </c>
      <c r="B354" s="832" t="s">
        <v>574</v>
      </c>
      <c r="C354" s="835" t="s">
        <v>1983</v>
      </c>
      <c r="D354" s="863" t="s">
        <v>1984</v>
      </c>
      <c r="E354" s="835" t="s">
        <v>2292</v>
      </c>
      <c r="F354" s="863" t="s">
        <v>2293</v>
      </c>
      <c r="G354" s="835" t="s">
        <v>2570</v>
      </c>
      <c r="H354" s="835" t="s">
        <v>2571</v>
      </c>
      <c r="I354" s="849">
        <v>527.8499755859375</v>
      </c>
      <c r="J354" s="849">
        <v>3</v>
      </c>
      <c r="K354" s="850">
        <v>1583.550048828125</v>
      </c>
    </row>
    <row r="355" spans="1:11" ht="14.4" customHeight="1" x14ac:dyDescent="0.3">
      <c r="A355" s="831" t="s">
        <v>573</v>
      </c>
      <c r="B355" s="832" t="s">
        <v>574</v>
      </c>
      <c r="C355" s="835" t="s">
        <v>1983</v>
      </c>
      <c r="D355" s="863" t="s">
        <v>1984</v>
      </c>
      <c r="E355" s="835" t="s">
        <v>2292</v>
      </c>
      <c r="F355" s="863" t="s">
        <v>2293</v>
      </c>
      <c r="G355" s="835" t="s">
        <v>2572</v>
      </c>
      <c r="H355" s="835" t="s">
        <v>2573</v>
      </c>
      <c r="I355" s="849">
        <v>7820</v>
      </c>
      <c r="J355" s="849">
        <v>2</v>
      </c>
      <c r="K355" s="850">
        <v>15640</v>
      </c>
    </row>
    <row r="356" spans="1:11" ht="14.4" customHeight="1" x14ac:dyDescent="0.3">
      <c r="A356" s="831" t="s">
        <v>573</v>
      </c>
      <c r="B356" s="832" t="s">
        <v>574</v>
      </c>
      <c r="C356" s="835" t="s">
        <v>1983</v>
      </c>
      <c r="D356" s="863" t="s">
        <v>1984</v>
      </c>
      <c r="E356" s="835" t="s">
        <v>2292</v>
      </c>
      <c r="F356" s="863" t="s">
        <v>2293</v>
      </c>
      <c r="G356" s="835" t="s">
        <v>2574</v>
      </c>
      <c r="H356" s="835" t="s">
        <v>2575</v>
      </c>
      <c r="I356" s="849">
        <v>6662.080078125</v>
      </c>
      <c r="J356" s="849">
        <v>1</v>
      </c>
      <c r="K356" s="850">
        <v>6662.080078125</v>
      </c>
    </row>
    <row r="357" spans="1:11" ht="14.4" customHeight="1" x14ac:dyDescent="0.3">
      <c r="A357" s="831" t="s">
        <v>573</v>
      </c>
      <c r="B357" s="832" t="s">
        <v>574</v>
      </c>
      <c r="C357" s="835" t="s">
        <v>1983</v>
      </c>
      <c r="D357" s="863" t="s">
        <v>1984</v>
      </c>
      <c r="E357" s="835" t="s">
        <v>2292</v>
      </c>
      <c r="F357" s="863" t="s">
        <v>2293</v>
      </c>
      <c r="G357" s="835" t="s">
        <v>2576</v>
      </c>
      <c r="H357" s="835" t="s">
        <v>2577</v>
      </c>
      <c r="I357" s="849">
        <v>6137.364908854167</v>
      </c>
      <c r="J357" s="849">
        <v>5</v>
      </c>
      <c r="K357" s="850">
        <v>36824.179453125224</v>
      </c>
    </row>
    <row r="358" spans="1:11" ht="14.4" customHeight="1" x14ac:dyDescent="0.3">
      <c r="A358" s="831" t="s">
        <v>573</v>
      </c>
      <c r="B358" s="832" t="s">
        <v>574</v>
      </c>
      <c r="C358" s="835" t="s">
        <v>1983</v>
      </c>
      <c r="D358" s="863" t="s">
        <v>1984</v>
      </c>
      <c r="E358" s="835" t="s">
        <v>2292</v>
      </c>
      <c r="F358" s="863" t="s">
        <v>2293</v>
      </c>
      <c r="G358" s="835" t="s">
        <v>2578</v>
      </c>
      <c r="H358" s="835" t="s">
        <v>2579</v>
      </c>
      <c r="I358" s="849">
        <v>7364.8349609375</v>
      </c>
      <c r="J358" s="849">
        <v>2</v>
      </c>
      <c r="K358" s="850">
        <v>14729.669921875</v>
      </c>
    </row>
    <row r="359" spans="1:11" ht="14.4" customHeight="1" x14ac:dyDescent="0.3">
      <c r="A359" s="831" t="s">
        <v>573</v>
      </c>
      <c r="B359" s="832" t="s">
        <v>574</v>
      </c>
      <c r="C359" s="835" t="s">
        <v>1983</v>
      </c>
      <c r="D359" s="863" t="s">
        <v>1984</v>
      </c>
      <c r="E359" s="835" t="s">
        <v>2292</v>
      </c>
      <c r="F359" s="863" t="s">
        <v>2293</v>
      </c>
      <c r="G359" s="835" t="s">
        <v>2580</v>
      </c>
      <c r="H359" s="835" t="s">
        <v>2581</v>
      </c>
      <c r="I359" s="849">
        <v>9660</v>
      </c>
      <c r="J359" s="849">
        <v>1</v>
      </c>
      <c r="K359" s="850">
        <v>9660</v>
      </c>
    </row>
    <row r="360" spans="1:11" ht="14.4" customHeight="1" x14ac:dyDescent="0.3">
      <c r="A360" s="831" t="s">
        <v>573</v>
      </c>
      <c r="B360" s="832" t="s">
        <v>574</v>
      </c>
      <c r="C360" s="835" t="s">
        <v>1983</v>
      </c>
      <c r="D360" s="863" t="s">
        <v>1984</v>
      </c>
      <c r="E360" s="835" t="s">
        <v>2292</v>
      </c>
      <c r="F360" s="863" t="s">
        <v>2293</v>
      </c>
      <c r="G360" s="835" t="s">
        <v>2582</v>
      </c>
      <c r="H360" s="835" t="s">
        <v>2583</v>
      </c>
      <c r="I360" s="849">
        <v>9660</v>
      </c>
      <c r="J360" s="849">
        <v>1</v>
      </c>
      <c r="K360" s="850">
        <v>9660</v>
      </c>
    </row>
    <row r="361" spans="1:11" ht="14.4" customHeight="1" x14ac:dyDescent="0.3">
      <c r="A361" s="831" t="s">
        <v>573</v>
      </c>
      <c r="B361" s="832" t="s">
        <v>574</v>
      </c>
      <c r="C361" s="835" t="s">
        <v>1983</v>
      </c>
      <c r="D361" s="863" t="s">
        <v>1984</v>
      </c>
      <c r="E361" s="835" t="s">
        <v>2292</v>
      </c>
      <c r="F361" s="863" t="s">
        <v>2293</v>
      </c>
      <c r="G361" s="835" t="s">
        <v>2584</v>
      </c>
      <c r="H361" s="835" t="s">
        <v>2585</v>
      </c>
      <c r="I361" s="849">
        <v>9154</v>
      </c>
      <c r="J361" s="849">
        <v>1</v>
      </c>
      <c r="K361" s="850">
        <v>9154</v>
      </c>
    </row>
    <row r="362" spans="1:11" ht="14.4" customHeight="1" x14ac:dyDescent="0.3">
      <c r="A362" s="831" t="s">
        <v>573</v>
      </c>
      <c r="B362" s="832" t="s">
        <v>574</v>
      </c>
      <c r="C362" s="835" t="s">
        <v>1983</v>
      </c>
      <c r="D362" s="863" t="s">
        <v>1984</v>
      </c>
      <c r="E362" s="835" t="s">
        <v>2292</v>
      </c>
      <c r="F362" s="863" t="s">
        <v>2293</v>
      </c>
      <c r="G362" s="835" t="s">
        <v>2586</v>
      </c>
      <c r="H362" s="835" t="s">
        <v>2587</v>
      </c>
      <c r="I362" s="849">
        <v>9660</v>
      </c>
      <c r="J362" s="849">
        <v>1</v>
      </c>
      <c r="K362" s="850">
        <v>9660</v>
      </c>
    </row>
    <row r="363" spans="1:11" ht="14.4" customHeight="1" x14ac:dyDescent="0.3">
      <c r="A363" s="831" t="s">
        <v>573</v>
      </c>
      <c r="B363" s="832" t="s">
        <v>574</v>
      </c>
      <c r="C363" s="835" t="s">
        <v>1983</v>
      </c>
      <c r="D363" s="863" t="s">
        <v>1984</v>
      </c>
      <c r="E363" s="835" t="s">
        <v>2292</v>
      </c>
      <c r="F363" s="863" t="s">
        <v>2293</v>
      </c>
      <c r="G363" s="835" t="s">
        <v>2588</v>
      </c>
      <c r="H363" s="835" t="s">
        <v>2589</v>
      </c>
      <c r="I363" s="849">
        <v>9154</v>
      </c>
      <c r="J363" s="849">
        <v>2</v>
      </c>
      <c r="K363" s="850">
        <v>18308</v>
      </c>
    </row>
    <row r="364" spans="1:11" ht="14.4" customHeight="1" x14ac:dyDescent="0.3">
      <c r="A364" s="831" t="s">
        <v>573</v>
      </c>
      <c r="B364" s="832" t="s">
        <v>574</v>
      </c>
      <c r="C364" s="835" t="s">
        <v>1983</v>
      </c>
      <c r="D364" s="863" t="s">
        <v>1984</v>
      </c>
      <c r="E364" s="835" t="s">
        <v>2292</v>
      </c>
      <c r="F364" s="863" t="s">
        <v>2293</v>
      </c>
      <c r="G364" s="835" t="s">
        <v>2590</v>
      </c>
      <c r="H364" s="835" t="s">
        <v>2591</v>
      </c>
      <c r="I364" s="849">
        <v>9154</v>
      </c>
      <c r="J364" s="849">
        <v>2</v>
      </c>
      <c r="K364" s="850">
        <v>18308</v>
      </c>
    </row>
    <row r="365" spans="1:11" ht="14.4" customHeight="1" x14ac:dyDescent="0.3">
      <c r="A365" s="831" t="s">
        <v>573</v>
      </c>
      <c r="B365" s="832" t="s">
        <v>574</v>
      </c>
      <c r="C365" s="835" t="s">
        <v>1983</v>
      </c>
      <c r="D365" s="863" t="s">
        <v>1984</v>
      </c>
      <c r="E365" s="835" t="s">
        <v>2292</v>
      </c>
      <c r="F365" s="863" t="s">
        <v>2293</v>
      </c>
      <c r="G365" s="835" t="s">
        <v>2592</v>
      </c>
      <c r="H365" s="835" t="s">
        <v>2593</v>
      </c>
      <c r="I365" s="849">
        <v>527.8499755859375</v>
      </c>
      <c r="J365" s="849">
        <v>3</v>
      </c>
      <c r="K365" s="850">
        <v>1583.5499267578125</v>
      </c>
    </row>
    <row r="366" spans="1:11" ht="14.4" customHeight="1" x14ac:dyDescent="0.3">
      <c r="A366" s="831" t="s">
        <v>573</v>
      </c>
      <c r="B366" s="832" t="s">
        <v>574</v>
      </c>
      <c r="C366" s="835" t="s">
        <v>1983</v>
      </c>
      <c r="D366" s="863" t="s">
        <v>1984</v>
      </c>
      <c r="E366" s="835" t="s">
        <v>2292</v>
      </c>
      <c r="F366" s="863" t="s">
        <v>2293</v>
      </c>
      <c r="G366" s="835" t="s">
        <v>2594</v>
      </c>
      <c r="H366" s="835" t="s">
        <v>2595</v>
      </c>
      <c r="I366" s="849">
        <v>527.8499755859375</v>
      </c>
      <c r="J366" s="849">
        <v>9</v>
      </c>
      <c r="K366" s="850">
        <v>4750.6497802734375</v>
      </c>
    </row>
    <row r="367" spans="1:11" ht="14.4" customHeight="1" x14ac:dyDescent="0.3">
      <c r="A367" s="831" t="s">
        <v>573</v>
      </c>
      <c r="B367" s="832" t="s">
        <v>574</v>
      </c>
      <c r="C367" s="835" t="s">
        <v>1983</v>
      </c>
      <c r="D367" s="863" t="s">
        <v>1984</v>
      </c>
      <c r="E367" s="835" t="s">
        <v>2292</v>
      </c>
      <c r="F367" s="863" t="s">
        <v>2293</v>
      </c>
      <c r="G367" s="835" t="s">
        <v>2596</v>
      </c>
      <c r="H367" s="835" t="s">
        <v>2597</v>
      </c>
      <c r="I367" s="849">
        <v>527.8499755859375</v>
      </c>
      <c r="J367" s="849">
        <v>11</v>
      </c>
      <c r="K367" s="850">
        <v>5806.349853515625</v>
      </c>
    </row>
    <row r="368" spans="1:11" ht="14.4" customHeight="1" x14ac:dyDescent="0.3">
      <c r="A368" s="831" t="s">
        <v>573</v>
      </c>
      <c r="B368" s="832" t="s">
        <v>574</v>
      </c>
      <c r="C368" s="835" t="s">
        <v>1983</v>
      </c>
      <c r="D368" s="863" t="s">
        <v>1984</v>
      </c>
      <c r="E368" s="835" t="s">
        <v>2292</v>
      </c>
      <c r="F368" s="863" t="s">
        <v>2293</v>
      </c>
      <c r="G368" s="835" t="s">
        <v>2598</v>
      </c>
      <c r="H368" s="835" t="s">
        <v>2599</v>
      </c>
      <c r="I368" s="849">
        <v>527.8499755859375</v>
      </c>
      <c r="J368" s="849">
        <v>17</v>
      </c>
      <c r="K368" s="850">
        <v>8973.44970703125</v>
      </c>
    </row>
    <row r="369" spans="1:11" ht="14.4" customHeight="1" x14ac:dyDescent="0.3">
      <c r="A369" s="831" t="s">
        <v>573</v>
      </c>
      <c r="B369" s="832" t="s">
        <v>574</v>
      </c>
      <c r="C369" s="835" t="s">
        <v>1983</v>
      </c>
      <c r="D369" s="863" t="s">
        <v>1984</v>
      </c>
      <c r="E369" s="835" t="s">
        <v>2292</v>
      </c>
      <c r="F369" s="863" t="s">
        <v>2293</v>
      </c>
      <c r="G369" s="835" t="s">
        <v>2600</v>
      </c>
      <c r="H369" s="835" t="s">
        <v>2601</v>
      </c>
      <c r="I369" s="849">
        <v>527.8499755859375</v>
      </c>
      <c r="J369" s="849">
        <v>8</v>
      </c>
      <c r="K369" s="850">
        <v>4222.7999267578125</v>
      </c>
    </row>
    <row r="370" spans="1:11" ht="14.4" customHeight="1" x14ac:dyDescent="0.3">
      <c r="A370" s="831" t="s">
        <v>573</v>
      </c>
      <c r="B370" s="832" t="s">
        <v>574</v>
      </c>
      <c r="C370" s="835" t="s">
        <v>1983</v>
      </c>
      <c r="D370" s="863" t="s">
        <v>1984</v>
      </c>
      <c r="E370" s="835" t="s">
        <v>2292</v>
      </c>
      <c r="F370" s="863" t="s">
        <v>2293</v>
      </c>
      <c r="G370" s="835" t="s">
        <v>2602</v>
      </c>
      <c r="H370" s="835" t="s">
        <v>2603</v>
      </c>
      <c r="I370" s="849">
        <v>527.8499755859375</v>
      </c>
      <c r="J370" s="849">
        <v>5</v>
      </c>
      <c r="K370" s="850">
        <v>2639.2498779296875</v>
      </c>
    </row>
    <row r="371" spans="1:11" ht="14.4" customHeight="1" x14ac:dyDescent="0.3">
      <c r="A371" s="831" t="s">
        <v>573</v>
      </c>
      <c r="B371" s="832" t="s">
        <v>574</v>
      </c>
      <c r="C371" s="835" t="s">
        <v>1983</v>
      </c>
      <c r="D371" s="863" t="s">
        <v>1984</v>
      </c>
      <c r="E371" s="835" t="s">
        <v>2292</v>
      </c>
      <c r="F371" s="863" t="s">
        <v>2293</v>
      </c>
      <c r="G371" s="835" t="s">
        <v>2604</v>
      </c>
      <c r="H371" s="835" t="s">
        <v>2605</v>
      </c>
      <c r="I371" s="849">
        <v>527.8499755859375</v>
      </c>
      <c r="J371" s="849">
        <v>3</v>
      </c>
      <c r="K371" s="850">
        <v>1583.550048828125</v>
      </c>
    </row>
    <row r="372" spans="1:11" ht="14.4" customHeight="1" x14ac:dyDescent="0.3">
      <c r="A372" s="831" t="s">
        <v>573</v>
      </c>
      <c r="B372" s="832" t="s">
        <v>574</v>
      </c>
      <c r="C372" s="835" t="s">
        <v>1983</v>
      </c>
      <c r="D372" s="863" t="s">
        <v>1984</v>
      </c>
      <c r="E372" s="835" t="s">
        <v>2292</v>
      </c>
      <c r="F372" s="863" t="s">
        <v>2293</v>
      </c>
      <c r="G372" s="835" t="s">
        <v>2606</v>
      </c>
      <c r="H372" s="835" t="s">
        <v>2607</v>
      </c>
      <c r="I372" s="849">
        <v>4452.7998046875</v>
      </c>
      <c r="J372" s="849">
        <v>3</v>
      </c>
      <c r="K372" s="850">
        <v>13358.3994140625</v>
      </c>
    </row>
    <row r="373" spans="1:11" ht="14.4" customHeight="1" x14ac:dyDescent="0.3">
      <c r="A373" s="831" t="s">
        <v>573</v>
      </c>
      <c r="B373" s="832" t="s">
        <v>574</v>
      </c>
      <c r="C373" s="835" t="s">
        <v>1983</v>
      </c>
      <c r="D373" s="863" t="s">
        <v>1984</v>
      </c>
      <c r="E373" s="835" t="s">
        <v>2292</v>
      </c>
      <c r="F373" s="863" t="s">
        <v>2293</v>
      </c>
      <c r="G373" s="835" t="s">
        <v>2608</v>
      </c>
      <c r="H373" s="835" t="s">
        <v>2609</v>
      </c>
      <c r="I373" s="849">
        <v>4452.7998046875</v>
      </c>
      <c r="J373" s="849">
        <v>1</v>
      </c>
      <c r="K373" s="850">
        <v>4452.7998046875</v>
      </c>
    </row>
    <row r="374" spans="1:11" ht="14.4" customHeight="1" x14ac:dyDescent="0.3">
      <c r="A374" s="831" t="s">
        <v>573</v>
      </c>
      <c r="B374" s="832" t="s">
        <v>574</v>
      </c>
      <c r="C374" s="835" t="s">
        <v>1983</v>
      </c>
      <c r="D374" s="863" t="s">
        <v>1984</v>
      </c>
      <c r="E374" s="835" t="s">
        <v>2292</v>
      </c>
      <c r="F374" s="863" t="s">
        <v>2293</v>
      </c>
      <c r="G374" s="835" t="s">
        <v>2610</v>
      </c>
      <c r="H374" s="835" t="s">
        <v>2611</v>
      </c>
      <c r="I374" s="849">
        <v>8717</v>
      </c>
      <c r="J374" s="849">
        <v>1</v>
      </c>
      <c r="K374" s="850">
        <v>8717</v>
      </c>
    </row>
    <row r="375" spans="1:11" ht="14.4" customHeight="1" x14ac:dyDescent="0.3">
      <c r="A375" s="831" t="s">
        <v>573</v>
      </c>
      <c r="B375" s="832" t="s">
        <v>574</v>
      </c>
      <c r="C375" s="835" t="s">
        <v>1983</v>
      </c>
      <c r="D375" s="863" t="s">
        <v>1984</v>
      </c>
      <c r="E375" s="835" t="s">
        <v>2292</v>
      </c>
      <c r="F375" s="863" t="s">
        <v>2293</v>
      </c>
      <c r="G375" s="835" t="s">
        <v>2612</v>
      </c>
      <c r="H375" s="835" t="s">
        <v>2613</v>
      </c>
      <c r="I375" s="849">
        <v>8717</v>
      </c>
      <c r="J375" s="849">
        <v>2</v>
      </c>
      <c r="K375" s="850">
        <v>17434</v>
      </c>
    </row>
    <row r="376" spans="1:11" ht="14.4" customHeight="1" x14ac:dyDescent="0.3">
      <c r="A376" s="831" t="s">
        <v>573</v>
      </c>
      <c r="B376" s="832" t="s">
        <v>574</v>
      </c>
      <c r="C376" s="835" t="s">
        <v>1983</v>
      </c>
      <c r="D376" s="863" t="s">
        <v>1984</v>
      </c>
      <c r="E376" s="835" t="s">
        <v>2292</v>
      </c>
      <c r="F376" s="863" t="s">
        <v>2293</v>
      </c>
      <c r="G376" s="835" t="s">
        <v>2614</v>
      </c>
      <c r="H376" s="835" t="s">
        <v>2615</v>
      </c>
      <c r="I376" s="849">
        <v>8717</v>
      </c>
      <c r="J376" s="849">
        <v>1</v>
      </c>
      <c r="K376" s="850">
        <v>8717</v>
      </c>
    </row>
    <row r="377" spans="1:11" ht="14.4" customHeight="1" x14ac:dyDescent="0.3">
      <c r="A377" s="831" t="s">
        <v>573</v>
      </c>
      <c r="B377" s="832" t="s">
        <v>574</v>
      </c>
      <c r="C377" s="835" t="s">
        <v>1983</v>
      </c>
      <c r="D377" s="863" t="s">
        <v>1984</v>
      </c>
      <c r="E377" s="835" t="s">
        <v>2292</v>
      </c>
      <c r="F377" s="863" t="s">
        <v>2293</v>
      </c>
      <c r="G377" s="835" t="s">
        <v>2616</v>
      </c>
      <c r="H377" s="835" t="s">
        <v>2617</v>
      </c>
      <c r="I377" s="849">
        <v>15525</v>
      </c>
      <c r="J377" s="849">
        <v>1</v>
      </c>
      <c r="K377" s="850">
        <v>15525</v>
      </c>
    </row>
    <row r="378" spans="1:11" ht="14.4" customHeight="1" x14ac:dyDescent="0.3">
      <c r="A378" s="831" t="s">
        <v>573</v>
      </c>
      <c r="B378" s="832" t="s">
        <v>574</v>
      </c>
      <c r="C378" s="835" t="s">
        <v>1983</v>
      </c>
      <c r="D378" s="863" t="s">
        <v>1984</v>
      </c>
      <c r="E378" s="835" t="s">
        <v>2292</v>
      </c>
      <c r="F378" s="863" t="s">
        <v>2293</v>
      </c>
      <c r="G378" s="835" t="s">
        <v>2618</v>
      </c>
      <c r="H378" s="835" t="s">
        <v>2619</v>
      </c>
      <c r="I378" s="849">
        <v>11408</v>
      </c>
      <c r="J378" s="849">
        <v>1</v>
      </c>
      <c r="K378" s="850">
        <v>11408</v>
      </c>
    </row>
    <row r="379" spans="1:11" ht="14.4" customHeight="1" x14ac:dyDescent="0.3">
      <c r="A379" s="831" t="s">
        <v>573</v>
      </c>
      <c r="B379" s="832" t="s">
        <v>574</v>
      </c>
      <c r="C379" s="835" t="s">
        <v>1983</v>
      </c>
      <c r="D379" s="863" t="s">
        <v>1984</v>
      </c>
      <c r="E379" s="835" t="s">
        <v>2292</v>
      </c>
      <c r="F379" s="863" t="s">
        <v>2293</v>
      </c>
      <c r="G379" s="835" t="s">
        <v>2620</v>
      </c>
      <c r="H379" s="835" t="s">
        <v>2621</v>
      </c>
      <c r="I379" s="849">
        <v>11408</v>
      </c>
      <c r="J379" s="849">
        <v>1</v>
      </c>
      <c r="K379" s="850">
        <v>11408</v>
      </c>
    </row>
    <row r="380" spans="1:11" ht="14.4" customHeight="1" x14ac:dyDescent="0.3">
      <c r="A380" s="831" t="s">
        <v>573</v>
      </c>
      <c r="B380" s="832" t="s">
        <v>574</v>
      </c>
      <c r="C380" s="835" t="s">
        <v>1983</v>
      </c>
      <c r="D380" s="863" t="s">
        <v>1984</v>
      </c>
      <c r="E380" s="835" t="s">
        <v>2292</v>
      </c>
      <c r="F380" s="863" t="s">
        <v>2293</v>
      </c>
      <c r="G380" s="835" t="s">
        <v>2622</v>
      </c>
      <c r="H380" s="835" t="s">
        <v>2623</v>
      </c>
      <c r="I380" s="849">
        <v>11408</v>
      </c>
      <c r="J380" s="849">
        <v>2</v>
      </c>
      <c r="K380" s="850">
        <v>22816</v>
      </c>
    </row>
    <row r="381" spans="1:11" ht="14.4" customHeight="1" x14ac:dyDescent="0.3">
      <c r="A381" s="831" t="s">
        <v>573</v>
      </c>
      <c r="B381" s="832" t="s">
        <v>574</v>
      </c>
      <c r="C381" s="835" t="s">
        <v>1983</v>
      </c>
      <c r="D381" s="863" t="s">
        <v>1984</v>
      </c>
      <c r="E381" s="835" t="s">
        <v>2292</v>
      </c>
      <c r="F381" s="863" t="s">
        <v>2293</v>
      </c>
      <c r="G381" s="835" t="s">
        <v>2624</v>
      </c>
      <c r="H381" s="835" t="s">
        <v>2625</v>
      </c>
      <c r="I381" s="849">
        <v>1071.800048828125</v>
      </c>
      <c r="J381" s="849">
        <v>2</v>
      </c>
      <c r="K381" s="850">
        <v>2143.60009765625</v>
      </c>
    </row>
    <row r="382" spans="1:11" ht="14.4" customHeight="1" x14ac:dyDescent="0.3">
      <c r="A382" s="831" t="s">
        <v>573</v>
      </c>
      <c r="B382" s="832" t="s">
        <v>574</v>
      </c>
      <c r="C382" s="835" t="s">
        <v>1983</v>
      </c>
      <c r="D382" s="863" t="s">
        <v>1984</v>
      </c>
      <c r="E382" s="835" t="s">
        <v>2292</v>
      </c>
      <c r="F382" s="863" t="s">
        <v>2293</v>
      </c>
      <c r="G382" s="835" t="s">
        <v>2626</v>
      </c>
      <c r="H382" s="835" t="s">
        <v>2627</v>
      </c>
      <c r="I382" s="849">
        <v>1071.800048828125</v>
      </c>
      <c r="J382" s="849">
        <v>2</v>
      </c>
      <c r="K382" s="850">
        <v>2143.60009765625</v>
      </c>
    </row>
    <row r="383" spans="1:11" ht="14.4" customHeight="1" x14ac:dyDescent="0.3">
      <c r="A383" s="831" t="s">
        <v>573</v>
      </c>
      <c r="B383" s="832" t="s">
        <v>574</v>
      </c>
      <c r="C383" s="835" t="s">
        <v>1983</v>
      </c>
      <c r="D383" s="863" t="s">
        <v>1984</v>
      </c>
      <c r="E383" s="835" t="s">
        <v>2292</v>
      </c>
      <c r="F383" s="863" t="s">
        <v>2293</v>
      </c>
      <c r="G383" s="835" t="s">
        <v>2628</v>
      </c>
      <c r="H383" s="835" t="s">
        <v>2629</v>
      </c>
      <c r="I383" s="849">
        <v>4600</v>
      </c>
      <c r="J383" s="849">
        <v>5</v>
      </c>
      <c r="K383" s="850">
        <v>23000</v>
      </c>
    </row>
    <row r="384" spans="1:11" ht="14.4" customHeight="1" x14ac:dyDescent="0.3">
      <c r="A384" s="831" t="s">
        <v>573</v>
      </c>
      <c r="B384" s="832" t="s">
        <v>574</v>
      </c>
      <c r="C384" s="835" t="s">
        <v>1983</v>
      </c>
      <c r="D384" s="863" t="s">
        <v>1984</v>
      </c>
      <c r="E384" s="835" t="s">
        <v>2292</v>
      </c>
      <c r="F384" s="863" t="s">
        <v>2293</v>
      </c>
      <c r="G384" s="835" t="s">
        <v>2630</v>
      </c>
      <c r="H384" s="835" t="s">
        <v>2631</v>
      </c>
      <c r="I384" s="849">
        <v>2875</v>
      </c>
      <c r="J384" s="849">
        <v>9</v>
      </c>
      <c r="K384" s="850">
        <v>25875</v>
      </c>
    </row>
    <row r="385" spans="1:11" ht="14.4" customHeight="1" x14ac:dyDescent="0.3">
      <c r="A385" s="831" t="s">
        <v>573</v>
      </c>
      <c r="B385" s="832" t="s">
        <v>574</v>
      </c>
      <c r="C385" s="835" t="s">
        <v>1983</v>
      </c>
      <c r="D385" s="863" t="s">
        <v>1984</v>
      </c>
      <c r="E385" s="835" t="s">
        <v>2292</v>
      </c>
      <c r="F385" s="863" t="s">
        <v>2293</v>
      </c>
      <c r="G385" s="835" t="s">
        <v>2632</v>
      </c>
      <c r="H385" s="835" t="s">
        <v>2633</v>
      </c>
      <c r="I385" s="849">
        <v>4600</v>
      </c>
      <c r="J385" s="849">
        <v>2</v>
      </c>
      <c r="K385" s="850">
        <v>9200</v>
      </c>
    </row>
    <row r="386" spans="1:11" ht="14.4" customHeight="1" x14ac:dyDescent="0.3">
      <c r="A386" s="831" t="s">
        <v>573</v>
      </c>
      <c r="B386" s="832" t="s">
        <v>574</v>
      </c>
      <c r="C386" s="835" t="s">
        <v>1983</v>
      </c>
      <c r="D386" s="863" t="s">
        <v>1984</v>
      </c>
      <c r="E386" s="835" t="s">
        <v>2292</v>
      </c>
      <c r="F386" s="863" t="s">
        <v>2293</v>
      </c>
      <c r="G386" s="835" t="s">
        <v>2634</v>
      </c>
      <c r="H386" s="835" t="s">
        <v>2635</v>
      </c>
      <c r="I386" s="849">
        <v>5175</v>
      </c>
      <c r="J386" s="849">
        <v>5</v>
      </c>
      <c r="K386" s="850">
        <v>25875</v>
      </c>
    </row>
    <row r="387" spans="1:11" ht="14.4" customHeight="1" x14ac:dyDescent="0.3">
      <c r="A387" s="831" t="s">
        <v>573</v>
      </c>
      <c r="B387" s="832" t="s">
        <v>574</v>
      </c>
      <c r="C387" s="835" t="s">
        <v>1983</v>
      </c>
      <c r="D387" s="863" t="s">
        <v>1984</v>
      </c>
      <c r="E387" s="835" t="s">
        <v>2292</v>
      </c>
      <c r="F387" s="863" t="s">
        <v>2293</v>
      </c>
      <c r="G387" s="835" t="s">
        <v>2636</v>
      </c>
      <c r="H387" s="835" t="s">
        <v>2637</v>
      </c>
      <c r="I387" s="849">
        <v>192.99000549316406</v>
      </c>
      <c r="J387" s="849">
        <v>1</v>
      </c>
      <c r="K387" s="850">
        <v>192.99000549316406</v>
      </c>
    </row>
    <row r="388" spans="1:11" ht="14.4" customHeight="1" x14ac:dyDescent="0.3">
      <c r="A388" s="831" t="s">
        <v>573</v>
      </c>
      <c r="B388" s="832" t="s">
        <v>574</v>
      </c>
      <c r="C388" s="835" t="s">
        <v>1983</v>
      </c>
      <c r="D388" s="863" t="s">
        <v>1984</v>
      </c>
      <c r="E388" s="835" t="s">
        <v>2292</v>
      </c>
      <c r="F388" s="863" t="s">
        <v>2293</v>
      </c>
      <c r="G388" s="835" t="s">
        <v>2638</v>
      </c>
      <c r="H388" s="835" t="s">
        <v>2639</v>
      </c>
      <c r="I388" s="849">
        <v>77.980003356933594</v>
      </c>
      <c r="J388" s="849">
        <v>1</v>
      </c>
      <c r="K388" s="850">
        <v>77.980003356933594</v>
      </c>
    </row>
    <row r="389" spans="1:11" ht="14.4" customHeight="1" x14ac:dyDescent="0.3">
      <c r="A389" s="831" t="s">
        <v>573</v>
      </c>
      <c r="B389" s="832" t="s">
        <v>574</v>
      </c>
      <c r="C389" s="835" t="s">
        <v>1983</v>
      </c>
      <c r="D389" s="863" t="s">
        <v>1984</v>
      </c>
      <c r="E389" s="835" t="s">
        <v>2292</v>
      </c>
      <c r="F389" s="863" t="s">
        <v>2293</v>
      </c>
      <c r="G389" s="835" t="s">
        <v>2640</v>
      </c>
      <c r="H389" s="835" t="s">
        <v>2641</v>
      </c>
      <c r="I389" s="849">
        <v>186.17332967122397</v>
      </c>
      <c r="J389" s="849">
        <v>4</v>
      </c>
      <c r="K389" s="850">
        <v>744.69000244140625</v>
      </c>
    </row>
    <row r="390" spans="1:11" ht="14.4" customHeight="1" x14ac:dyDescent="0.3">
      <c r="A390" s="831" t="s">
        <v>573</v>
      </c>
      <c r="B390" s="832" t="s">
        <v>574</v>
      </c>
      <c r="C390" s="835" t="s">
        <v>1983</v>
      </c>
      <c r="D390" s="863" t="s">
        <v>1984</v>
      </c>
      <c r="E390" s="835" t="s">
        <v>2292</v>
      </c>
      <c r="F390" s="863" t="s">
        <v>2293</v>
      </c>
      <c r="G390" s="835" t="s">
        <v>2642</v>
      </c>
      <c r="H390" s="835" t="s">
        <v>2643</v>
      </c>
      <c r="I390" s="849">
        <v>248.39999389648437</v>
      </c>
      <c r="J390" s="849">
        <v>2</v>
      </c>
      <c r="K390" s="850">
        <v>496.79998779296875</v>
      </c>
    </row>
    <row r="391" spans="1:11" ht="14.4" customHeight="1" x14ac:dyDescent="0.3">
      <c r="A391" s="831" t="s">
        <v>573</v>
      </c>
      <c r="B391" s="832" t="s">
        <v>574</v>
      </c>
      <c r="C391" s="835" t="s">
        <v>1983</v>
      </c>
      <c r="D391" s="863" t="s">
        <v>1984</v>
      </c>
      <c r="E391" s="835" t="s">
        <v>2292</v>
      </c>
      <c r="F391" s="863" t="s">
        <v>2293</v>
      </c>
      <c r="G391" s="835" t="s">
        <v>2644</v>
      </c>
      <c r="H391" s="835" t="s">
        <v>2645</v>
      </c>
      <c r="I391" s="849">
        <v>248.39999389648437</v>
      </c>
      <c r="J391" s="849">
        <v>21</v>
      </c>
      <c r="K391" s="850">
        <v>5216.39990234375</v>
      </c>
    </row>
    <row r="392" spans="1:11" ht="14.4" customHeight="1" x14ac:dyDescent="0.3">
      <c r="A392" s="831" t="s">
        <v>573</v>
      </c>
      <c r="B392" s="832" t="s">
        <v>574</v>
      </c>
      <c r="C392" s="835" t="s">
        <v>1983</v>
      </c>
      <c r="D392" s="863" t="s">
        <v>1984</v>
      </c>
      <c r="E392" s="835" t="s">
        <v>2292</v>
      </c>
      <c r="F392" s="863" t="s">
        <v>2293</v>
      </c>
      <c r="G392" s="835" t="s">
        <v>2646</v>
      </c>
      <c r="H392" s="835" t="s">
        <v>2647</v>
      </c>
      <c r="I392" s="849">
        <v>1385.75</v>
      </c>
      <c r="J392" s="849">
        <v>1</v>
      </c>
      <c r="K392" s="850">
        <v>1385.75</v>
      </c>
    </row>
    <row r="393" spans="1:11" ht="14.4" customHeight="1" x14ac:dyDescent="0.3">
      <c r="A393" s="831" t="s">
        <v>573</v>
      </c>
      <c r="B393" s="832" t="s">
        <v>574</v>
      </c>
      <c r="C393" s="835" t="s">
        <v>1983</v>
      </c>
      <c r="D393" s="863" t="s">
        <v>1984</v>
      </c>
      <c r="E393" s="835" t="s">
        <v>2292</v>
      </c>
      <c r="F393" s="863" t="s">
        <v>2293</v>
      </c>
      <c r="G393" s="835" t="s">
        <v>2648</v>
      </c>
      <c r="H393" s="835" t="s">
        <v>2649</v>
      </c>
      <c r="I393" s="849">
        <v>1385.75</v>
      </c>
      <c r="J393" s="849">
        <v>1</v>
      </c>
      <c r="K393" s="850">
        <v>1385.75</v>
      </c>
    </row>
    <row r="394" spans="1:11" ht="14.4" customHeight="1" x14ac:dyDescent="0.3">
      <c r="A394" s="831" t="s">
        <v>573</v>
      </c>
      <c r="B394" s="832" t="s">
        <v>574</v>
      </c>
      <c r="C394" s="835" t="s">
        <v>1983</v>
      </c>
      <c r="D394" s="863" t="s">
        <v>1984</v>
      </c>
      <c r="E394" s="835" t="s">
        <v>2292</v>
      </c>
      <c r="F394" s="863" t="s">
        <v>2293</v>
      </c>
      <c r="G394" s="835" t="s">
        <v>2650</v>
      </c>
      <c r="H394" s="835" t="s">
        <v>2651</v>
      </c>
      <c r="I394" s="849">
        <v>1385.75</v>
      </c>
      <c r="J394" s="849">
        <v>1</v>
      </c>
      <c r="K394" s="850">
        <v>1385.75</v>
      </c>
    </row>
    <row r="395" spans="1:11" ht="14.4" customHeight="1" x14ac:dyDescent="0.3">
      <c r="A395" s="831" t="s">
        <v>573</v>
      </c>
      <c r="B395" s="832" t="s">
        <v>574</v>
      </c>
      <c r="C395" s="835" t="s">
        <v>1983</v>
      </c>
      <c r="D395" s="863" t="s">
        <v>1984</v>
      </c>
      <c r="E395" s="835" t="s">
        <v>2292</v>
      </c>
      <c r="F395" s="863" t="s">
        <v>2293</v>
      </c>
      <c r="G395" s="835" t="s">
        <v>2652</v>
      </c>
      <c r="H395" s="835" t="s">
        <v>2653</v>
      </c>
      <c r="I395" s="849">
        <v>1385.75</v>
      </c>
      <c r="J395" s="849">
        <v>2</v>
      </c>
      <c r="K395" s="850">
        <v>2771.5</v>
      </c>
    </row>
    <row r="396" spans="1:11" ht="14.4" customHeight="1" x14ac:dyDescent="0.3">
      <c r="A396" s="831" t="s">
        <v>573</v>
      </c>
      <c r="B396" s="832" t="s">
        <v>574</v>
      </c>
      <c r="C396" s="835" t="s">
        <v>1983</v>
      </c>
      <c r="D396" s="863" t="s">
        <v>1984</v>
      </c>
      <c r="E396" s="835" t="s">
        <v>2292</v>
      </c>
      <c r="F396" s="863" t="s">
        <v>2293</v>
      </c>
      <c r="G396" s="835" t="s">
        <v>2654</v>
      </c>
      <c r="H396" s="835" t="s">
        <v>2655</v>
      </c>
      <c r="I396" s="849">
        <v>1385.75</v>
      </c>
      <c r="J396" s="849">
        <v>1</v>
      </c>
      <c r="K396" s="850">
        <v>1385.75</v>
      </c>
    </row>
    <row r="397" spans="1:11" ht="14.4" customHeight="1" x14ac:dyDescent="0.3">
      <c r="A397" s="831" t="s">
        <v>573</v>
      </c>
      <c r="B397" s="832" t="s">
        <v>574</v>
      </c>
      <c r="C397" s="835" t="s">
        <v>1983</v>
      </c>
      <c r="D397" s="863" t="s">
        <v>1984</v>
      </c>
      <c r="E397" s="835" t="s">
        <v>2292</v>
      </c>
      <c r="F397" s="863" t="s">
        <v>2293</v>
      </c>
      <c r="G397" s="835" t="s">
        <v>2656</v>
      </c>
      <c r="H397" s="835" t="s">
        <v>2657</v>
      </c>
      <c r="I397" s="849">
        <v>1772.949951171875</v>
      </c>
      <c r="J397" s="849">
        <v>2</v>
      </c>
      <c r="K397" s="850">
        <v>3545.89990234375</v>
      </c>
    </row>
    <row r="398" spans="1:11" ht="14.4" customHeight="1" x14ac:dyDescent="0.3">
      <c r="A398" s="831" t="s">
        <v>573</v>
      </c>
      <c r="B398" s="832" t="s">
        <v>574</v>
      </c>
      <c r="C398" s="835" t="s">
        <v>1983</v>
      </c>
      <c r="D398" s="863" t="s">
        <v>1984</v>
      </c>
      <c r="E398" s="835" t="s">
        <v>2292</v>
      </c>
      <c r="F398" s="863" t="s">
        <v>2293</v>
      </c>
      <c r="G398" s="835" t="s">
        <v>2658</v>
      </c>
      <c r="H398" s="835" t="s">
        <v>2659</v>
      </c>
      <c r="I398" s="849">
        <v>1773</v>
      </c>
      <c r="J398" s="849">
        <v>1</v>
      </c>
      <c r="K398" s="850">
        <v>1773</v>
      </c>
    </row>
    <row r="399" spans="1:11" ht="14.4" customHeight="1" x14ac:dyDescent="0.3">
      <c r="A399" s="831" t="s">
        <v>573</v>
      </c>
      <c r="B399" s="832" t="s">
        <v>574</v>
      </c>
      <c r="C399" s="835" t="s">
        <v>1983</v>
      </c>
      <c r="D399" s="863" t="s">
        <v>1984</v>
      </c>
      <c r="E399" s="835" t="s">
        <v>2292</v>
      </c>
      <c r="F399" s="863" t="s">
        <v>2293</v>
      </c>
      <c r="G399" s="835" t="s">
        <v>2660</v>
      </c>
      <c r="H399" s="835" t="s">
        <v>2661</v>
      </c>
      <c r="I399" s="849">
        <v>1772.97998046875</v>
      </c>
      <c r="J399" s="849">
        <v>1</v>
      </c>
      <c r="K399" s="850">
        <v>1772.97998046875</v>
      </c>
    </row>
    <row r="400" spans="1:11" ht="14.4" customHeight="1" x14ac:dyDescent="0.3">
      <c r="A400" s="831" t="s">
        <v>573</v>
      </c>
      <c r="B400" s="832" t="s">
        <v>574</v>
      </c>
      <c r="C400" s="835" t="s">
        <v>1983</v>
      </c>
      <c r="D400" s="863" t="s">
        <v>1984</v>
      </c>
      <c r="E400" s="835" t="s">
        <v>2292</v>
      </c>
      <c r="F400" s="863" t="s">
        <v>2293</v>
      </c>
      <c r="G400" s="835" t="s">
        <v>2662</v>
      </c>
      <c r="H400" s="835" t="s">
        <v>2663</v>
      </c>
      <c r="I400" s="849">
        <v>1772.9749755859375</v>
      </c>
      <c r="J400" s="849">
        <v>4</v>
      </c>
      <c r="K400" s="850">
        <v>7091.89990234375</v>
      </c>
    </row>
    <row r="401" spans="1:11" ht="14.4" customHeight="1" x14ac:dyDescent="0.3">
      <c r="A401" s="831" t="s">
        <v>573</v>
      </c>
      <c r="B401" s="832" t="s">
        <v>574</v>
      </c>
      <c r="C401" s="835" t="s">
        <v>1983</v>
      </c>
      <c r="D401" s="863" t="s">
        <v>1984</v>
      </c>
      <c r="E401" s="835" t="s">
        <v>2292</v>
      </c>
      <c r="F401" s="863" t="s">
        <v>2293</v>
      </c>
      <c r="G401" s="835" t="s">
        <v>2664</v>
      </c>
      <c r="H401" s="835" t="s">
        <v>2665</v>
      </c>
      <c r="I401" s="849">
        <v>1772.969970703125</v>
      </c>
      <c r="J401" s="849">
        <v>2</v>
      </c>
      <c r="K401" s="850">
        <v>3545.93994140625</v>
      </c>
    </row>
    <row r="402" spans="1:11" ht="14.4" customHeight="1" x14ac:dyDescent="0.3">
      <c r="A402" s="831" t="s">
        <v>573</v>
      </c>
      <c r="B402" s="832" t="s">
        <v>574</v>
      </c>
      <c r="C402" s="835" t="s">
        <v>1983</v>
      </c>
      <c r="D402" s="863" t="s">
        <v>1984</v>
      </c>
      <c r="E402" s="835" t="s">
        <v>2292</v>
      </c>
      <c r="F402" s="863" t="s">
        <v>2293</v>
      </c>
      <c r="G402" s="835" t="s">
        <v>2666</v>
      </c>
      <c r="H402" s="835" t="s">
        <v>2667</v>
      </c>
      <c r="I402" s="849">
        <v>5750</v>
      </c>
      <c r="J402" s="849">
        <v>2</v>
      </c>
      <c r="K402" s="850">
        <v>11500</v>
      </c>
    </row>
    <row r="403" spans="1:11" ht="14.4" customHeight="1" x14ac:dyDescent="0.3">
      <c r="A403" s="831" t="s">
        <v>573</v>
      </c>
      <c r="B403" s="832" t="s">
        <v>574</v>
      </c>
      <c r="C403" s="835" t="s">
        <v>1983</v>
      </c>
      <c r="D403" s="863" t="s">
        <v>1984</v>
      </c>
      <c r="E403" s="835" t="s">
        <v>2292</v>
      </c>
      <c r="F403" s="863" t="s">
        <v>2293</v>
      </c>
      <c r="G403" s="835" t="s">
        <v>2668</v>
      </c>
      <c r="H403" s="835" t="s">
        <v>2669</v>
      </c>
      <c r="I403" s="849">
        <v>5175</v>
      </c>
      <c r="J403" s="849">
        <v>5</v>
      </c>
      <c r="K403" s="850">
        <v>25875</v>
      </c>
    </row>
    <row r="404" spans="1:11" ht="14.4" customHeight="1" x14ac:dyDescent="0.3">
      <c r="A404" s="831" t="s">
        <v>573</v>
      </c>
      <c r="B404" s="832" t="s">
        <v>574</v>
      </c>
      <c r="C404" s="835" t="s">
        <v>1983</v>
      </c>
      <c r="D404" s="863" t="s">
        <v>1984</v>
      </c>
      <c r="E404" s="835" t="s">
        <v>2292</v>
      </c>
      <c r="F404" s="863" t="s">
        <v>2293</v>
      </c>
      <c r="G404" s="835" t="s">
        <v>2670</v>
      </c>
      <c r="H404" s="835" t="s">
        <v>2671</v>
      </c>
      <c r="I404" s="849">
        <v>3680</v>
      </c>
      <c r="J404" s="849">
        <v>3</v>
      </c>
      <c r="K404" s="850">
        <v>11040</v>
      </c>
    </row>
    <row r="405" spans="1:11" ht="14.4" customHeight="1" x14ac:dyDescent="0.3">
      <c r="A405" s="831" t="s">
        <v>573</v>
      </c>
      <c r="B405" s="832" t="s">
        <v>574</v>
      </c>
      <c r="C405" s="835" t="s">
        <v>1983</v>
      </c>
      <c r="D405" s="863" t="s">
        <v>1984</v>
      </c>
      <c r="E405" s="835" t="s">
        <v>2292</v>
      </c>
      <c r="F405" s="863" t="s">
        <v>2293</v>
      </c>
      <c r="G405" s="835" t="s">
        <v>2672</v>
      </c>
      <c r="H405" s="835" t="s">
        <v>2673</v>
      </c>
      <c r="I405" s="849">
        <v>6325</v>
      </c>
      <c r="J405" s="849">
        <v>2</v>
      </c>
      <c r="K405" s="850">
        <v>12650</v>
      </c>
    </row>
    <row r="406" spans="1:11" ht="14.4" customHeight="1" x14ac:dyDescent="0.3">
      <c r="A406" s="831" t="s">
        <v>573</v>
      </c>
      <c r="B406" s="832" t="s">
        <v>574</v>
      </c>
      <c r="C406" s="835" t="s">
        <v>1983</v>
      </c>
      <c r="D406" s="863" t="s">
        <v>1984</v>
      </c>
      <c r="E406" s="835" t="s">
        <v>2292</v>
      </c>
      <c r="F406" s="863" t="s">
        <v>2293</v>
      </c>
      <c r="G406" s="835" t="s">
        <v>2674</v>
      </c>
      <c r="H406" s="835" t="s">
        <v>2675</v>
      </c>
      <c r="I406" s="849">
        <v>2450.389892578125</v>
      </c>
      <c r="J406" s="849">
        <v>1</v>
      </c>
      <c r="K406" s="850">
        <v>2450.389892578125</v>
      </c>
    </row>
    <row r="407" spans="1:11" ht="14.4" customHeight="1" x14ac:dyDescent="0.3">
      <c r="A407" s="831" t="s">
        <v>573</v>
      </c>
      <c r="B407" s="832" t="s">
        <v>574</v>
      </c>
      <c r="C407" s="835" t="s">
        <v>1983</v>
      </c>
      <c r="D407" s="863" t="s">
        <v>1984</v>
      </c>
      <c r="E407" s="835" t="s">
        <v>2292</v>
      </c>
      <c r="F407" s="863" t="s">
        <v>2293</v>
      </c>
      <c r="G407" s="835" t="s">
        <v>2676</v>
      </c>
      <c r="H407" s="835" t="s">
        <v>2677</v>
      </c>
      <c r="I407" s="849">
        <v>1000.5</v>
      </c>
      <c r="J407" s="849">
        <v>1</v>
      </c>
      <c r="K407" s="850">
        <v>1000.5</v>
      </c>
    </row>
    <row r="408" spans="1:11" ht="14.4" customHeight="1" x14ac:dyDescent="0.3">
      <c r="A408" s="831" t="s">
        <v>573</v>
      </c>
      <c r="B408" s="832" t="s">
        <v>574</v>
      </c>
      <c r="C408" s="835" t="s">
        <v>1983</v>
      </c>
      <c r="D408" s="863" t="s">
        <v>1984</v>
      </c>
      <c r="E408" s="835" t="s">
        <v>2292</v>
      </c>
      <c r="F408" s="863" t="s">
        <v>2293</v>
      </c>
      <c r="G408" s="835" t="s">
        <v>2678</v>
      </c>
      <c r="H408" s="835" t="s">
        <v>2679</v>
      </c>
      <c r="I408" s="849">
        <v>1000.5</v>
      </c>
      <c r="J408" s="849">
        <v>1</v>
      </c>
      <c r="K408" s="850">
        <v>1000.5</v>
      </c>
    </row>
    <row r="409" spans="1:11" ht="14.4" customHeight="1" x14ac:dyDescent="0.3">
      <c r="A409" s="831" t="s">
        <v>573</v>
      </c>
      <c r="B409" s="832" t="s">
        <v>574</v>
      </c>
      <c r="C409" s="835" t="s">
        <v>1983</v>
      </c>
      <c r="D409" s="863" t="s">
        <v>1984</v>
      </c>
      <c r="E409" s="835" t="s">
        <v>2292</v>
      </c>
      <c r="F409" s="863" t="s">
        <v>2293</v>
      </c>
      <c r="G409" s="835" t="s">
        <v>2680</v>
      </c>
      <c r="H409" s="835" t="s">
        <v>2681</v>
      </c>
      <c r="I409" s="849">
        <v>1000.5</v>
      </c>
      <c r="J409" s="849">
        <v>2</v>
      </c>
      <c r="K409" s="850">
        <v>2001</v>
      </c>
    </row>
    <row r="410" spans="1:11" ht="14.4" customHeight="1" x14ac:dyDescent="0.3">
      <c r="A410" s="831" t="s">
        <v>573</v>
      </c>
      <c r="B410" s="832" t="s">
        <v>574</v>
      </c>
      <c r="C410" s="835" t="s">
        <v>1983</v>
      </c>
      <c r="D410" s="863" t="s">
        <v>1984</v>
      </c>
      <c r="E410" s="835" t="s">
        <v>2292</v>
      </c>
      <c r="F410" s="863" t="s">
        <v>2293</v>
      </c>
      <c r="G410" s="835" t="s">
        <v>2682</v>
      </c>
      <c r="H410" s="835" t="s">
        <v>2683</v>
      </c>
      <c r="I410" s="849">
        <v>1000.5</v>
      </c>
      <c r="J410" s="849">
        <v>2</v>
      </c>
      <c r="K410" s="850">
        <v>2001</v>
      </c>
    </row>
    <row r="411" spans="1:11" ht="14.4" customHeight="1" x14ac:dyDescent="0.3">
      <c r="A411" s="831" t="s">
        <v>573</v>
      </c>
      <c r="B411" s="832" t="s">
        <v>574</v>
      </c>
      <c r="C411" s="835" t="s">
        <v>1983</v>
      </c>
      <c r="D411" s="863" t="s">
        <v>1984</v>
      </c>
      <c r="E411" s="835" t="s">
        <v>2292</v>
      </c>
      <c r="F411" s="863" t="s">
        <v>2293</v>
      </c>
      <c r="G411" s="835" t="s">
        <v>2684</v>
      </c>
      <c r="H411" s="835" t="s">
        <v>2685</v>
      </c>
      <c r="I411" s="849">
        <v>1329.4000244140625</v>
      </c>
      <c r="J411" s="849">
        <v>1</v>
      </c>
      <c r="K411" s="850">
        <v>1329.4000244140625</v>
      </c>
    </row>
    <row r="412" spans="1:11" ht="14.4" customHeight="1" x14ac:dyDescent="0.3">
      <c r="A412" s="831" t="s">
        <v>573</v>
      </c>
      <c r="B412" s="832" t="s">
        <v>574</v>
      </c>
      <c r="C412" s="835" t="s">
        <v>1983</v>
      </c>
      <c r="D412" s="863" t="s">
        <v>1984</v>
      </c>
      <c r="E412" s="835" t="s">
        <v>2292</v>
      </c>
      <c r="F412" s="863" t="s">
        <v>2293</v>
      </c>
      <c r="G412" s="835" t="s">
        <v>2686</v>
      </c>
      <c r="H412" s="835" t="s">
        <v>2687</v>
      </c>
      <c r="I412" s="849">
        <v>1552.5</v>
      </c>
      <c r="J412" s="849">
        <v>2</v>
      </c>
      <c r="K412" s="850">
        <v>3105</v>
      </c>
    </row>
    <row r="413" spans="1:11" ht="14.4" customHeight="1" x14ac:dyDescent="0.3">
      <c r="A413" s="831" t="s">
        <v>573</v>
      </c>
      <c r="B413" s="832" t="s">
        <v>574</v>
      </c>
      <c r="C413" s="835" t="s">
        <v>1983</v>
      </c>
      <c r="D413" s="863" t="s">
        <v>1984</v>
      </c>
      <c r="E413" s="835" t="s">
        <v>2292</v>
      </c>
      <c r="F413" s="863" t="s">
        <v>2293</v>
      </c>
      <c r="G413" s="835" t="s">
        <v>2688</v>
      </c>
      <c r="H413" s="835" t="s">
        <v>2689</v>
      </c>
      <c r="I413" s="849">
        <v>1552.5</v>
      </c>
      <c r="J413" s="849">
        <v>6</v>
      </c>
      <c r="K413" s="850">
        <v>9315</v>
      </c>
    </row>
    <row r="414" spans="1:11" ht="14.4" customHeight="1" x14ac:dyDescent="0.3">
      <c r="A414" s="831" t="s">
        <v>573</v>
      </c>
      <c r="B414" s="832" t="s">
        <v>574</v>
      </c>
      <c r="C414" s="835" t="s">
        <v>1983</v>
      </c>
      <c r="D414" s="863" t="s">
        <v>1984</v>
      </c>
      <c r="E414" s="835" t="s">
        <v>2292</v>
      </c>
      <c r="F414" s="863" t="s">
        <v>2293</v>
      </c>
      <c r="G414" s="835" t="s">
        <v>2690</v>
      </c>
      <c r="H414" s="835" t="s">
        <v>2691</v>
      </c>
      <c r="I414" s="849">
        <v>1552.5</v>
      </c>
      <c r="J414" s="849">
        <v>2</v>
      </c>
      <c r="K414" s="850">
        <v>3105</v>
      </c>
    </row>
    <row r="415" spans="1:11" ht="14.4" customHeight="1" x14ac:dyDescent="0.3">
      <c r="A415" s="831" t="s">
        <v>573</v>
      </c>
      <c r="B415" s="832" t="s">
        <v>574</v>
      </c>
      <c r="C415" s="835" t="s">
        <v>1983</v>
      </c>
      <c r="D415" s="863" t="s">
        <v>1984</v>
      </c>
      <c r="E415" s="835" t="s">
        <v>2292</v>
      </c>
      <c r="F415" s="863" t="s">
        <v>2293</v>
      </c>
      <c r="G415" s="835" t="s">
        <v>2692</v>
      </c>
      <c r="H415" s="835" t="s">
        <v>2693</v>
      </c>
      <c r="I415" s="849">
        <v>1725</v>
      </c>
      <c r="J415" s="849">
        <v>6</v>
      </c>
      <c r="K415" s="850">
        <v>10350</v>
      </c>
    </row>
    <row r="416" spans="1:11" ht="14.4" customHeight="1" x14ac:dyDescent="0.3">
      <c r="A416" s="831" t="s">
        <v>573</v>
      </c>
      <c r="B416" s="832" t="s">
        <v>574</v>
      </c>
      <c r="C416" s="835" t="s">
        <v>1983</v>
      </c>
      <c r="D416" s="863" t="s">
        <v>1984</v>
      </c>
      <c r="E416" s="835" t="s">
        <v>2292</v>
      </c>
      <c r="F416" s="863" t="s">
        <v>2293</v>
      </c>
      <c r="G416" s="835" t="s">
        <v>2694</v>
      </c>
      <c r="H416" s="835" t="s">
        <v>2695</v>
      </c>
      <c r="I416" s="849">
        <v>1725</v>
      </c>
      <c r="J416" s="849">
        <v>4</v>
      </c>
      <c r="K416" s="850">
        <v>6900</v>
      </c>
    </row>
    <row r="417" spans="1:11" ht="14.4" customHeight="1" x14ac:dyDescent="0.3">
      <c r="A417" s="831" t="s">
        <v>573</v>
      </c>
      <c r="B417" s="832" t="s">
        <v>574</v>
      </c>
      <c r="C417" s="835" t="s">
        <v>1983</v>
      </c>
      <c r="D417" s="863" t="s">
        <v>1984</v>
      </c>
      <c r="E417" s="835" t="s">
        <v>2292</v>
      </c>
      <c r="F417" s="863" t="s">
        <v>2293</v>
      </c>
      <c r="G417" s="835" t="s">
        <v>2696</v>
      </c>
      <c r="H417" s="835" t="s">
        <v>2697</v>
      </c>
      <c r="I417" s="849">
        <v>1725</v>
      </c>
      <c r="J417" s="849">
        <v>1</v>
      </c>
      <c r="K417" s="850">
        <v>1725</v>
      </c>
    </row>
    <row r="418" spans="1:11" ht="14.4" customHeight="1" x14ac:dyDescent="0.3">
      <c r="A418" s="831" t="s">
        <v>573</v>
      </c>
      <c r="B418" s="832" t="s">
        <v>574</v>
      </c>
      <c r="C418" s="835" t="s">
        <v>1983</v>
      </c>
      <c r="D418" s="863" t="s">
        <v>1984</v>
      </c>
      <c r="E418" s="835" t="s">
        <v>2292</v>
      </c>
      <c r="F418" s="863" t="s">
        <v>2293</v>
      </c>
      <c r="G418" s="835" t="s">
        <v>2698</v>
      </c>
      <c r="H418" s="835" t="s">
        <v>2699</v>
      </c>
      <c r="I418" s="849">
        <v>1725</v>
      </c>
      <c r="J418" s="849">
        <v>1</v>
      </c>
      <c r="K418" s="850">
        <v>1725</v>
      </c>
    </row>
    <row r="419" spans="1:11" ht="14.4" customHeight="1" x14ac:dyDescent="0.3">
      <c r="A419" s="831" t="s">
        <v>573</v>
      </c>
      <c r="B419" s="832" t="s">
        <v>574</v>
      </c>
      <c r="C419" s="835" t="s">
        <v>1983</v>
      </c>
      <c r="D419" s="863" t="s">
        <v>1984</v>
      </c>
      <c r="E419" s="835" t="s">
        <v>2292</v>
      </c>
      <c r="F419" s="863" t="s">
        <v>2293</v>
      </c>
      <c r="G419" s="835" t="s">
        <v>2700</v>
      </c>
      <c r="H419" s="835" t="s">
        <v>2701</v>
      </c>
      <c r="I419" s="849">
        <v>884.03997802734375</v>
      </c>
      <c r="J419" s="849">
        <v>1</v>
      </c>
      <c r="K419" s="850">
        <v>884.03997802734375</v>
      </c>
    </row>
    <row r="420" spans="1:11" ht="14.4" customHeight="1" x14ac:dyDescent="0.3">
      <c r="A420" s="831" t="s">
        <v>573</v>
      </c>
      <c r="B420" s="832" t="s">
        <v>574</v>
      </c>
      <c r="C420" s="835" t="s">
        <v>1983</v>
      </c>
      <c r="D420" s="863" t="s">
        <v>1984</v>
      </c>
      <c r="E420" s="835" t="s">
        <v>2292</v>
      </c>
      <c r="F420" s="863" t="s">
        <v>2293</v>
      </c>
      <c r="G420" s="835" t="s">
        <v>2702</v>
      </c>
      <c r="H420" s="835" t="s">
        <v>2703</v>
      </c>
      <c r="I420" s="849">
        <v>884.05999755859375</v>
      </c>
      <c r="J420" s="849">
        <v>1</v>
      </c>
      <c r="K420" s="850">
        <v>884.05999755859375</v>
      </c>
    </row>
    <row r="421" spans="1:11" ht="14.4" customHeight="1" x14ac:dyDescent="0.3">
      <c r="A421" s="831" t="s">
        <v>573</v>
      </c>
      <c r="B421" s="832" t="s">
        <v>574</v>
      </c>
      <c r="C421" s="835" t="s">
        <v>1983</v>
      </c>
      <c r="D421" s="863" t="s">
        <v>1984</v>
      </c>
      <c r="E421" s="835" t="s">
        <v>2292</v>
      </c>
      <c r="F421" s="863" t="s">
        <v>2293</v>
      </c>
      <c r="G421" s="835" t="s">
        <v>2704</v>
      </c>
      <c r="H421" s="835" t="s">
        <v>2705</v>
      </c>
      <c r="I421" s="849">
        <v>884.04998779296875</v>
      </c>
      <c r="J421" s="849">
        <v>1</v>
      </c>
      <c r="K421" s="850">
        <v>884.04998779296875</v>
      </c>
    </row>
    <row r="422" spans="1:11" ht="14.4" customHeight="1" x14ac:dyDescent="0.3">
      <c r="A422" s="831" t="s">
        <v>573</v>
      </c>
      <c r="B422" s="832" t="s">
        <v>574</v>
      </c>
      <c r="C422" s="835" t="s">
        <v>1983</v>
      </c>
      <c r="D422" s="863" t="s">
        <v>1984</v>
      </c>
      <c r="E422" s="835" t="s">
        <v>2292</v>
      </c>
      <c r="F422" s="863" t="s">
        <v>2293</v>
      </c>
      <c r="G422" s="835" t="s">
        <v>2706</v>
      </c>
      <c r="H422" s="835" t="s">
        <v>2707</v>
      </c>
      <c r="I422" s="849">
        <v>1856.0999755859375</v>
      </c>
      <c r="J422" s="849">
        <v>1</v>
      </c>
      <c r="K422" s="850">
        <v>1856.0999755859375</v>
      </c>
    </row>
    <row r="423" spans="1:11" ht="14.4" customHeight="1" x14ac:dyDescent="0.3">
      <c r="A423" s="831" t="s">
        <v>573</v>
      </c>
      <c r="B423" s="832" t="s">
        <v>574</v>
      </c>
      <c r="C423" s="835" t="s">
        <v>1983</v>
      </c>
      <c r="D423" s="863" t="s">
        <v>1984</v>
      </c>
      <c r="E423" s="835" t="s">
        <v>2292</v>
      </c>
      <c r="F423" s="863" t="s">
        <v>2293</v>
      </c>
      <c r="G423" s="835" t="s">
        <v>2708</v>
      </c>
      <c r="H423" s="835" t="s">
        <v>2709</v>
      </c>
      <c r="I423" s="849">
        <v>1856.0999755859375</v>
      </c>
      <c r="J423" s="849">
        <v>3</v>
      </c>
      <c r="K423" s="850">
        <v>5568.2999267578125</v>
      </c>
    </row>
    <row r="424" spans="1:11" ht="14.4" customHeight="1" x14ac:dyDescent="0.3">
      <c r="A424" s="831" t="s">
        <v>573</v>
      </c>
      <c r="B424" s="832" t="s">
        <v>574</v>
      </c>
      <c r="C424" s="835" t="s">
        <v>1983</v>
      </c>
      <c r="D424" s="863" t="s">
        <v>1984</v>
      </c>
      <c r="E424" s="835" t="s">
        <v>2292</v>
      </c>
      <c r="F424" s="863" t="s">
        <v>2293</v>
      </c>
      <c r="G424" s="835" t="s">
        <v>2710</v>
      </c>
      <c r="H424" s="835" t="s">
        <v>2711</v>
      </c>
      <c r="I424" s="849">
        <v>1856.0999755859375</v>
      </c>
      <c r="J424" s="849">
        <v>10</v>
      </c>
      <c r="K424" s="850">
        <v>18560.999755859375</v>
      </c>
    </row>
    <row r="425" spans="1:11" ht="14.4" customHeight="1" x14ac:dyDescent="0.3">
      <c r="A425" s="831" t="s">
        <v>573</v>
      </c>
      <c r="B425" s="832" t="s">
        <v>574</v>
      </c>
      <c r="C425" s="835" t="s">
        <v>1983</v>
      </c>
      <c r="D425" s="863" t="s">
        <v>1984</v>
      </c>
      <c r="E425" s="835" t="s">
        <v>2292</v>
      </c>
      <c r="F425" s="863" t="s">
        <v>2293</v>
      </c>
      <c r="G425" s="835" t="s">
        <v>2712</v>
      </c>
      <c r="H425" s="835" t="s">
        <v>2713</v>
      </c>
      <c r="I425" s="849">
        <v>1856.0999755859375</v>
      </c>
      <c r="J425" s="849">
        <v>5</v>
      </c>
      <c r="K425" s="850">
        <v>9280.4998779296875</v>
      </c>
    </row>
    <row r="426" spans="1:11" ht="14.4" customHeight="1" x14ac:dyDescent="0.3">
      <c r="A426" s="831" t="s">
        <v>573</v>
      </c>
      <c r="B426" s="832" t="s">
        <v>574</v>
      </c>
      <c r="C426" s="835" t="s">
        <v>1983</v>
      </c>
      <c r="D426" s="863" t="s">
        <v>1984</v>
      </c>
      <c r="E426" s="835" t="s">
        <v>2292</v>
      </c>
      <c r="F426" s="863" t="s">
        <v>2293</v>
      </c>
      <c r="G426" s="835" t="s">
        <v>2714</v>
      </c>
      <c r="H426" s="835" t="s">
        <v>2715</v>
      </c>
      <c r="I426" s="849">
        <v>1856.0999755859375</v>
      </c>
      <c r="J426" s="849">
        <v>3</v>
      </c>
      <c r="K426" s="850">
        <v>5568.2999267578125</v>
      </c>
    </row>
    <row r="427" spans="1:11" ht="14.4" customHeight="1" x14ac:dyDescent="0.3">
      <c r="A427" s="831" t="s">
        <v>573</v>
      </c>
      <c r="B427" s="832" t="s">
        <v>574</v>
      </c>
      <c r="C427" s="835" t="s">
        <v>1983</v>
      </c>
      <c r="D427" s="863" t="s">
        <v>1984</v>
      </c>
      <c r="E427" s="835" t="s">
        <v>2292</v>
      </c>
      <c r="F427" s="863" t="s">
        <v>2293</v>
      </c>
      <c r="G427" s="835" t="s">
        <v>2716</v>
      </c>
      <c r="H427" s="835" t="s">
        <v>2717</v>
      </c>
      <c r="I427" s="849">
        <v>1856.0999755859375</v>
      </c>
      <c r="J427" s="849">
        <v>2</v>
      </c>
      <c r="K427" s="850">
        <v>3712.199951171875</v>
      </c>
    </row>
    <row r="428" spans="1:11" ht="14.4" customHeight="1" x14ac:dyDescent="0.3">
      <c r="A428" s="831" t="s">
        <v>573</v>
      </c>
      <c r="B428" s="832" t="s">
        <v>574</v>
      </c>
      <c r="C428" s="835" t="s">
        <v>1983</v>
      </c>
      <c r="D428" s="863" t="s">
        <v>1984</v>
      </c>
      <c r="E428" s="835" t="s">
        <v>2292</v>
      </c>
      <c r="F428" s="863" t="s">
        <v>2293</v>
      </c>
      <c r="G428" s="835" t="s">
        <v>2718</v>
      </c>
      <c r="H428" s="835" t="s">
        <v>2719</v>
      </c>
      <c r="I428" s="849">
        <v>1856.0999755859375</v>
      </c>
      <c r="J428" s="849">
        <v>1</v>
      </c>
      <c r="K428" s="850">
        <v>1856.0999755859375</v>
      </c>
    </row>
    <row r="429" spans="1:11" ht="14.4" customHeight="1" x14ac:dyDescent="0.3">
      <c r="A429" s="831" t="s">
        <v>573</v>
      </c>
      <c r="B429" s="832" t="s">
        <v>574</v>
      </c>
      <c r="C429" s="835" t="s">
        <v>1983</v>
      </c>
      <c r="D429" s="863" t="s">
        <v>1984</v>
      </c>
      <c r="E429" s="835" t="s">
        <v>2292</v>
      </c>
      <c r="F429" s="863" t="s">
        <v>2293</v>
      </c>
      <c r="G429" s="835" t="s">
        <v>2720</v>
      </c>
      <c r="H429" s="835" t="s">
        <v>2721</v>
      </c>
      <c r="I429" s="849">
        <v>1856.0999755859375</v>
      </c>
      <c r="J429" s="849">
        <v>5</v>
      </c>
      <c r="K429" s="850">
        <v>9280.4998779296875</v>
      </c>
    </row>
    <row r="430" spans="1:11" ht="14.4" customHeight="1" x14ac:dyDescent="0.3">
      <c r="A430" s="831" t="s">
        <v>573</v>
      </c>
      <c r="B430" s="832" t="s">
        <v>574</v>
      </c>
      <c r="C430" s="835" t="s">
        <v>1983</v>
      </c>
      <c r="D430" s="863" t="s">
        <v>1984</v>
      </c>
      <c r="E430" s="835" t="s">
        <v>2292</v>
      </c>
      <c r="F430" s="863" t="s">
        <v>2293</v>
      </c>
      <c r="G430" s="835" t="s">
        <v>2722</v>
      </c>
      <c r="H430" s="835" t="s">
        <v>2723</v>
      </c>
      <c r="I430" s="849">
        <v>748.57000732421875</v>
      </c>
      <c r="J430" s="849">
        <v>2</v>
      </c>
      <c r="K430" s="850">
        <v>1497.1400146484375</v>
      </c>
    </row>
    <row r="431" spans="1:11" ht="14.4" customHeight="1" x14ac:dyDescent="0.3">
      <c r="A431" s="831" t="s">
        <v>573</v>
      </c>
      <c r="B431" s="832" t="s">
        <v>574</v>
      </c>
      <c r="C431" s="835" t="s">
        <v>1983</v>
      </c>
      <c r="D431" s="863" t="s">
        <v>1984</v>
      </c>
      <c r="E431" s="835" t="s">
        <v>2292</v>
      </c>
      <c r="F431" s="863" t="s">
        <v>2293</v>
      </c>
      <c r="G431" s="835" t="s">
        <v>2724</v>
      </c>
      <c r="H431" s="835" t="s">
        <v>2725</v>
      </c>
      <c r="I431" s="849">
        <v>748.57000732421875</v>
      </c>
      <c r="J431" s="849">
        <v>1</v>
      </c>
      <c r="K431" s="850">
        <v>748.57000732421875</v>
      </c>
    </row>
    <row r="432" spans="1:11" ht="14.4" customHeight="1" x14ac:dyDescent="0.3">
      <c r="A432" s="831" t="s">
        <v>573</v>
      </c>
      <c r="B432" s="832" t="s">
        <v>574</v>
      </c>
      <c r="C432" s="835" t="s">
        <v>1983</v>
      </c>
      <c r="D432" s="863" t="s">
        <v>1984</v>
      </c>
      <c r="E432" s="835" t="s">
        <v>2292</v>
      </c>
      <c r="F432" s="863" t="s">
        <v>2293</v>
      </c>
      <c r="G432" s="835" t="s">
        <v>2726</v>
      </c>
      <c r="H432" s="835" t="s">
        <v>2727</v>
      </c>
      <c r="I432" s="849">
        <v>748.57000732421875</v>
      </c>
      <c r="J432" s="849">
        <v>1</v>
      </c>
      <c r="K432" s="850">
        <v>748.57000732421875</v>
      </c>
    </row>
    <row r="433" spans="1:11" ht="14.4" customHeight="1" x14ac:dyDescent="0.3">
      <c r="A433" s="831" t="s">
        <v>573</v>
      </c>
      <c r="B433" s="832" t="s">
        <v>574</v>
      </c>
      <c r="C433" s="835" t="s">
        <v>1983</v>
      </c>
      <c r="D433" s="863" t="s">
        <v>1984</v>
      </c>
      <c r="E433" s="835" t="s">
        <v>2292</v>
      </c>
      <c r="F433" s="863" t="s">
        <v>2293</v>
      </c>
      <c r="G433" s="835" t="s">
        <v>2728</v>
      </c>
      <c r="H433" s="835" t="s">
        <v>2729</v>
      </c>
      <c r="I433" s="849">
        <v>748.57000732421875</v>
      </c>
      <c r="J433" s="849">
        <v>2</v>
      </c>
      <c r="K433" s="850">
        <v>1497.1400146484375</v>
      </c>
    </row>
    <row r="434" spans="1:11" ht="14.4" customHeight="1" x14ac:dyDescent="0.3">
      <c r="A434" s="831" t="s">
        <v>573</v>
      </c>
      <c r="B434" s="832" t="s">
        <v>574</v>
      </c>
      <c r="C434" s="835" t="s">
        <v>1983</v>
      </c>
      <c r="D434" s="863" t="s">
        <v>1984</v>
      </c>
      <c r="E434" s="835" t="s">
        <v>2292</v>
      </c>
      <c r="F434" s="863" t="s">
        <v>2293</v>
      </c>
      <c r="G434" s="835" t="s">
        <v>2730</v>
      </c>
      <c r="H434" s="835" t="s">
        <v>2731</v>
      </c>
      <c r="I434" s="849">
        <v>748.57000732421875</v>
      </c>
      <c r="J434" s="849">
        <v>1</v>
      </c>
      <c r="K434" s="850">
        <v>748.57000732421875</v>
      </c>
    </row>
    <row r="435" spans="1:11" ht="14.4" customHeight="1" x14ac:dyDescent="0.3">
      <c r="A435" s="831" t="s">
        <v>573</v>
      </c>
      <c r="B435" s="832" t="s">
        <v>574</v>
      </c>
      <c r="C435" s="835" t="s">
        <v>1983</v>
      </c>
      <c r="D435" s="863" t="s">
        <v>1984</v>
      </c>
      <c r="E435" s="835" t="s">
        <v>2292</v>
      </c>
      <c r="F435" s="863" t="s">
        <v>2293</v>
      </c>
      <c r="G435" s="835" t="s">
        <v>2732</v>
      </c>
      <c r="H435" s="835" t="s">
        <v>2733</v>
      </c>
      <c r="I435" s="849">
        <v>1820.800048828125</v>
      </c>
      <c r="J435" s="849">
        <v>1</v>
      </c>
      <c r="K435" s="850">
        <v>1820.800048828125</v>
      </c>
    </row>
    <row r="436" spans="1:11" ht="14.4" customHeight="1" x14ac:dyDescent="0.3">
      <c r="A436" s="831" t="s">
        <v>573</v>
      </c>
      <c r="B436" s="832" t="s">
        <v>574</v>
      </c>
      <c r="C436" s="835" t="s">
        <v>1983</v>
      </c>
      <c r="D436" s="863" t="s">
        <v>1984</v>
      </c>
      <c r="E436" s="835" t="s">
        <v>2292</v>
      </c>
      <c r="F436" s="863" t="s">
        <v>2293</v>
      </c>
      <c r="G436" s="835" t="s">
        <v>2734</v>
      </c>
      <c r="H436" s="835" t="s">
        <v>2735</v>
      </c>
      <c r="I436" s="849">
        <v>2002.050048828125</v>
      </c>
      <c r="J436" s="849">
        <v>1</v>
      </c>
      <c r="K436" s="850">
        <v>2002.050048828125</v>
      </c>
    </row>
    <row r="437" spans="1:11" ht="14.4" customHeight="1" x14ac:dyDescent="0.3">
      <c r="A437" s="831" t="s">
        <v>573</v>
      </c>
      <c r="B437" s="832" t="s">
        <v>574</v>
      </c>
      <c r="C437" s="835" t="s">
        <v>1983</v>
      </c>
      <c r="D437" s="863" t="s">
        <v>1984</v>
      </c>
      <c r="E437" s="835" t="s">
        <v>2292</v>
      </c>
      <c r="F437" s="863" t="s">
        <v>2293</v>
      </c>
      <c r="G437" s="835" t="s">
        <v>2736</v>
      </c>
      <c r="H437" s="835" t="s">
        <v>2737</v>
      </c>
      <c r="I437" s="849">
        <v>1820.75</v>
      </c>
      <c r="J437" s="849">
        <v>1</v>
      </c>
      <c r="K437" s="850">
        <v>1820.75</v>
      </c>
    </row>
    <row r="438" spans="1:11" ht="14.4" customHeight="1" x14ac:dyDescent="0.3">
      <c r="A438" s="831" t="s">
        <v>573</v>
      </c>
      <c r="B438" s="832" t="s">
        <v>574</v>
      </c>
      <c r="C438" s="835" t="s">
        <v>1983</v>
      </c>
      <c r="D438" s="863" t="s">
        <v>1984</v>
      </c>
      <c r="E438" s="835" t="s">
        <v>2292</v>
      </c>
      <c r="F438" s="863" t="s">
        <v>2293</v>
      </c>
      <c r="G438" s="835" t="s">
        <v>2738</v>
      </c>
      <c r="H438" s="835" t="s">
        <v>2739</v>
      </c>
      <c r="I438" s="849">
        <v>1820.739990234375</v>
      </c>
      <c r="J438" s="849">
        <v>2</v>
      </c>
      <c r="K438" s="850">
        <v>3641.47998046875</v>
      </c>
    </row>
    <row r="439" spans="1:11" ht="14.4" customHeight="1" x14ac:dyDescent="0.3">
      <c r="A439" s="831" t="s">
        <v>573</v>
      </c>
      <c r="B439" s="832" t="s">
        <v>574</v>
      </c>
      <c r="C439" s="835" t="s">
        <v>1983</v>
      </c>
      <c r="D439" s="863" t="s">
        <v>1984</v>
      </c>
      <c r="E439" s="835" t="s">
        <v>2292</v>
      </c>
      <c r="F439" s="863" t="s">
        <v>2293</v>
      </c>
      <c r="G439" s="835" t="s">
        <v>2740</v>
      </c>
      <c r="H439" s="835" t="s">
        <v>2741</v>
      </c>
      <c r="I439" s="849">
        <v>1820.75</v>
      </c>
      <c r="J439" s="849">
        <v>1</v>
      </c>
      <c r="K439" s="850">
        <v>1820.75</v>
      </c>
    </row>
    <row r="440" spans="1:11" ht="14.4" customHeight="1" x14ac:dyDescent="0.3">
      <c r="A440" s="831" t="s">
        <v>573</v>
      </c>
      <c r="B440" s="832" t="s">
        <v>574</v>
      </c>
      <c r="C440" s="835" t="s">
        <v>1983</v>
      </c>
      <c r="D440" s="863" t="s">
        <v>1984</v>
      </c>
      <c r="E440" s="835" t="s">
        <v>2292</v>
      </c>
      <c r="F440" s="863" t="s">
        <v>2293</v>
      </c>
      <c r="G440" s="835" t="s">
        <v>2742</v>
      </c>
      <c r="H440" s="835" t="s">
        <v>2743</v>
      </c>
      <c r="I440" s="849">
        <v>1839.0799560546875</v>
      </c>
      <c r="J440" s="849">
        <v>1</v>
      </c>
      <c r="K440" s="850">
        <v>1839.0799560546875</v>
      </c>
    </row>
    <row r="441" spans="1:11" ht="14.4" customHeight="1" x14ac:dyDescent="0.3">
      <c r="A441" s="831" t="s">
        <v>573</v>
      </c>
      <c r="B441" s="832" t="s">
        <v>574</v>
      </c>
      <c r="C441" s="835" t="s">
        <v>1983</v>
      </c>
      <c r="D441" s="863" t="s">
        <v>1984</v>
      </c>
      <c r="E441" s="835" t="s">
        <v>2292</v>
      </c>
      <c r="F441" s="863" t="s">
        <v>2293</v>
      </c>
      <c r="G441" s="835" t="s">
        <v>2744</v>
      </c>
      <c r="H441" s="835" t="s">
        <v>2745</v>
      </c>
      <c r="I441" s="849">
        <v>1839.0799560546875</v>
      </c>
      <c r="J441" s="849">
        <v>3</v>
      </c>
      <c r="K441" s="850">
        <v>5517.2398681640625</v>
      </c>
    </row>
    <row r="442" spans="1:11" ht="14.4" customHeight="1" x14ac:dyDescent="0.3">
      <c r="A442" s="831" t="s">
        <v>573</v>
      </c>
      <c r="B442" s="832" t="s">
        <v>574</v>
      </c>
      <c r="C442" s="835" t="s">
        <v>1983</v>
      </c>
      <c r="D442" s="863" t="s">
        <v>1984</v>
      </c>
      <c r="E442" s="835" t="s">
        <v>2292</v>
      </c>
      <c r="F442" s="863" t="s">
        <v>2293</v>
      </c>
      <c r="G442" s="835" t="s">
        <v>2746</v>
      </c>
      <c r="H442" s="835" t="s">
        <v>2747</v>
      </c>
      <c r="I442" s="849">
        <v>1839.0799560546875</v>
      </c>
      <c r="J442" s="849">
        <v>4</v>
      </c>
      <c r="K442" s="850">
        <v>7356.31982421875</v>
      </c>
    </row>
    <row r="443" spans="1:11" ht="14.4" customHeight="1" x14ac:dyDescent="0.3">
      <c r="A443" s="831" t="s">
        <v>573</v>
      </c>
      <c r="B443" s="832" t="s">
        <v>574</v>
      </c>
      <c r="C443" s="835" t="s">
        <v>1983</v>
      </c>
      <c r="D443" s="863" t="s">
        <v>1984</v>
      </c>
      <c r="E443" s="835" t="s">
        <v>2292</v>
      </c>
      <c r="F443" s="863" t="s">
        <v>2293</v>
      </c>
      <c r="G443" s="835" t="s">
        <v>2748</v>
      </c>
      <c r="H443" s="835" t="s">
        <v>2749</v>
      </c>
      <c r="I443" s="849">
        <v>1839.0799560546875</v>
      </c>
      <c r="J443" s="849">
        <v>8</v>
      </c>
      <c r="K443" s="850">
        <v>14712.6396484375</v>
      </c>
    </row>
    <row r="444" spans="1:11" ht="14.4" customHeight="1" x14ac:dyDescent="0.3">
      <c r="A444" s="831" t="s">
        <v>573</v>
      </c>
      <c r="B444" s="832" t="s">
        <v>574</v>
      </c>
      <c r="C444" s="835" t="s">
        <v>1983</v>
      </c>
      <c r="D444" s="863" t="s">
        <v>1984</v>
      </c>
      <c r="E444" s="835" t="s">
        <v>2292</v>
      </c>
      <c r="F444" s="863" t="s">
        <v>2293</v>
      </c>
      <c r="G444" s="835" t="s">
        <v>2750</v>
      </c>
      <c r="H444" s="835" t="s">
        <v>2751</v>
      </c>
      <c r="I444" s="849">
        <v>1839.0799560546875</v>
      </c>
      <c r="J444" s="849">
        <v>3</v>
      </c>
      <c r="K444" s="850">
        <v>5517.2398681640625</v>
      </c>
    </row>
    <row r="445" spans="1:11" ht="14.4" customHeight="1" x14ac:dyDescent="0.3">
      <c r="A445" s="831" t="s">
        <v>573</v>
      </c>
      <c r="B445" s="832" t="s">
        <v>574</v>
      </c>
      <c r="C445" s="835" t="s">
        <v>1983</v>
      </c>
      <c r="D445" s="863" t="s">
        <v>1984</v>
      </c>
      <c r="E445" s="835" t="s">
        <v>2292</v>
      </c>
      <c r="F445" s="863" t="s">
        <v>2293</v>
      </c>
      <c r="G445" s="835" t="s">
        <v>2752</v>
      </c>
      <c r="H445" s="835" t="s">
        <v>2753</v>
      </c>
      <c r="I445" s="849">
        <v>1839.0799560546875</v>
      </c>
      <c r="J445" s="849">
        <v>1</v>
      </c>
      <c r="K445" s="850">
        <v>1839.0799560546875</v>
      </c>
    </row>
    <row r="446" spans="1:11" ht="14.4" customHeight="1" x14ac:dyDescent="0.3">
      <c r="A446" s="831" t="s">
        <v>573</v>
      </c>
      <c r="B446" s="832" t="s">
        <v>574</v>
      </c>
      <c r="C446" s="835" t="s">
        <v>1983</v>
      </c>
      <c r="D446" s="863" t="s">
        <v>1984</v>
      </c>
      <c r="E446" s="835" t="s">
        <v>2292</v>
      </c>
      <c r="F446" s="863" t="s">
        <v>2293</v>
      </c>
      <c r="G446" s="835" t="s">
        <v>2754</v>
      </c>
      <c r="H446" s="835" t="s">
        <v>2755</v>
      </c>
      <c r="I446" s="849">
        <v>1839.0799560546875</v>
      </c>
      <c r="J446" s="849">
        <v>1</v>
      </c>
      <c r="K446" s="850">
        <v>1839.0799560546875</v>
      </c>
    </row>
    <row r="447" spans="1:11" ht="14.4" customHeight="1" x14ac:dyDescent="0.3">
      <c r="A447" s="831" t="s">
        <v>573</v>
      </c>
      <c r="B447" s="832" t="s">
        <v>574</v>
      </c>
      <c r="C447" s="835" t="s">
        <v>1983</v>
      </c>
      <c r="D447" s="863" t="s">
        <v>1984</v>
      </c>
      <c r="E447" s="835" t="s">
        <v>2292</v>
      </c>
      <c r="F447" s="863" t="s">
        <v>2293</v>
      </c>
      <c r="G447" s="835" t="s">
        <v>2756</v>
      </c>
      <c r="H447" s="835" t="s">
        <v>2757</v>
      </c>
      <c r="I447" s="849">
        <v>3859.169921875</v>
      </c>
      <c r="J447" s="849">
        <v>1</v>
      </c>
      <c r="K447" s="850">
        <v>3859.169921875</v>
      </c>
    </row>
    <row r="448" spans="1:11" ht="14.4" customHeight="1" x14ac:dyDescent="0.3">
      <c r="A448" s="831" t="s">
        <v>573</v>
      </c>
      <c r="B448" s="832" t="s">
        <v>574</v>
      </c>
      <c r="C448" s="835" t="s">
        <v>1983</v>
      </c>
      <c r="D448" s="863" t="s">
        <v>1984</v>
      </c>
      <c r="E448" s="835" t="s">
        <v>2292</v>
      </c>
      <c r="F448" s="863" t="s">
        <v>2293</v>
      </c>
      <c r="G448" s="835" t="s">
        <v>2758</v>
      </c>
      <c r="H448" s="835" t="s">
        <v>2759</v>
      </c>
      <c r="I448" s="849">
        <v>3859.169921875</v>
      </c>
      <c r="J448" s="849">
        <v>1</v>
      </c>
      <c r="K448" s="850">
        <v>3859.169921875</v>
      </c>
    </row>
    <row r="449" spans="1:11" ht="14.4" customHeight="1" x14ac:dyDescent="0.3">
      <c r="A449" s="831" t="s">
        <v>573</v>
      </c>
      <c r="B449" s="832" t="s">
        <v>574</v>
      </c>
      <c r="C449" s="835" t="s">
        <v>1983</v>
      </c>
      <c r="D449" s="863" t="s">
        <v>1984</v>
      </c>
      <c r="E449" s="835" t="s">
        <v>2292</v>
      </c>
      <c r="F449" s="863" t="s">
        <v>2293</v>
      </c>
      <c r="G449" s="835" t="s">
        <v>2760</v>
      </c>
      <c r="H449" s="835" t="s">
        <v>2761</v>
      </c>
      <c r="I449" s="849">
        <v>3859.169921875</v>
      </c>
      <c r="J449" s="849">
        <v>1</v>
      </c>
      <c r="K449" s="850">
        <v>3859.169921875</v>
      </c>
    </row>
    <row r="450" spans="1:11" ht="14.4" customHeight="1" x14ac:dyDescent="0.3">
      <c r="A450" s="831" t="s">
        <v>573</v>
      </c>
      <c r="B450" s="832" t="s">
        <v>574</v>
      </c>
      <c r="C450" s="835" t="s">
        <v>1983</v>
      </c>
      <c r="D450" s="863" t="s">
        <v>1984</v>
      </c>
      <c r="E450" s="835" t="s">
        <v>2292</v>
      </c>
      <c r="F450" s="863" t="s">
        <v>2293</v>
      </c>
      <c r="G450" s="835" t="s">
        <v>2762</v>
      </c>
      <c r="H450" s="835" t="s">
        <v>2763</v>
      </c>
      <c r="I450" s="849">
        <v>3859.169921875</v>
      </c>
      <c r="J450" s="849">
        <v>2</v>
      </c>
      <c r="K450" s="850">
        <v>7718.33984375</v>
      </c>
    </row>
    <row r="451" spans="1:11" ht="14.4" customHeight="1" x14ac:dyDescent="0.3">
      <c r="A451" s="831" t="s">
        <v>573</v>
      </c>
      <c r="B451" s="832" t="s">
        <v>574</v>
      </c>
      <c r="C451" s="835" t="s">
        <v>1983</v>
      </c>
      <c r="D451" s="863" t="s">
        <v>1984</v>
      </c>
      <c r="E451" s="835" t="s">
        <v>2292</v>
      </c>
      <c r="F451" s="863" t="s">
        <v>2293</v>
      </c>
      <c r="G451" s="835" t="s">
        <v>2764</v>
      </c>
      <c r="H451" s="835" t="s">
        <v>2765</v>
      </c>
      <c r="I451" s="849">
        <v>4208.2001953125</v>
      </c>
      <c r="J451" s="849">
        <v>1</v>
      </c>
      <c r="K451" s="850">
        <v>4208.2001953125</v>
      </c>
    </row>
    <row r="452" spans="1:11" ht="14.4" customHeight="1" x14ac:dyDescent="0.3">
      <c r="A452" s="831" t="s">
        <v>573</v>
      </c>
      <c r="B452" s="832" t="s">
        <v>574</v>
      </c>
      <c r="C452" s="835" t="s">
        <v>1983</v>
      </c>
      <c r="D452" s="863" t="s">
        <v>1984</v>
      </c>
      <c r="E452" s="835" t="s">
        <v>2292</v>
      </c>
      <c r="F452" s="863" t="s">
        <v>2293</v>
      </c>
      <c r="G452" s="835" t="s">
        <v>2766</v>
      </c>
      <c r="H452" s="835" t="s">
        <v>2767</v>
      </c>
      <c r="I452" s="849">
        <v>3510.260009765625</v>
      </c>
      <c r="J452" s="849">
        <v>1</v>
      </c>
      <c r="K452" s="850">
        <v>3510.260009765625</v>
      </c>
    </row>
    <row r="453" spans="1:11" ht="14.4" customHeight="1" x14ac:dyDescent="0.3">
      <c r="A453" s="831" t="s">
        <v>573</v>
      </c>
      <c r="B453" s="832" t="s">
        <v>574</v>
      </c>
      <c r="C453" s="835" t="s">
        <v>1983</v>
      </c>
      <c r="D453" s="863" t="s">
        <v>1984</v>
      </c>
      <c r="E453" s="835" t="s">
        <v>2292</v>
      </c>
      <c r="F453" s="863" t="s">
        <v>2293</v>
      </c>
      <c r="G453" s="835" t="s">
        <v>2768</v>
      </c>
      <c r="H453" s="835" t="s">
        <v>2769</v>
      </c>
      <c r="I453" s="849">
        <v>3510.260009765625</v>
      </c>
      <c r="J453" s="849">
        <v>1</v>
      </c>
      <c r="K453" s="850">
        <v>3510.260009765625</v>
      </c>
    </row>
    <row r="454" spans="1:11" ht="14.4" customHeight="1" x14ac:dyDescent="0.3">
      <c r="A454" s="831" t="s">
        <v>573</v>
      </c>
      <c r="B454" s="832" t="s">
        <v>574</v>
      </c>
      <c r="C454" s="835" t="s">
        <v>1983</v>
      </c>
      <c r="D454" s="863" t="s">
        <v>1984</v>
      </c>
      <c r="E454" s="835" t="s">
        <v>2292</v>
      </c>
      <c r="F454" s="863" t="s">
        <v>2293</v>
      </c>
      <c r="G454" s="835" t="s">
        <v>2770</v>
      </c>
      <c r="H454" s="835" t="s">
        <v>2771</v>
      </c>
      <c r="I454" s="849">
        <v>3859.169921875</v>
      </c>
      <c r="J454" s="849">
        <v>1</v>
      </c>
      <c r="K454" s="850">
        <v>3859.169921875</v>
      </c>
    </row>
    <row r="455" spans="1:11" ht="14.4" customHeight="1" x14ac:dyDescent="0.3">
      <c r="A455" s="831" t="s">
        <v>573</v>
      </c>
      <c r="B455" s="832" t="s">
        <v>574</v>
      </c>
      <c r="C455" s="835" t="s">
        <v>1983</v>
      </c>
      <c r="D455" s="863" t="s">
        <v>1984</v>
      </c>
      <c r="E455" s="835" t="s">
        <v>2292</v>
      </c>
      <c r="F455" s="863" t="s">
        <v>2293</v>
      </c>
      <c r="G455" s="835" t="s">
        <v>2772</v>
      </c>
      <c r="H455" s="835" t="s">
        <v>2773</v>
      </c>
      <c r="I455" s="849">
        <v>3510.260009765625</v>
      </c>
      <c r="J455" s="849">
        <v>1</v>
      </c>
      <c r="K455" s="850">
        <v>3510.260009765625</v>
      </c>
    </row>
    <row r="456" spans="1:11" ht="14.4" customHeight="1" x14ac:dyDescent="0.3">
      <c r="A456" s="831" t="s">
        <v>573</v>
      </c>
      <c r="B456" s="832" t="s">
        <v>574</v>
      </c>
      <c r="C456" s="835" t="s">
        <v>1983</v>
      </c>
      <c r="D456" s="863" t="s">
        <v>1984</v>
      </c>
      <c r="E456" s="835" t="s">
        <v>2292</v>
      </c>
      <c r="F456" s="863" t="s">
        <v>2293</v>
      </c>
      <c r="G456" s="835" t="s">
        <v>2774</v>
      </c>
      <c r="H456" s="835" t="s">
        <v>2775</v>
      </c>
      <c r="I456" s="849">
        <v>4857.60009765625</v>
      </c>
      <c r="J456" s="849">
        <v>1</v>
      </c>
      <c r="K456" s="850">
        <v>4857.60009765625</v>
      </c>
    </row>
    <row r="457" spans="1:11" ht="14.4" customHeight="1" x14ac:dyDescent="0.3">
      <c r="A457" s="831" t="s">
        <v>573</v>
      </c>
      <c r="B457" s="832" t="s">
        <v>574</v>
      </c>
      <c r="C457" s="835" t="s">
        <v>1983</v>
      </c>
      <c r="D457" s="863" t="s">
        <v>1984</v>
      </c>
      <c r="E457" s="835" t="s">
        <v>2292</v>
      </c>
      <c r="F457" s="863" t="s">
        <v>2293</v>
      </c>
      <c r="G457" s="835" t="s">
        <v>2776</v>
      </c>
      <c r="H457" s="835" t="s">
        <v>2777</v>
      </c>
      <c r="I457" s="849">
        <v>4857.60009765625</v>
      </c>
      <c r="J457" s="849">
        <v>1</v>
      </c>
      <c r="K457" s="850">
        <v>4857.60009765625</v>
      </c>
    </row>
    <row r="458" spans="1:11" ht="14.4" customHeight="1" x14ac:dyDescent="0.3">
      <c r="A458" s="831" t="s">
        <v>573</v>
      </c>
      <c r="B458" s="832" t="s">
        <v>574</v>
      </c>
      <c r="C458" s="835" t="s">
        <v>1983</v>
      </c>
      <c r="D458" s="863" t="s">
        <v>1984</v>
      </c>
      <c r="E458" s="835" t="s">
        <v>2292</v>
      </c>
      <c r="F458" s="863" t="s">
        <v>2293</v>
      </c>
      <c r="G458" s="835" t="s">
        <v>2778</v>
      </c>
      <c r="H458" s="835" t="s">
        <v>2779</v>
      </c>
      <c r="I458" s="849">
        <v>4857.60009765625</v>
      </c>
      <c r="J458" s="849">
        <v>2</v>
      </c>
      <c r="K458" s="850">
        <v>9715.2001953125</v>
      </c>
    </row>
    <row r="459" spans="1:11" ht="14.4" customHeight="1" x14ac:dyDescent="0.3">
      <c r="A459" s="831" t="s">
        <v>573</v>
      </c>
      <c r="B459" s="832" t="s">
        <v>574</v>
      </c>
      <c r="C459" s="835" t="s">
        <v>1983</v>
      </c>
      <c r="D459" s="863" t="s">
        <v>1984</v>
      </c>
      <c r="E459" s="835" t="s">
        <v>2292</v>
      </c>
      <c r="F459" s="863" t="s">
        <v>2293</v>
      </c>
      <c r="G459" s="835" t="s">
        <v>2780</v>
      </c>
      <c r="H459" s="835" t="s">
        <v>2781</v>
      </c>
      <c r="I459" s="849">
        <v>4857.60009765625</v>
      </c>
      <c r="J459" s="849">
        <v>1</v>
      </c>
      <c r="K459" s="850">
        <v>4857.60009765625</v>
      </c>
    </row>
    <row r="460" spans="1:11" ht="14.4" customHeight="1" x14ac:dyDescent="0.3">
      <c r="A460" s="831" t="s">
        <v>573</v>
      </c>
      <c r="B460" s="832" t="s">
        <v>574</v>
      </c>
      <c r="C460" s="835" t="s">
        <v>1983</v>
      </c>
      <c r="D460" s="863" t="s">
        <v>1984</v>
      </c>
      <c r="E460" s="835" t="s">
        <v>2292</v>
      </c>
      <c r="F460" s="863" t="s">
        <v>2293</v>
      </c>
      <c r="G460" s="835" t="s">
        <v>2782</v>
      </c>
      <c r="H460" s="835" t="s">
        <v>2783</v>
      </c>
      <c r="I460" s="849">
        <v>4857.60009765625</v>
      </c>
      <c r="J460" s="849">
        <v>1</v>
      </c>
      <c r="K460" s="850">
        <v>4857.60009765625</v>
      </c>
    </row>
    <row r="461" spans="1:11" ht="14.4" customHeight="1" x14ac:dyDescent="0.3">
      <c r="A461" s="831" t="s">
        <v>573</v>
      </c>
      <c r="B461" s="832" t="s">
        <v>574</v>
      </c>
      <c r="C461" s="835" t="s">
        <v>1983</v>
      </c>
      <c r="D461" s="863" t="s">
        <v>1984</v>
      </c>
      <c r="E461" s="835" t="s">
        <v>2292</v>
      </c>
      <c r="F461" s="863" t="s">
        <v>2293</v>
      </c>
      <c r="G461" s="835" t="s">
        <v>2784</v>
      </c>
      <c r="H461" s="835" t="s">
        <v>2785</v>
      </c>
      <c r="I461" s="849">
        <v>4857.60009765625</v>
      </c>
      <c r="J461" s="849">
        <v>1</v>
      </c>
      <c r="K461" s="850">
        <v>4857.60009765625</v>
      </c>
    </row>
    <row r="462" spans="1:11" ht="14.4" customHeight="1" x14ac:dyDescent="0.3">
      <c r="A462" s="831" t="s">
        <v>573</v>
      </c>
      <c r="B462" s="832" t="s">
        <v>574</v>
      </c>
      <c r="C462" s="835" t="s">
        <v>1983</v>
      </c>
      <c r="D462" s="863" t="s">
        <v>1984</v>
      </c>
      <c r="E462" s="835" t="s">
        <v>2292</v>
      </c>
      <c r="F462" s="863" t="s">
        <v>2293</v>
      </c>
      <c r="G462" s="835" t="s">
        <v>2786</v>
      </c>
      <c r="H462" s="835" t="s">
        <v>2787</v>
      </c>
      <c r="I462" s="849">
        <v>241.5</v>
      </c>
      <c r="J462" s="849">
        <v>1</v>
      </c>
      <c r="K462" s="850">
        <v>241.5</v>
      </c>
    </row>
    <row r="463" spans="1:11" ht="14.4" customHeight="1" x14ac:dyDescent="0.3">
      <c r="A463" s="831" t="s">
        <v>573</v>
      </c>
      <c r="B463" s="832" t="s">
        <v>574</v>
      </c>
      <c r="C463" s="835" t="s">
        <v>1983</v>
      </c>
      <c r="D463" s="863" t="s">
        <v>1984</v>
      </c>
      <c r="E463" s="835" t="s">
        <v>2292</v>
      </c>
      <c r="F463" s="863" t="s">
        <v>2293</v>
      </c>
      <c r="G463" s="835" t="s">
        <v>2788</v>
      </c>
      <c r="H463" s="835" t="s">
        <v>2789</v>
      </c>
      <c r="I463" s="849">
        <v>617.96002197265625</v>
      </c>
      <c r="J463" s="849">
        <v>1</v>
      </c>
      <c r="K463" s="850">
        <v>617.96002197265625</v>
      </c>
    </row>
    <row r="464" spans="1:11" ht="14.4" customHeight="1" x14ac:dyDescent="0.3">
      <c r="A464" s="831" t="s">
        <v>573</v>
      </c>
      <c r="B464" s="832" t="s">
        <v>574</v>
      </c>
      <c r="C464" s="835" t="s">
        <v>1983</v>
      </c>
      <c r="D464" s="863" t="s">
        <v>1984</v>
      </c>
      <c r="E464" s="835" t="s">
        <v>2292</v>
      </c>
      <c r="F464" s="863" t="s">
        <v>2293</v>
      </c>
      <c r="G464" s="835" t="s">
        <v>2790</v>
      </c>
      <c r="H464" s="835" t="s">
        <v>2791</v>
      </c>
      <c r="I464" s="849">
        <v>617.96002197265625</v>
      </c>
      <c r="J464" s="849">
        <v>1</v>
      </c>
      <c r="K464" s="850">
        <v>617.96002197265625</v>
      </c>
    </row>
    <row r="465" spans="1:11" ht="14.4" customHeight="1" x14ac:dyDescent="0.3">
      <c r="A465" s="831" t="s">
        <v>573</v>
      </c>
      <c r="B465" s="832" t="s">
        <v>574</v>
      </c>
      <c r="C465" s="835" t="s">
        <v>1983</v>
      </c>
      <c r="D465" s="863" t="s">
        <v>1984</v>
      </c>
      <c r="E465" s="835" t="s">
        <v>2292</v>
      </c>
      <c r="F465" s="863" t="s">
        <v>2293</v>
      </c>
      <c r="G465" s="835" t="s">
        <v>2792</v>
      </c>
      <c r="H465" s="835" t="s">
        <v>2793</v>
      </c>
      <c r="I465" s="849">
        <v>617.969970703125</v>
      </c>
      <c r="J465" s="849">
        <v>4</v>
      </c>
      <c r="K465" s="850">
        <v>2471.860107421875</v>
      </c>
    </row>
    <row r="466" spans="1:11" ht="14.4" customHeight="1" x14ac:dyDescent="0.3">
      <c r="A466" s="831" t="s">
        <v>573</v>
      </c>
      <c r="B466" s="832" t="s">
        <v>574</v>
      </c>
      <c r="C466" s="835" t="s">
        <v>1983</v>
      </c>
      <c r="D466" s="863" t="s">
        <v>1984</v>
      </c>
      <c r="E466" s="835" t="s">
        <v>2292</v>
      </c>
      <c r="F466" s="863" t="s">
        <v>2293</v>
      </c>
      <c r="G466" s="835" t="s">
        <v>2794</v>
      </c>
      <c r="H466" s="835" t="s">
        <v>2795</v>
      </c>
      <c r="I466" s="849">
        <v>617.96002197265625</v>
      </c>
      <c r="J466" s="849">
        <v>1</v>
      </c>
      <c r="K466" s="850">
        <v>617.96002197265625</v>
      </c>
    </row>
    <row r="467" spans="1:11" ht="14.4" customHeight="1" x14ac:dyDescent="0.3">
      <c r="A467" s="831" t="s">
        <v>573</v>
      </c>
      <c r="B467" s="832" t="s">
        <v>574</v>
      </c>
      <c r="C467" s="835" t="s">
        <v>1983</v>
      </c>
      <c r="D467" s="863" t="s">
        <v>1984</v>
      </c>
      <c r="E467" s="835" t="s">
        <v>2292</v>
      </c>
      <c r="F467" s="863" t="s">
        <v>2293</v>
      </c>
      <c r="G467" s="835" t="s">
        <v>2796</v>
      </c>
      <c r="H467" s="835" t="s">
        <v>2797</v>
      </c>
      <c r="I467" s="849">
        <v>617.96002197265625</v>
      </c>
      <c r="J467" s="849">
        <v>2</v>
      </c>
      <c r="K467" s="850">
        <v>1235.9200439453125</v>
      </c>
    </row>
    <row r="468" spans="1:11" ht="14.4" customHeight="1" x14ac:dyDescent="0.3">
      <c r="A468" s="831" t="s">
        <v>573</v>
      </c>
      <c r="B468" s="832" t="s">
        <v>574</v>
      </c>
      <c r="C468" s="835" t="s">
        <v>1983</v>
      </c>
      <c r="D468" s="863" t="s">
        <v>1984</v>
      </c>
      <c r="E468" s="835" t="s">
        <v>2292</v>
      </c>
      <c r="F468" s="863" t="s">
        <v>2293</v>
      </c>
      <c r="G468" s="835" t="s">
        <v>2798</v>
      </c>
      <c r="H468" s="835" t="s">
        <v>2799</v>
      </c>
      <c r="I468" s="849">
        <v>403.51998901367187</v>
      </c>
      <c r="J468" s="849">
        <v>2</v>
      </c>
      <c r="K468" s="850">
        <v>807.03997802734375</v>
      </c>
    </row>
    <row r="469" spans="1:11" ht="14.4" customHeight="1" x14ac:dyDescent="0.3">
      <c r="A469" s="831" t="s">
        <v>573</v>
      </c>
      <c r="B469" s="832" t="s">
        <v>574</v>
      </c>
      <c r="C469" s="835" t="s">
        <v>1983</v>
      </c>
      <c r="D469" s="863" t="s">
        <v>1984</v>
      </c>
      <c r="E469" s="835" t="s">
        <v>2292</v>
      </c>
      <c r="F469" s="863" t="s">
        <v>2293</v>
      </c>
      <c r="G469" s="835" t="s">
        <v>2800</v>
      </c>
      <c r="H469" s="835" t="s">
        <v>2801</v>
      </c>
      <c r="I469" s="849">
        <v>403.52499389648437</v>
      </c>
      <c r="J469" s="849">
        <v>7</v>
      </c>
      <c r="K469" s="850">
        <v>2824.669921875</v>
      </c>
    </row>
    <row r="470" spans="1:11" ht="14.4" customHeight="1" x14ac:dyDescent="0.3">
      <c r="A470" s="831" t="s">
        <v>573</v>
      </c>
      <c r="B470" s="832" t="s">
        <v>574</v>
      </c>
      <c r="C470" s="835" t="s">
        <v>1983</v>
      </c>
      <c r="D470" s="863" t="s">
        <v>1984</v>
      </c>
      <c r="E470" s="835" t="s">
        <v>2292</v>
      </c>
      <c r="F470" s="863" t="s">
        <v>2293</v>
      </c>
      <c r="G470" s="835" t="s">
        <v>2802</v>
      </c>
      <c r="H470" s="835" t="s">
        <v>2803</v>
      </c>
      <c r="I470" s="849">
        <v>403.51999918619794</v>
      </c>
      <c r="J470" s="849">
        <v>8</v>
      </c>
      <c r="K470" s="850">
        <v>3228.1499633789062</v>
      </c>
    </row>
    <row r="471" spans="1:11" ht="14.4" customHeight="1" x14ac:dyDescent="0.3">
      <c r="A471" s="831" t="s">
        <v>573</v>
      </c>
      <c r="B471" s="832" t="s">
        <v>574</v>
      </c>
      <c r="C471" s="835" t="s">
        <v>1983</v>
      </c>
      <c r="D471" s="863" t="s">
        <v>1984</v>
      </c>
      <c r="E471" s="835" t="s">
        <v>2292</v>
      </c>
      <c r="F471" s="863" t="s">
        <v>2293</v>
      </c>
      <c r="G471" s="835" t="s">
        <v>2804</v>
      </c>
      <c r="H471" s="835" t="s">
        <v>2805</v>
      </c>
      <c r="I471" s="849">
        <v>403.53498840332031</v>
      </c>
      <c r="J471" s="849">
        <v>10</v>
      </c>
      <c r="K471" s="850">
        <v>4035.3099365234375</v>
      </c>
    </row>
    <row r="472" spans="1:11" ht="14.4" customHeight="1" x14ac:dyDescent="0.3">
      <c r="A472" s="831" t="s">
        <v>573</v>
      </c>
      <c r="B472" s="832" t="s">
        <v>574</v>
      </c>
      <c r="C472" s="835" t="s">
        <v>1983</v>
      </c>
      <c r="D472" s="863" t="s">
        <v>1984</v>
      </c>
      <c r="E472" s="835" t="s">
        <v>2292</v>
      </c>
      <c r="F472" s="863" t="s">
        <v>2293</v>
      </c>
      <c r="G472" s="835" t="s">
        <v>2806</v>
      </c>
      <c r="H472" s="835" t="s">
        <v>2807</v>
      </c>
      <c r="I472" s="849">
        <v>403.52499389648437</v>
      </c>
      <c r="J472" s="849">
        <v>8</v>
      </c>
      <c r="K472" s="850">
        <v>3228.2099304199219</v>
      </c>
    </row>
    <row r="473" spans="1:11" ht="14.4" customHeight="1" x14ac:dyDescent="0.3">
      <c r="A473" s="831" t="s">
        <v>573</v>
      </c>
      <c r="B473" s="832" t="s">
        <v>574</v>
      </c>
      <c r="C473" s="835" t="s">
        <v>1983</v>
      </c>
      <c r="D473" s="863" t="s">
        <v>1984</v>
      </c>
      <c r="E473" s="835" t="s">
        <v>2292</v>
      </c>
      <c r="F473" s="863" t="s">
        <v>2293</v>
      </c>
      <c r="G473" s="835" t="s">
        <v>2808</v>
      </c>
      <c r="H473" s="835" t="s">
        <v>2809</v>
      </c>
      <c r="I473" s="849">
        <v>403.52249145507812</v>
      </c>
      <c r="J473" s="849">
        <v>7</v>
      </c>
      <c r="K473" s="850">
        <v>2824.669921875</v>
      </c>
    </row>
    <row r="474" spans="1:11" ht="14.4" customHeight="1" x14ac:dyDescent="0.3">
      <c r="A474" s="831" t="s">
        <v>573</v>
      </c>
      <c r="B474" s="832" t="s">
        <v>574</v>
      </c>
      <c r="C474" s="835" t="s">
        <v>1983</v>
      </c>
      <c r="D474" s="863" t="s">
        <v>1984</v>
      </c>
      <c r="E474" s="835" t="s">
        <v>2292</v>
      </c>
      <c r="F474" s="863" t="s">
        <v>2293</v>
      </c>
      <c r="G474" s="835" t="s">
        <v>2810</v>
      </c>
      <c r="H474" s="835" t="s">
        <v>2811</v>
      </c>
      <c r="I474" s="849">
        <v>403.489990234375</v>
      </c>
      <c r="J474" s="849">
        <v>3</v>
      </c>
      <c r="K474" s="850">
        <v>1210.469970703125</v>
      </c>
    </row>
    <row r="475" spans="1:11" ht="14.4" customHeight="1" x14ac:dyDescent="0.3">
      <c r="A475" s="831" t="s">
        <v>573</v>
      </c>
      <c r="B475" s="832" t="s">
        <v>574</v>
      </c>
      <c r="C475" s="835" t="s">
        <v>1983</v>
      </c>
      <c r="D475" s="863" t="s">
        <v>1984</v>
      </c>
      <c r="E475" s="835" t="s">
        <v>2292</v>
      </c>
      <c r="F475" s="863" t="s">
        <v>2293</v>
      </c>
      <c r="G475" s="835" t="s">
        <v>2812</v>
      </c>
      <c r="H475" s="835" t="s">
        <v>2813</v>
      </c>
      <c r="I475" s="849">
        <v>403.52999877929687</v>
      </c>
      <c r="J475" s="849">
        <v>2</v>
      </c>
      <c r="K475" s="850">
        <v>807.04998779296875</v>
      </c>
    </row>
    <row r="476" spans="1:11" ht="14.4" customHeight="1" x14ac:dyDescent="0.3">
      <c r="A476" s="831" t="s">
        <v>573</v>
      </c>
      <c r="B476" s="832" t="s">
        <v>574</v>
      </c>
      <c r="C476" s="835" t="s">
        <v>1983</v>
      </c>
      <c r="D476" s="863" t="s">
        <v>1984</v>
      </c>
      <c r="E476" s="835" t="s">
        <v>2292</v>
      </c>
      <c r="F476" s="863" t="s">
        <v>2293</v>
      </c>
      <c r="G476" s="835" t="s">
        <v>2814</v>
      </c>
      <c r="H476" s="835" t="s">
        <v>2815</v>
      </c>
      <c r="I476" s="849">
        <v>398.64999389648438</v>
      </c>
      <c r="J476" s="849">
        <v>2</v>
      </c>
      <c r="K476" s="850">
        <v>797.29998779296875</v>
      </c>
    </row>
    <row r="477" spans="1:11" ht="14.4" customHeight="1" x14ac:dyDescent="0.3">
      <c r="A477" s="831" t="s">
        <v>573</v>
      </c>
      <c r="B477" s="832" t="s">
        <v>574</v>
      </c>
      <c r="C477" s="835" t="s">
        <v>1983</v>
      </c>
      <c r="D477" s="863" t="s">
        <v>1984</v>
      </c>
      <c r="E477" s="835" t="s">
        <v>2292</v>
      </c>
      <c r="F477" s="863" t="s">
        <v>2293</v>
      </c>
      <c r="G477" s="835" t="s">
        <v>2816</v>
      </c>
      <c r="H477" s="835" t="s">
        <v>2817</v>
      </c>
      <c r="I477" s="849">
        <v>398.64999389648438</v>
      </c>
      <c r="J477" s="849">
        <v>1</v>
      </c>
      <c r="K477" s="850">
        <v>398.64999389648438</v>
      </c>
    </row>
    <row r="478" spans="1:11" ht="14.4" customHeight="1" x14ac:dyDescent="0.3">
      <c r="A478" s="831" t="s">
        <v>573</v>
      </c>
      <c r="B478" s="832" t="s">
        <v>574</v>
      </c>
      <c r="C478" s="835" t="s">
        <v>1983</v>
      </c>
      <c r="D478" s="863" t="s">
        <v>1984</v>
      </c>
      <c r="E478" s="835" t="s">
        <v>2292</v>
      </c>
      <c r="F478" s="863" t="s">
        <v>2293</v>
      </c>
      <c r="G478" s="835" t="s">
        <v>2818</v>
      </c>
      <c r="H478" s="835" t="s">
        <v>2819</v>
      </c>
      <c r="I478" s="849">
        <v>398.64999389648438</v>
      </c>
      <c r="J478" s="849">
        <v>2</v>
      </c>
      <c r="K478" s="850">
        <v>797.29998779296875</v>
      </c>
    </row>
    <row r="479" spans="1:11" ht="14.4" customHeight="1" x14ac:dyDescent="0.3">
      <c r="A479" s="831" t="s">
        <v>573</v>
      </c>
      <c r="B479" s="832" t="s">
        <v>574</v>
      </c>
      <c r="C479" s="835" t="s">
        <v>1983</v>
      </c>
      <c r="D479" s="863" t="s">
        <v>1984</v>
      </c>
      <c r="E479" s="835" t="s">
        <v>2292</v>
      </c>
      <c r="F479" s="863" t="s">
        <v>2293</v>
      </c>
      <c r="G479" s="835" t="s">
        <v>2820</v>
      </c>
      <c r="H479" s="835" t="s">
        <v>2821</v>
      </c>
      <c r="I479" s="849">
        <v>398.64999389648438</v>
      </c>
      <c r="J479" s="849">
        <v>2</v>
      </c>
      <c r="K479" s="850">
        <v>797.29998779296875</v>
      </c>
    </row>
    <row r="480" spans="1:11" ht="14.4" customHeight="1" x14ac:dyDescent="0.3">
      <c r="A480" s="831" t="s">
        <v>573</v>
      </c>
      <c r="B480" s="832" t="s">
        <v>574</v>
      </c>
      <c r="C480" s="835" t="s">
        <v>1983</v>
      </c>
      <c r="D480" s="863" t="s">
        <v>1984</v>
      </c>
      <c r="E480" s="835" t="s">
        <v>2292</v>
      </c>
      <c r="F480" s="863" t="s">
        <v>2293</v>
      </c>
      <c r="G480" s="835" t="s">
        <v>2822</v>
      </c>
      <c r="H480" s="835" t="s">
        <v>2823</v>
      </c>
      <c r="I480" s="849">
        <v>398.64999389648438</v>
      </c>
      <c r="J480" s="849">
        <v>2</v>
      </c>
      <c r="K480" s="850">
        <v>797.29998779296875</v>
      </c>
    </row>
    <row r="481" spans="1:11" ht="14.4" customHeight="1" x14ac:dyDescent="0.3">
      <c r="A481" s="831" t="s">
        <v>573</v>
      </c>
      <c r="B481" s="832" t="s">
        <v>574</v>
      </c>
      <c r="C481" s="835" t="s">
        <v>1983</v>
      </c>
      <c r="D481" s="863" t="s">
        <v>1984</v>
      </c>
      <c r="E481" s="835" t="s">
        <v>2292</v>
      </c>
      <c r="F481" s="863" t="s">
        <v>2293</v>
      </c>
      <c r="G481" s="835" t="s">
        <v>2824</v>
      </c>
      <c r="H481" s="835" t="s">
        <v>2825</v>
      </c>
      <c r="I481" s="849">
        <v>398.64999389648438</v>
      </c>
      <c r="J481" s="849">
        <v>1</v>
      </c>
      <c r="K481" s="850">
        <v>398.64999389648438</v>
      </c>
    </row>
    <row r="482" spans="1:11" ht="14.4" customHeight="1" x14ac:dyDescent="0.3">
      <c r="A482" s="831" t="s">
        <v>573</v>
      </c>
      <c r="B482" s="832" t="s">
        <v>574</v>
      </c>
      <c r="C482" s="835" t="s">
        <v>1983</v>
      </c>
      <c r="D482" s="863" t="s">
        <v>1984</v>
      </c>
      <c r="E482" s="835" t="s">
        <v>2292</v>
      </c>
      <c r="F482" s="863" t="s">
        <v>2293</v>
      </c>
      <c r="G482" s="835" t="s">
        <v>2826</v>
      </c>
      <c r="H482" s="835" t="s">
        <v>2827</v>
      </c>
      <c r="I482" s="849">
        <v>398.64999389648438</v>
      </c>
      <c r="J482" s="849">
        <v>2</v>
      </c>
      <c r="K482" s="850">
        <v>797.29998779296875</v>
      </c>
    </row>
    <row r="483" spans="1:11" ht="14.4" customHeight="1" x14ac:dyDescent="0.3">
      <c r="A483" s="831" t="s">
        <v>573</v>
      </c>
      <c r="B483" s="832" t="s">
        <v>574</v>
      </c>
      <c r="C483" s="835" t="s">
        <v>1983</v>
      </c>
      <c r="D483" s="863" t="s">
        <v>1984</v>
      </c>
      <c r="E483" s="835" t="s">
        <v>2292</v>
      </c>
      <c r="F483" s="863" t="s">
        <v>2293</v>
      </c>
      <c r="G483" s="835" t="s">
        <v>2828</v>
      </c>
      <c r="H483" s="835" t="s">
        <v>2829</v>
      </c>
      <c r="I483" s="849">
        <v>398.64999389648438</v>
      </c>
      <c r="J483" s="849">
        <v>2</v>
      </c>
      <c r="K483" s="850">
        <v>797.29998779296875</v>
      </c>
    </row>
    <row r="484" spans="1:11" ht="14.4" customHeight="1" x14ac:dyDescent="0.3">
      <c r="A484" s="831" t="s">
        <v>573</v>
      </c>
      <c r="B484" s="832" t="s">
        <v>574</v>
      </c>
      <c r="C484" s="835" t="s">
        <v>1983</v>
      </c>
      <c r="D484" s="863" t="s">
        <v>1984</v>
      </c>
      <c r="E484" s="835" t="s">
        <v>2292</v>
      </c>
      <c r="F484" s="863" t="s">
        <v>2293</v>
      </c>
      <c r="G484" s="835" t="s">
        <v>2830</v>
      </c>
      <c r="H484" s="835" t="s">
        <v>2831</v>
      </c>
      <c r="I484" s="849">
        <v>479.54998779296875</v>
      </c>
      <c r="J484" s="849">
        <v>1</v>
      </c>
      <c r="K484" s="850">
        <v>479.54998779296875</v>
      </c>
    </row>
    <row r="485" spans="1:11" ht="14.4" customHeight="1" x14ac:dyDescent="0.3">
      <c r="A485" s="831" t="s">
        <v>573</v>
      </c>
      <c r="B485" s="832" t="s">
        <v>574</v>
      </c>
      <c r="C485" s="835" t="s">
        <v>1983</v>
      </c>
      <c r="D485" s="863" t="s">
        <v>1984</v>
      </c>
      <c r="E485" s="835" t="s">
        <v>2292</v>
      </c>
      <c r="F485" s="863" t="s">
        <v>2293</v>
      </c>
      <c r="G485" s="835" t="s">
        <v>2832</v>
      </c>
      <c r="H485" s="835" t="s">
        <v>2833</v>
      </c>
      <c r="I485" s="849">
        <v>830.29998779296875</v>
      </c>
      <c r="J485" s="849">
        <v>1</v>
      </c>
      <c r="K485" s="850">
        <v>830.29998779296875</v>
      </c>
    </row>
    <row r="486" spans="1:11" ht="14.4" customHeight="1" x14ac:dyDescent="0.3">
      <c r="A486" s="831" t="s">
        <v>573</v>
      </c>
      <c r="B486" s="832" t="s">
        <v>574</v>
      </c>
      <c r="C486" s="835" t="s">
        <v>1983</v>
      </c>
      <c r="D486" s="863" t="s">
        <v>1984</v>
      </c>
      <c r="E486" s="835" t="s">
        <v>2292</v>
      </c>
      <c r="F486" s="863" t="s">
        <v>2293</v>
      </c>
      <c r="G486" s="835" t="s">
        <v>2834</v>
      </c>
      <c r="H486" s="835" t="s">
        <v>2835</v>
      </c>
      <c r="I486" s="849">
        <v>830.29998779296875</v>
      </c>
      <c r="J486" s="849">
        <v>1</v>
      </c>
      <c r="K486" s="850">
        <v>830.29998779296875</v>
      </c>
    </row>
    <row r="487" spans="1:11" ht="14.4" customHeight="1" x14ac:dyDescent="0.3">
      <c r="A487" s="831" t="s">
        <v>573</v>
      </c>
      <c r="B487" s="832" t="s">
        <v>574</v>
      </c>
      <c r="C487" s="835" t="s">
        <v>1983</v>
      </c>
      <c r="D487" s="863" t="s">
        <v>1984</v>
      </c>
      <c r="E487" s="835" t="s">
        <v>2292</v>
      </c>
      <c r="F487" s="863" t="s">
        <v>2293</v>
      </c>
      <c r="G487" s="835" t="s">
        <v>2836</v>
      </c>
      <c r="H487" s="835" t="s">
        <v>2837</v>
      </c>
      <c r="I487" s="849">
        <v>801.21002197265625</v>
      </c>
      <c r="J487" s="849">
        <v>2</v>
      </c>
      <c r="K487" s="850">
        <v>1602.4200439453125</v>
      </c>
    </row>
    <row r="488" spans="1:11" ht="14.4" customHeight="1" x14ac:dyDescent="0.3">
      <c r="A488" s="831" t="s">
        <v>573</v>
      </c>
      <c r="B488" s="832" t="s">
        <v>574</v>
      </c>
      <c r="C488" s="835" t="s">
        <v>1983</v>
      </c>
      <c r="D488" s="863" t="s">
        <v>1984</v>
      </c>
      <c r="E488" s="835" t="s">
        <v>2292</v>
      </c>
      <c r="F488" s="863" t="s">
        <v>2293</v>
      </c>
      <c r="G488" s="835" t="s">
        <v>2838</v>
      </c>
      <c r="H488" s="835" t="s">
        <v>2839</v>
      </c>
      <c r="I488" s="849">
        <v>801.21002197265625</v>
      </c>
      <c r="J488" s="849">
        <v>1</v>
      </c>
      <c r="K488" s="850">
        <v>801.21002197265625</v>
      </c>
    </row>
    <row r="489" spans="1:11" ht="14.4" customHeight="1" x14ac:dyDescent="0.3">
      <c r="A489" s="831" t="s">
        <v>573</v>
      </c>
      <c r="B489" s="832" t="s">
        <v>574</v>
      </c>
      <c r="C489" s="835" t="s">
        <v>1983</v>
      </c>
      <c r="D489" s="863" t="s">
        <v>1984</v>
      </c>
      <c r="E489" s="835" t="s">
        <v>2292</v>
      </c>
      <c r="F489" s="863" t="s">
        <v>2293</v>
      </c>
      <c r="G489" s="835" t="s">
        <v>2840</v>
      </c>
      <c r="H489" s="835" t="s">
        <v>2841</v>
      </c>
      <c r="I489" s="849">
        <v>404.5</v>
      </c>
      <c r="J489" s="849">
        <v>1</v>
      </c>
      <c r="K489" s="850">
        <v>404.5</v>
      </c>
    </row>
    <row r="490" spans="1:11" ht="14.4" customHeight="1" x14ac:dyDescent="0.3">
      <c r="A490" s="831" t="s">
        <v>573</v>
      </c>
      <c r="B490" s="832" t="s">
        <v>574</v>
      </c>
      <c r="C490" s="835" t="s">
        <v>1983</v>
      </c>
      <c r="D490" s="863" t="s">
        <v>1984</v>
      </c>
      <c r="E490" s="835" t="s">
        <v>2292</v>
      </c>
      <c r="F490" s="863" t="s">
        <v>2293</v>
      </c>
      <c r="G490" s="835" t="s">
        <v>2842</v>
      </c>
      <c r="H490" s="835" t="s">
        <v>2843</v>
      </c>
      <c r="I490" s="849">
        <v>404.5</v>
      </c>
      <c r="J490" s="849">
        <v>1</v>
      </c>
      <c r="K490" s="850">
        <v>404.5</v>
      </c>
    </row>
    <row r="491" spans="1:11" ht="14.4" customHeight="1" x14ac:dyDescent="0.3">
      <c r="A491" s="831" t="s">
        <v>573</v>
      </c>
      <c r="B491" s="832" t="s">
        <v>574</v>
      </c>
      <c r="C491" s="835" t="s">
        <v>1983</v>
      </c>
      <c r="D491" s="863" t="s">
        <v>1984</v>
      </c>
      <c r="E491" s="835" t="s">
        <v>2292</v>
      </c>
      <c r="F491" s="863" t="s">
        <v>2293</v>
      </c>
      <c r="G491" s="835" t="s">
        <v>2844</v>
      </c>
      <c r="H491" s="835" t="s">
        <v>2845</v>
      </c>
      <c r="I491" s="849">
        <v>801.21002197265625</v>
      </c>
      <c r="J491" s="849">
        <v>1</v>
      </c>
      <c r="K491" s="850">
        <v>801.21002197265625</v>
      </c>
    </row>
    <row r="492" spans="1:11" ht="14.4" customHeight="1" x14ac:dyDescent="0.3">
      <c r="A492" s="831" t="s">
        <v>573</v>
      </c>
      <c r="B492" s="832" t="s">
        <v>574</v>
      </c>
      <c r="C492" s="835" t="s">
        <v>1983</v>
      </c>
      <c r="D492" s="863" t="s">
        <v>1984</v>
      </c>
      <c r="E492" s="835" t="s">
        <v>2292</v>
      </c>
      <c r="F492" s="863" t="s">
        <v>2293</v>
      </c>
      <c r="G492" s="835" t="s">
        <v>2846</v>
      </c>
      <c r="H492" s="835" t="s">
        <v>2847</v>
      </c>
      <c r="I492" s="849">
        <v>527.8499755859375</v>
      </c>
      <c r="J492" s="849">
        <v>1</v>
      </c>
      <c r="K492" s="850">
        <v>527.8499755859375</v>
      </c>
    </row>
    <row r="493" spans="1:11" ht="14.4" customHeight="1" x14ac:dyDescent="0.3">
      <c r="A493" s="831" t="s">
        <v>573</v>
      </c>
      <c r="B493" s="832" t="s">
        <v>574</v>
      </c>
      <c r="C493" s="835" t="s">
        <v>1983</v>
      </c>
      <c r="D493" s="863" t="s">
        <v>1984</v>
      </c>
      <c r="E493" s="835" t="s">
        <v>2292</v>
      </c>
      <c r="F493" s="863" t="s">
        <v>2293</v>
      </c>
      <c r="G493" s="835" t="s">
        <v>2848</v>
      </c>
      <c r="H493" s="835" t="s">
        <v>2849</v>
      </c>
      <c r="I493" s="849">
        <v>527.8499755859375</v>
      </c>
      <c r="J493" s="849">
        <v>13</v>
      </c>
      <c r="K493" s="850">
        <v>6862.0498046875</v>
      </c>
    </row>
    <row r="494" spans="1:11" ht="14.4" customHeight="1" x14ac:dyDescent="0.3">
      <c r="A494" s="831" t="s">
        <v>573</v>
      </c>
      <c r="B494" s="832" t="s">
        <v>574</v>
      </c>
      <c r="C494" s="835" t="s">
        <v>1983</v>
      </c>
      <c r="D494" s="863" t="s">
        <v>1984</v>
      </c>
      <c r="E494" s="835" t="s">
        <v>2292</v>
      </c>
      <c r="F494" s="863" t="s">
        <v>2293</v>
      </c>
      <c r="G494" s="835" t="s">
        <v>2850</v>
      </c>
      <c r="H494" s="835" t="s">
        <v>2851</v>
      </c>
      <c r="I494" s="849">
        <v>527.8499755859375</v>
      </c>
      <c r="J494" s="849">
        <v>8</v>
      </c>
      <c r="K494" s="850">
        <v>4222.7998046875</v>
      </c>
    </row>
    <row r="495" spans="1:11" ht="14.4" customHeight="1" x14ac:dyDescent="0.3">
      <c r="A495" s="831" t="s">
        <v>573</v>
      </c>
      <c r="B495" s="832" t="s">
        <v>574</v>
      </c>
      <c r="C495" s="835" t="s">
        <v>1983</v>
      </c>
      <c r="D495" s="863" t="s">
        <v>1984</v>
      </c>
      <c r="E495" s="835" t="s">
        <v>2292</v>
      </c>
      <c r="F495" s="863" t="s">
        <v>2293</v>
      </c>
      <c r="G495" s="835" t="s">
        <v>2852</v>
      </c>
      <c r="H495" s="835" t="s">
        <v>2853</v>
      </c>
      <c r="I495" s="849">
        <v>527.8499755859375</v>
      </c>
      <c r="J495" s="849">
        <v>3</v>
      </c>
      <c r="K495" s="850">
        <v>1583.5499267578125</v>
      </c>
    </row>
    <row r="496" spans="1:11" ht="14.4" customHeight="1" x14ac:dyDescent="0.3">
      <c r="A496" s="831" t="s">
        <v>573</v>
      </c>
      <c r="B496" s="832" t="s">
        <v>574</v>
      </c>
      <c r="C496" s="835" t="s">
        <v>1983</v>
      </c>
      <c r="D496" s="863" t="s">
        <v>1984</v>
      </c>
      <c r="E496" s="835" t="s">
        <v>2292</v>
      </c>
      <c r="F496" s="863" t="s">
        <v>2293</v>
      </c>
      <c r="G496" s="835" t="s">
        <v>2854</v>
      </c>
      <c r="H496" s="835" t="s">
        <v>2855</v>
      </c>
      <c r="I496" s="849">
        <v>281.6925048828125</v>
      </c>
      <c r="J496" s="849">
        <v>31</v>
      </c>
      <c r="K496" s="850">
        <v>8732.510009765625</v>
      </c>
    </row>
    <row r="497" spans="1:11" ht="14.4" customHeight="1" x14ac:dyDescent="0.3">
      <c r="A497" s="831" t="s">
        <v>573</v>
      </c>
      <c r="B497" s="832" t="s">
        <v>574</v>
      </c>
      <c r="C497" s="835" t="s">
        <v>1983</v>
      </c>
      <c r="D497" s="863" t="s">
        <v>1984</v>
      </c>
      <c r="E497" s="835" t="s">
        <v>2292</v>
      </c>
      <c r="F497" s="863" t="s">
        <v>2293</v>
      </c>
      <c r="G497" s="835" t="s">
        <v>2856</v>
      </c>
      <c r="H497" s="835" t="s">
        <v>2857</v>
      </c>
      <c r="I497" s="849">
        <v>281.69238571893601</v>
      </c>
      <c r="J497" s="849">
        <v>51</v>
      </c>
      <c r="K497" s="850">
        <v>14366.320190429688</v>
      </c>
    </row>
    <row r="498" spans="1:11" ht="14.4" customHeight="1" x14ac:dyDescent="0.3">
      <c r="A498" s="831" t="s">
        <v>573</v>
      </c>
      <c r="B498" s="832" t="s">
        <v>574</v>
      </c>
      <c r="C498" s="835" t="s">
        <v>1983</v>
      </c>
      <c r="D498" s="863" t="s">
        <v>1984</v>
      </c>
      <c r="E498" s="835" t="s">
        <v>2292</v>
      </c>
      <c r="F498" s="863" t="s">
        <v>2293</v>
      </c>
      <c r="G498" s="835" t="s">
        <v>2858</v>
      </c>
      <c r="H498" s="835" t="s">
        <v>2859</v>
      </c>
      <c r="I498" s="849">
        <v>281.69240478515627</v>
      </c>
      <c r="J498" s="849">
        <v>76</v>
      </c>
      <c r="K498" s="850">
        <v>21408.6298828125</v>
      </c>
    </row>
    <row r="499" spans="1:11" ht="14.4" customHeight="1" x14ac:dyDescent="0.3">
      <c r="A499" s="831" t="s">
        <v>573</v>
      </c>
      <c r="B499" s="832" t="s">
        <v>574</v>
      </c>
      <c r="C499" s="835" t="s">
        <v>1983</v>
      </c>
      <c r="D499" s="863" t="s">
        <v>1984</v>
      </c>
      <c r="E499" s="835" t="s">
        <v>2292</v>
      </c>
      <c r="F499" s="863" t="s">
        <v>2293</v>
      </c>
      <c r="G499" s="835" t="s">
        <v>2860</v>
      </c>
      <c r="H499" s="835" t="s">
        <v>2861</v>
      </c>
      <c r="I499" s="849">
        <v>281.69611952039929</v>
      </c>
      <c r="J499" s="849">
        <v>39</v>
      </c>
      <c r="K499" s="850">
        <v>10986.130249023438</v>
      </c>
    </row>
    <row r="500" spans="1:11" ht="14.4" customHeight="1" x14ac:dyDescent="0.3">
      <c r="A500" s="831" t="s">
        <v>573</v>
      </c>
      <c r="B500" s="832" t="s">
        <v>574</v>
      </c>
      <c r="C500" s="835" t="s">
        <v>1983</v>
      </c>
      <c r="D500" s="863" t="s">
        <v>1984</v>
      </c>
      <c r="E500" s="835" t="s">
        <v>2292</v>
      </c>
      <c r="F500" s="863" t="s">
        <v>2293</v>
      </c>
      <c r="G500" s="835" t="s">
        <v>2862</v>
      </c>
      <c r="H500" s="835" t="s">
        <v>2863</v>
      </c>
      <c r="I500" s="849">
        <v>281.69000244140625</v>
      </c>
      <c r="J500" s="849">
        <v>15</v>
      </c>
      <c r="K500" s="850">
        <v>4225.3500366210937</v>
      </c>
    </row>
    <row r="501" spans="1:11" ht="14.4" customHeight="1" x14ac:dyDescent="0.3">
      <c r="A501" s="831" t="s">
        <v>573</v>
      </c>
      <c r="B501" s="832" t="s">
        <v>574</v>
      </c>
      <c r="C501" s="835" t="s">
        <v>1983</v>
      </c>
      <c r="D501" s="863" t="s">
        <v>1984</v>
      </c>
      <c r="E501" s="835" t="s">
        <v>2292</v>
      </c>
      <c r="F501" s="863" t="s">
        <v>2293</v>
      </c>
      <c r="G501" s="835" t="s">
        <v>2864</v>
      </c>
      <c r="H501" s="835" t="s">
        <v>2865</v>
      </c>
      <c r="I501" s="849">
        <v>281.69375610351562</v>
      </c>
      <c r="J501" s="849">
        <v>9</v>
      </c>
      <c r="K501" s="850">
        <v>2535.2500610351563</v>
      </c>
    </row>
    <row r="502" spans="1:11" ht="14.4" customHeight="1" x14ac:dyDescent="0.3">
      <c r="A502" s="831" t="s">
        <v>573</v>
      </c>
      <c r="B502" s="832" t="s">
        <v>574</v>
      </c>
      <c r="C502" s="835" t="s">
        <v>1983</v>
      </c>
      <c r="D502" s="863" t="s">
        <v>1984</v>
      </c>
      <c r="E502" s="835" t="s">
        <v>2292</v>
      </c>
      <c r="F502" s="863" t="s">
        <v>2293</v>
      </c>
      <c r="G502" s="835" t="s">
        <v>2866</v>
      </c>
      <c r="H502" s="835" t="s">
        <v>2867</v>
      </c>
      <c r="I502" s="849">
        <v>281.69000244140625</v>
      </c>
      <c r="J502" s="849">
        <v>6</v>
      </c>
      <c r="K502" s="850">
        <v>1690.1400146484375</v>
      </c>
    </row>
    <row r="503" spans="1:11" ht="14.4" customHeight="1" x14ac:dyDescent="0.3">
      <c r="A503" s="831" t="s">
        <v>573</v>
      </c>
      <c r="B503" s="832" t="s">
        <v>574</v>
      </c>
      <c r="C503" s="835" t="s">
        <v>1983</v>
      </c>
      <c r="D503" s="863" t="s">
        <v>1984</v>
      </c>
      <c r="E503" s="835" t="s">
        <v>2292</v>
      </c>
      <c r="F503" s="863" t="s">
        <v>2293</v>
      </c>
      <c r="G503" s="835" t="s">
        <v>2868</v>
      </c>
      <c r="H503" s="835" t="s">
        <v>2869</v>
      </c>
      <c r="I503" s="849">
        <v>281.69000244140625</v>
      </c>
      <c r="J503" s="849">
        <v>7</v>
      </c>
      <c r="K503" s="850">
        <v>1971.8300170898437</v>
      </c>
    </row>
    <row r="504" spans="1:11" ht="14.4" customHeight="1" x14ac:dyDescent="0.3">
      <c r="A504" s="831" t="s">
        <v>573</v>
      </c>
      <c r="B504" s="832" t="s">
        <v>574</v>
      </c>
      <c r="C504" s="835" t="s">
        <v>1983</v>
      </c>
      <c r="D504" s="863" t="s">
        <v>1984</v>
      </c>
      <c r="E504" s="835" t="s">
        <v>2292</v>
      </c>
      <c r="F504" s="863" t="s">
        <v>2293</v>
      </c>
      <c r="G504" s="835" t="s">
        <v>2870</v>
      </c>
      <c r="H504" s="835" t="s">
        <v>2871</v>
      </c>
      <c r="I504" s="849">
        <v>281.69000244140625</v>
      </c>
      <c r="J504" s="849">
        <v>3</v>
      </c>
      <c r="K504" s="850">
        <v>845.07000732421875</v>
      </c>
    </row>
    <row r="505" spans="1:11" ht="14.4" customHeight="1" x14ac:dyDescent="0.3">
      <c r="A505" s="831" t="s">
        <v>573</v>
      </c>
      <c r="B505" s="832" t="s">
        <v>574</v>
      </c>
      <c r="C505" s="835" t="s">
        <v>1983</v>
      </c>
      <c r="D505" s="863" t="s">
        <v>1984</v>
      </c>
      <c r="E505" s="835" t="s">
        <v>2292</v>
      </c>
      <c r="F505" s="863" t="s">
        <v>2293</v>
      </c>
      <c r="G505" s="835" t="s">
        <v>2872</v>
      </c>
      <c r="H505" s="835" t="s">
        <v>2873</v>
      </c>
      <c r="I505" s="849">
        <v>281.69000244140625</v>
      </c>
      <c r="J505" s="849">
        <v>2</v>
      </c>
      <c r="K505" s="850">
        <v>563.3800048828125</v>
      </c>
    </row>
    <row r="506" spans="1:11" ht="14.4" customHeight="1" x14ac:dyDescent="0.3">
      <c r="A506" s="831" t="s">
        <v>573</v>
      </c>
      <c r="B506" s="832" t="s">
        <v>574</v>
      </c>
      <c r="C506" s="835" t="s">
        <v>1983</v>
      </c>
      <c r="D506" s="863" t="s">
        <v>1984</v>
      </c>
      <c r="E506" s="835" t="s">
        <v>2292</v>
      </c>
      <c r="F506" s="863" t="s">
        <v>2293</v>
      </c>
      <c r="G506" s="835" t="s">
        <v>2874</v>
      </c>
      <c r="H506" s="835" t="s">
        <v>2875</v>
      </c>
      <c r="I506" s="849">
        <v>281.69000244140625</v>
      </c>
      <c r="J506" s="849">
        <v>1</v>
      </c>
      <c r="K506" s="850">
        <v>281.69000244140625</v>
      </c>
    </row>
    <row r="507" spans="1:11" ht="14.4" customHeight="1" x14ac:dyDescent="0.3">
      <c r="A507" s="831" t="s">
        <v>573</v>
      </c>
      <c r="B507" s="832" t="s">
        <v>574</v>
      </c>
      <c r="C507" s="835" t="s">
        <v>1983</v>
      </c>
      <c r="D507" s="863" t="s">
        <v>1984</v>
      </c>
      <c r="E507" s="835" t="s">
        <v>2292</v>
      </c>
      <c r="F507" s="863" t="s">
        <v>2293</v>
      </c>
      <c r="G507" s="835" t="s">
        <v>2876</v>
      </c>
      <c r="H507" s="835" t="s">
        <v>2877</v>
      </c>
      <c r="I507" s="849">
        <v>281.69000244140625</v>
      </c>
      <c r="J507" s="849">
        <v>5</v>
      </c>
      <c r="K507" s="850">
        <v>1408.4500122070312</v>
      </c>
    </row>
    <row r="508" spans="1:11" ht="14.4" customHeight="1" x14ac:dyDescent="0.3">
      <c r="A508" s="831" t="s">
        <v>573</v>
      </c>
      <c r="B508" s="832" t="s">
        <v>574</v>
      </c>
      <c r="C508" s="835" t="s">
        <v>1983</v>
      </c>
      <c r="D508" s="863" t="s">
        <v>1984</v>
      </c>
      <c r="E508" s="835" t="s">
        <v>2292</v>
      </c>
      <c r="F508" s="863" t="s">
        <v>2293</v>
      </c>
      <c r="G508" s="835" t="s">
        <v>2878</v>
      </c>
      <c r="H508" s="835" t="s">
        <v>2879</v>
      </c>
      <c r="I508" s="849">
        <v>281.69000244140625</v>
      </c>
      <c r="J508" s="849">
        <v>4</v>
      </c>
      <c r="K508" s="850">
        <v>1126.760009765625</v>
      </c>
    </row>
    <row r="509" spans="1:11" ht="14.4" customHeight="1" x14ac:dyDescent="0.3">
      <c r="A509" s="831" t="s">
        <v>573</v>
      </c>
      <c r="B509" s="832" t="s">
        <v>574</v>
      </c>
      <c r="C509" s="835" t="s">
        <v>1983</v>
      </c>
      <c r="D509" s="863" t="s">
        <v>1984</v>
      </c>
      <c r="E509" s="835" t="s">
        <v>2292</v>
      </c>
      <c r="F509" s="863" t="s">
        <v>2293</v>
      </c>
      <c r="G509" s="835" t="s">
        <v>2880</v>
      </c>
      <c r="H509" s="835" t="s">
        <v>2881</v>
      </c>
      <c r="I509" s="849">
        <v>281.69000244140625</v>
      </c>
      <c r="J509" s="849">
        <v>4</v>
      </c>
      <c r="K509" s="850">
        <v>1126.760009765625</v>
      </c>
    </row>
    <row r="510" spans="1:11" ht="14.4" customHeight="1" x14ac:dyDescent="0.3">
      <c r="A510" s="831" t="s">
        <v>573</v>
      </c>
      <c r="B510" s="832" t="s">
        <v>574</v>
      </c>
      <c r="C510" s="835" t="s">
        <v>1983</v>
      </c>
      <c r="D510" s="863" t="s">
        <v>1984</v>
      </c>
      <c r="E510" s="835" t="s">
        <v>2292</v>
      </c>
      <c r="F510" s="863" t="s">
        <v>2293</v>
      </c>
      <c r="G510" s="835" t="s">
        <v>2882</v>
      </c>
      <c r="H510" s="835" t="s">
        <v>2883</v>
      </c>
      <c r="I510" s="849">
        <v>281.697509765625</v>
      </c>
      <c r="J510" s="849">
        <v>8</v>
      </c>
      <c r="K510" s="850">
        <v>2253.5700073242187</v>
      </c>
    </row>
    <row r="511" spans="1:11" ht="14.4" customHeight="1" x14ac:dyDescent="0.3">
      <c r="A511" s="831" t="s">
        <v>573</v>
      </c>
      <c r="B511" s="832" t="s">
        <v>574</v>
      </c>
      <c r="C511" s="835" t="s">
        <v>1983</v>
      </c>
      <c r="D511" s="863" t="s">
        <v>1984</v>
      </c>
      <c r="E511" s="835" t="s">
        <v>2292</v>
      </c>
      <c r="F511" s="863" t="s">
        <v>2293</v>
      </c>
      <c r="G511" s="835" t="s">
        <v>2884</v>
      </c>
      <c r="H511" s="835" t="s">
        <v>2885</v>
      </c>
      <c r="I511" s="849">
        <v>370.39500427246094</v>
      </c>
      <c r="J511" s="849">
        <v>7</v>
      </c>
      <c r="K511" s="850">
        <v>2592.760009765625</v>
      </c>
    </row>
    <row r="512" spans="1:11" ht="14.4" customHeight="1" x14ac:dyDescent="0.3">
      <c r="A512" s="831" t="s">
        <v>573</v>
      </c>
      <c r="B512" s="832" t="s">
        <v>574</v>
      </c>
      <c r="C512" s="835" t="s">
        <v>1983</v>
      </c>
      <c r="D512" s="863" t="s">
        <v>1984</v>
      </c>
      <c r="E512" s="835" t="s">
        <v>2292</v>
      </c>
      <c r="F512" s="863" t="s">
        <v>2293</v>
      </c>
      <c r="G512" s="835" t="s">
        <v>2886</v>
      </c>
      <c r="H512" s="835" t="s">
        <v>2887</v>
      </c>
      <c r="I512" s="849">
        <v>370.39101257324216</v>
      </c>
      <c r="J512" s="849">
        <v>10</v>
      </c>
      <c r="K512" s="850">
        <v>3703.9101257324219</v>
      </c>
    </row>
    <row r="513" spans="1:11" ht="14.4" customHeight="1" x14ac:dyDescent="0.3">
      <c r="A513" s="831" t="s">
        <v>573</v>
      </c>
      <c r="B513" s="832" t="s">
        <v>574</v>
      </c>
      <c r="C513" s="835" t="s">
        <v>1983</v>
      </c>
      <c r="D513" s="863" t="s">
        <v>1984</v>
      </c>
      <c r="E513" s="835" t="s">
        <v>2292</v>
      </c>
      <c r="F513" s="863" t="s">
        <v>2293</v>
      </c>
      <c r="G513" s="835" t="s">
        <v>2888</v>
      </c>
      <c r="H513" s="835" t="s">
        <v>2889</v>
      </c>
      <c r="I513" s="849">
        <v>370.3900146484375</v>
      </c>
      <c r="J513" s="849">
        <v>1</v>
      </c>
      <c r="K513" s="850">
        <v>370.3900146484375</v>
      </c>
    </row>
    <row r="514" spans="1:11" ht="14.4" customHeight="1" x14ac:dyDescent="0.3">
      <c r="A514" s="831" t="s">
        <v>573</v>
      </c>
      <c r="B514" s="832" t="s">
        <v>574</v>
      </c>
      <c r="C514" s="835" t="s">
        <v>1983</v>
      </c>
      <c r="D514" s="863" t="s">
        <v>1984</v>
      </c>
      <c r="E514" s="835" t="s">
        <v>2292</v>
      </c>
      <c r="F514" s="863" t="s">
        <v>2293</v>
      </c>
      <c r="G514" s="835" t="s">
        <v>2890</v>
      </c>
      <c r="H514" s="835" t="s">
        <v>2891</v>
      </c>
      <c r="I514" s="849">
        <v>370.3900146484375</v>
      </c>
      <c r="J514" s="849">
        <v>3</v>
      </c>
      <c r="K514" s="850">
        <v>1111.1700439453125</v>
      </c>
    </row>
    <row r="515" spans="1:11" ht="14.4" customHeight="1" x14ac:dyDescent="0.3">
      <c r="A515" s="831" t="s">
        <v>573</v>
      </c>
      <c r="B515" s="832" t="s">
        <v>574</v>
      </c>
      <c r="C515" s="835" t="s">
        <v>1983</v>
      </c>
      <c r="D515" s="863" t="s">
        <v>1984</v>
      </c>
      <c r="E515" s="835" t="s">
        <v>2292</v>
      </c>
      <c r="F515" s="863" t="s">
        <v>2293</v>
      </c>
      <c r="G515" s="835" t="s">
        <v>2892</v>
      </c>
      <c r="H515" s="835" t="s">
        <v>2893</v>
      </c>
      <c r="I515" s="849">
        <v>370.3900146484375</v>
      </c>
      <c r="J515" s="849">
        <v>2</v>
      </c>
      <c r="K515" s="850">
        <v>740.780029296875</v>
      </c>
    </row>
    <row r="516" spans="1:11" ht="14.4" customHeight="1" x14ac:dyDescent="0.3">
      <c r="A516" s="831" t="s">
        <v>573</v>
      </c>
      <c r="B516" s="832" t="s">
        <v>574</v>
      </c>
      <c r="C516" s="835" t="s">
        <v>1983</v>
      </c>
      <c r="D516" s="863" t="s">
        <v>1984</v>
      </c>
      <c r="E516" s="835" t="s">
        <v>2292</v>
      </c>
      <c r="F516" s="863" t="s">
        <v>2293</v>
      </c>
      <c r="G516" s="835" t="s">
        <v>2894</v>
      </c>
      <c r="H516" s="835" t="s">
        <v>2895</v>
      </c>
      <c r="I516" s="849">
        <v>294.35000610351562</v>
      </c>
      <c r="J516" s="849">
        <v>3</v>
      </c>
      <c r="K516" s="850">
        <v>883.05001831054687</v>
      </c>
    </row>
    <row r="517" spans="1:11" ht="14.4" customHeight="1" x14ac:dyDescent="0.3">
      <c r="A517" s="831" t="s">
        <v>573</v>
      </c>
      <c r="B517" s="832" t="s">
        <v>574</v>
      </c>
      <c r="C517" s="835" t="s">
        <v>1983</v>
      </c>
      <c r="D517" s="863" t="s">
        <v>1984</v>
      </c>
      <c r="E517" s="835" t="s">
        <v>2292</v>
      </c>
      <c r="F517" s="863" t="s">
        <v>2293</v>
      </c>
      <c r="G517" s="835" t="s">
        <v>2896</v>
      </c>
      <c r="H517" s="835" t="s">
        <v>2897</v>
      </c>
      <c r="I517" s="849">
        <v>294.3599853515625</v>
      </c>
      <c r="J517" s="849">
        <v>2</v>
      </c>
      <c r="K517" s="850">
        <v>588.71002197265625</v>
      </c>
    </row>
    <row r="518" spans="1:11" ht="14.4" customHeight="1" x14ac:dyDescent="0.3">
      <c r="A518" s="831" t="s">
        <v>573</v>
      </c>
      <c r="B518" s="832" t="s">
        <v>574</v>
      </c>
      <c r="C518" s="835" t="s">
        <v>1983</v>
      </c>
      <c r="D518" s="863" t="s">
        <v>1984</v>
      </c>
      <c r="E518" s="835" t="s">
        <v>2292</v>
      </c>
      <c r="F518" s="863" t="s">
        <v>2293</v>
      </c>
      <c r="G518" s="835" t="s">
        <v>2898</v>
      </c>
      <c r="H518" s="835" t="s">
        <v>2899</v>
      </c>
      <c r="I518" s="849">
        <v>185.19999694824219</v>
      </c>
      <c r="J518" s="849">
        <v>1</v>
      </c>
      <c r="K518" s="850">
        <v>185.19999694824219</v>
      </c>
    </row>
    <row r="519" spans="1:11" ht="14.4" customHeight="1" x14ac:dyDescent="0.3">
      <c r="A519" s="831" t="s">
        <v>573</v>
      </c>
      <c r="B519" s="832" t="s">
        <v>574</v>
      </c>
      <c r="C519" s="835" t="s">
        <v>1983</v>
      </c>
      <c r="D519" s="863" t="s">
        <v>1984</v>
      </c>
      <c r="E519" s="835" t="s">
        <v>2292</v>
      </c>
      <c r="F519" s="863" t="s">
        <v>2293</v>
      </c>
      <c r="G519" s="835" t="s">
        <v>2900</v>
      </c>
      <c r="H519" s="835" t="s">
        <v>2901</v>
      </c>
      <c r="I519" s="849">
        <v>185.19999694824219</v>
      </c>
      <c r="J519" s="849">
        <v>1</v>
      </c>
      <c r="K519" s="850">
        <v>185.19999694824219</v>
      </c>
    </row>
    <row r="520" spans="1:11" ht="14.4" customHeight="1" x14ac:dyDescent="0.3">
      <c r="A520" s="831" t="s">
        <v>573</v>
      </c>
      <c r="B520" s="832" t="s">
        <v>574</v>
      </c>
      <c r="C520" s="835" t="s">
        <v>1983</v>
      </c>
      <c r="D520" s="863" t="s">
        <v>1984</v>
      </c>
      <c r="E520" s="835" t="s">
        <v>2292</v>
      </c>
      <c r="F520" s="863" t="s">
        <v>2293</v>
      </c>
      <c r="G520" s="835" t="s">
        <v>2902</v>
      </c>
      <c r="H520" s="835" t="s">
        <v>2903</v>
      </c>
      <c r="I520" s="849">
        <v>185.19999694824219</v>
      </c>
      <c r="J520" s="849">
        <v>1</v>
      </c>
      <c r="K520" s="850">
        <v>185.19999694824219</v>
      </c>
    </row>
    <row r="521" spans="1:11" ht="14.4" customHeight="1" x14ac:dyDescent="0.3">
      <c r="A521" s="831" t="s">
        <v>573</v>
      </c>
      <c r="B521" s="832" t="s">
        <v>574</v>
      </c>
      <c r="C521" s="835" t="s">
        <v>1983</v>
      </c>
      <c r="D521" s="863" t="s">
        <v>1984</v>
      </c>
      <c r="E521" s="835" t="s">
        <v>2292</v>
      </c>
      <c r="F521" s="863" t="s">
        <v>2293</v>
      </c>
      <c r="G521" s="835" t="s">
        <v>2904</v>
      </c>
      <c r="H521" s="835" t="s">
        <v>2905</v>
      </c>
      <c r="I521" s="849">
        <v>185.19999694824219</v>
      </c>
      <c r="J521" s="849">
        <v>1</v>
      </c>
      <c r="K521" s="850">
        <v>185.19999694824219</v>
      </c>
    </row>
    <row r="522" spans="1:11" ht="14.4" customHeight="1" x14ac:dyDescent="0.3">
      <c r="A522" s="831" t="s">
        <v>573</v>
      </c>
      <c r="B522" s="832" t="s">
        <v>574</v>
      </c>
      <c r="C522" s="835" t="s">
        <v>1983</v>
      </c>
      <c r="D522" s="863" t="s">
        <v>1984</v>
      </c>
      <c r="E522" s="835" t="s">
        <v>2292</v>
      </c>
      <c r="F522" s="863" t="s">
        <v>2293</v>
      </c>
      <c r="G522" s="835" t="s">
        <v>2906</v>
      </c>
      <c r="H522" s="835" t="s">
        <v>2907</v>
      </c>
      <c r="I522" s="849">
        <v>185.19999694824219</v>
      </c>
      <c r="J522" s="849">
        <v>1</v>
      </c>
      <c r="K522" s="850">
        <v>185.19999694824219</v>
      </c>
    </row>
    <row r="523" spans="1:11" ht="14.4" customHeight="1" x14ac:dyDescent="0.3">
      <c r="A523" s="831" t="s">
        <v>573</v>
      </c>
      <c r="B523" s="832" t="s">
        <v>574</v>
      </c>
      <c r="C523" s="835" t="s">
        <v>1983</v>
      </c>
      <c r="D523" s="863" t="s">
        <v>1984</v>
      </c>
      <c r="E523" s="835" t="s">
        <v>2292</v>
      </c>
      <c r="F523" s="863" t="s">
        <v>2293</v>
      </c>
      <c r="G523" s="835" t="s">
        <v>2908</v>
      </c>
      <c r="H523" s="835" t="s">
        <v>2909</v>
      </c>
      <c r="I523" s="849">
        <v>226.125</v>
      </c>
      <c r="J523" s="849">
        <v>2</v>
      </c>
      <c r="K523" s="850">
        <v>452.25</v>
      </c>
    </row>
    <row r="524" spans="1:11" ht="14.4" customHeight="1" x14ac:dyDescent="0.3">
      <c r="A524" s="831" t="s">
        <v>573</v>
      </c>
      <c r="B524" s="832" t="s">
        <v>574</v>
      </c>
      <c r="C524" s="835" t="s">
        <v>1983</v>
      </c>
      <c r="D524" s="863" t="s">
        <v>1984</v>
      </c>
      <c r="E524" s="835" t="s">
        <v>2292</v>
      </c>
      <c r="F524" s="863" t="s">
        <v>2293</v>
      </c>
      <c r="G524" s="835" t="s">
        <v>2910</v>
      </c>
      <c r="H524" s="835" t="s">
        <v>2911</v>
      </c>
      <c r="I524" s="849">
        <v>226.125</v>
      </c>
      <c r="J524" s="849">
        <v>2</v>
      </c>
      <c r="K524" s="850">
        <v>452.25</v>
      </c>
    </row>
    <row r="525" spans="1:11" ht="14.4" customHeight="1" x14ac:dyDescent="0.3">
      <c r="A525" s="831" t="s">
        <v>573</v>
      </c>
      <c r="B525" s="832" t="s">
        <v>574</v>
      </c>
      <c r="C525" s="835" t="s">
        <v>1983</v>
      </c>
      <c r="D525" s="863" t="s">
        <v>1984</v>
      </c>
      <c r="E525" s="835" t="s">
        <v>2292</v>
      </c>
      <c r="F525" s="863" t="s">
        <v>2293</v>
      </c>
      <c r="G525" s="835" t="s">
        <v>2912</v>
      </c>
      <c r="H525" s="835" t="s">
        <v>2913</v>
      </c>
      <c r="I525" s="849">
        <v>226.125</v>
      </c>
      <c r="J525" s="849">
        <v>3</v>
      </c>
      <c r="K525" s="850">
        <v>678.3699951171875</v>
      </c>
    </row>
    <row r="526" spans="1:11" ht="14.4" customHeight="1" x14ac:dyDescent="0.3">
      <c r="A526" s="831" t="s">
        <v>573</v>
      </c>
      <c r="B526" s="832" t="s">
        <v>574</v>
      </c>
      <c r="C526" s="835" t="s">
        <v>1983</v>
      </c>
      <c r="D526" s="863" t="s">
        <v>1984</v>
      </c>
      <c r="E526" s="835" t="s">
        <v>2292</v>
      </c>
      <c r="F526" s="863" t="s">
        <v>2293</v>
      </c>
      <c r="G526" s="835" t="s">
        <v>2914</v>
      </c>
      <c r="H526" s="835" t="s">
        <v>2915</v>
      </c>
      <c r="I526" s="849">
        <v>226.1199951171875</v>
      </c>
      <c r="J526" s="849">
        <v>1</v>
      </c>
      <c r="K526" s="850">
        <v>226.1199951171875</v>
      </c>
    </row>
    <row r="527" spans="1:11" ht="14.4" customHeight="1" x14ac:dyDescent="0.3">
      <c r="A527" s="831" t="s">
        <v>573</v>
      </c>
      <c r="B527" s="832" t="s">
        <v>574</v>
      </c>
      <c r="C527" s="835" t="s">
        <v>1983</v>
      </c>
      <c r="D527" s="863" t="s">
        <v>1984</v>
      </c>
      <c r="E527" s="835" t="s">
        <v>2292</v>
      </c>
      <c r="F527" s="863" t="s">
        <v>2293</v>
      </c>
      <c r="G527" s="835" t="s">
        <v>2916</v>
      </c>
      <c r="H527" s="835" t="s">
        <v>2917</v>
      </c>
      <c r="I527" s="849">
        <v>226.1199951171875</v>
      </c>
      <c r="J527" s="849">
        <v>1</v>
      </c>
      <c r="K527" s="850">
        <v>226.1199951171875</v>
      </c>
    </row>
    <row r="528" spans="1:11" ht="14.4" customHeight="1" x14ac:dyDescent="0.3">
      <c r="A528" s="831" t="s">
        <v>573</v>
      </c>
      <c r="B528" s="832" t="s">
        <v>574</v>
      </c>
      <c r="C528" s="835" t="s">
        <v>1983</v>
      </c>
      <c r="D528" s="863" t="s">
        <v>1984</v>
      </c>
      <c r="E528" s="835" t="s">
        <v>2292</v>
      </c>
      <c r="F528" s="863" t="s">
        <v>2293</v>
      </c>
      <c r="G528" s="835" t="s">
        <v>2918</v>
      </c>
      <c r="H528" s="835" t="s">
        <v>2919</v>
      </c>
      <c r="I528" s="849">
        <v>561.17750549316406</v>
      </c>
      <c r="J528" s="849">
        <v>5</v>
      </c>
      <c r="K528" s="850">
        <v>2805.9100341796875</v>
      </c>
    </row>
    <row r="529" spans="1:11" ht="14.4" customHeight="1" x14ac:dyDescent="0.3">
      <c r="A529" s="831" t="s">
        <v>573</v>
      </c>
      <c r="B529" s="832" t="s">
        <v>574</v>
      </c>
      <c r="C529" s="835" t="s">
        <v>1983</v>
      </c>
      <c r="D529" s="863" t="s">
        <v>1984</v>
      </c>
      <c r="E529" s="835" t="s">
        <v>2292</v>
      </c>
      <c r="F529" s="863" t="s">
        <v>2293</v>
      </c>
      <c r="G529" s="835" t="s">
        <v>2920</v>
      </c>
      <c r="H529" s="835" t="s">
        <v>2921</v>
      </c>
      <c r="I529" s="849">
        <v>580.697998046875</v>
      </c>
      <c r="J529" s="849">
        <v>6</v>
      </c>
      <c r="K529" s="850">
        <v>3484.239990234375</v>
      </c>
    </row>
    <row r="530" spans="1:11" ht="14.4" customHeight="1" x14ac:dyDescent="0.3">
      <c r="A530" s="831" t="s">
        <v>573</v>
      </c>
      <c r="B530" s="832" t="s">
        <v>574</v>
      </c>
      <c r="C530" s="835" t="s">
        <v>1983</v>
      </c>
      <c r="D530" s="863" t="s">
        <v>1984</v>
      </c>
      <c r="E530" s="835" t="s">
        <v>2292</v>
      </c>
      <c r="F530" s="863" t="s">
        <v>2293</v>
      </c>
      <c r="G530" s="835" t="s">
        <v>2922</v>
      </c>
      <c r="H530" s="835" t="s">
        <v>2923</v>
      </c>
      <c r="I530" s="849">
        <v>580.75</v>
      </c>
      <c r="J530" s="849">
        <v>5</v>
      </c>
      <c r="K530" s="850">
        <v>2903.75</v>
      </c>
    </row>
    <row r="531" spans="1:11" ht="14.4" customHeight="1" x14ac:dyDescent="0.3">
      <c r="A531" s="831" t="s">
        <v>573</v>
      </c>
      <c r="B531" s="832" t="s">
        <v>574</v>
      </c>
      <c r="C531" s="835" t="s">
        <v>1983</v>
      </c>
      <c r="D531" s="863" t="s">
        <v>1984</v>
      </c>
      <c r="E531" s="835" t="s">
        <v>2292</v>
      </c>
      <c r="F531" s="863" t="s">
        <v>2293</v>
      </c>
      <c r="G531" s="835" t="s">
        <v>2924</v>
      </c>
      <c r="H531" s="835" t="s">
        <v>2925</v>
      </c>
      <c r="I531" s="849">
        <v>601.45001220703125</v>
      </c>
      <c r="J531" s="849">
        <v>5</v>
      </c>
      <c r="K531" s="850">
        <v>3007.25</v>
      </c>
    </row>
    <row r="532" spans="1:11" ht="14.4" customHeight="1" x14ac:dyDescent="0.3">
      <c r="A532" s="831" t="s">
        <v>573</v>
      </c>
      <c r="B532" s="832" t="s">
        <v>574</v>
      </c>
      <c r="C532" s="835" t="s">
        <v>1983</v>
      </c>
      <c r="D532" s="863" t="s">
        <v>1984</v>
      </c>
      <c r="E532" s="835" t="s">
        <v>2292</v>
      </c>
      <c r="F532" s="863" t="s">
        <v>2293</v>
      </c>
      <c r="G532" s="835" t="s">
        <v>2926</v>
      </c>
      <c r="H532" s="835" t="s">
        <v>2927</v>
      </c>
      <c r="I532" s="849">
        <v>621</v>
      </c>
      <c r="J532" s="849">
        <v>3</v>
      </c>
      <c r="K532" s="850">
        <v>1863</v>
      </c>
    </row>
    <row r="533" spans="1:11" ht="14.4" customHeight="1" x14ac:dyDescent="0.3">
      <c r="A533" s="831" t="s">
        <v>573</v>
      </c>
      <c r="B533" s="832" t="s">
        <v>574</v>
      </c>
      <c r="C533" s="835" t="s">
        <v>1983</v>
      </c>
      <c r="D533" s="863" t="s">
        <v>1984</v>
      </c>
      <c r="E533" s="835" t="s">
        <v>2292</v>
      </c>
      <c r="F533" s="863" t="s">
        <v>2293</v>
      </c>
      <c r="G533" s="835" t="s">
        <v>2928</v>
      </c>
      <c r="H533" s="835" t="s">
        <v>2929</v>
      </c>
      <c r="I533" s="849">
        <v>621</v>
      </c>
      <c r="J533" s="849">
        <v>1</v>
      </c>
      <c r="K533" s="850">
        <v>621</v>
      </c>
    </row>
    <row r="534" spans="1:11" ht="14.4" customHeight="1" x14ac:dyDescent="0.3">
      <c r="A534" s="831" t="s">
        <v>573</v>
      </c>
      <c r="B534" s="832" t="s">
        <v>574</v>
      </c>
      <c r="C534" s="835" t="s">
        <v>1983</v>
      </c>
      <c r="D534" s="863" t="s">
        <v>1984</v>
      </c>
      <c r="E534" s="835" t="s">
        <v>2292</v>
      </c>
      <c r="F534" s="863" t="s">
        <v>2293</v>
      </c>
      <c r="G534" s="835" t="s">
        <v>2930</v>
      </c>
      <c r="H534" s="835" t="s">
        <v>2931</v>
      </c>
      <c r="I534" s="849">
        <v>294.35000610351562</v>
      </c>
      <c r="J534" s="849">
        <v>1</v>
      </c>
      <c r="K534" s="850">
        <v>294.35000610351562</v>
      </c>
    </row>
    <row r="535" spans="1:11" ht="14.4" customHeight="1" x14ac:dyDescent="0.3">
      <c r="A535" s="831" t="s">
        <v>573</v>
      </c>
      <c r="B535" s="832" t="s">
        <v>574</v>
      </c>
      <c r="C535" s="835" t="s">
        <v>1983</v>
      </c>
      <c r="D535" s="863" t="s">
        <v>1984</v>
      </c>
      <c r="E535" s="835" t="s">
        <v>2292</v>
      </c>
      <c r="F535" s="863" t="s">
        <v>2293</v>
      </c>
      <c r="G535" s="835" t="s">
        <v>2932</v>
      </c>
      <c r="H535" s="835" t="s">
        <v>2933</v>
      </c>
      <c r="I535" s="849">
        <v>294.35000610351562</v>
      </c>
      <c r="J535" s="849">
        <v>1</v>
      </c>
      <c r="K535" s="850">
        <v>294.35000610351562</v>
      </c>
    </row>
    <row r="536" spans="1:11" ht="14.4" customHeight="1" x14ac:dyDescent="0.3">
      <c r="A536" s="831" t="s">
        <v>573</v>
      </c>
      <c r="B536" s="832" t="s">
        <v>574</v>
      </c>
      <c r="C536" s="835" t="s">
        <v>1983</v>
      </c>
      <c r="D536" s="863" t="s">
        <v>1984</v>
      </c>
      <c r="E536" s="835" t="s">
        <v>2292</v>
      </c>
      <c r="F536" s="863" t="s">
        <v>2293</v>
      </c>
      <c r="G536" s="835" t="s">
        <v>2934</v>
      </c>
      <c r="H536" s="835" t="s">
        <v>2935</v>
      </c>
      <c r="I536" s="849">
        <v>294.35499572753906</v>
      </c>
      <c r="J536" s="849">
        <v>3</v>
      </c>
      <c r="K536" s="850">
        <v>883.06002807617187</v>
      </c>
    </row>
    <row r="537" spans="1:11" ht="14.4" customHeight="1" x14ac:dyDescent="0.3">
      <c r="A537" s="831" t="s">
        <v>573</v>
      </c>
      <c r="B537" s="832" t="s">
        <v>574</v>
      </c>
      <c r="C537" s="835" t="s">
        <v>1983</v>
      </c>
      <c r="D537" s="863" t="s">
        <v>1984</v>
      </c>
      <c r="E537" s="835" t="s">
        <v>2292</v>
      </c>
      <c r="F537" s="863" t="s">
        <v>2293</v>
      </c>
      <c r="G537" s="835" t="s">
        <v>2936</v>
      </c>
      <c r="H537" s="835" t="s">
        <v>2937</v>
      </c>
      <c r="I537" s="849">
        <v>294.3599853515625</v>
      </c>
      <c r="J537" s="849">
        <v>2</v>
      </c>
      <c r="K537" s="850">
        <v>588.71002197265625</v>
      </c>
    </row>
    <row r="538" spans="1:11" ht="14.4" customHeight="1" x14ac:dyDescent="0.3">
      <c r="A538" s="831" t="s">
        <v>573</v>
      </c>
      <c r="B538" s="832" t="s">
        <v>574</v>
      </c>
      <c r="C538" s="835" t="s">
        <v>1983</v>
      </c>
      <c r="D538" s="863" t="s">
        <v>1984</v>
      </c>
      <c r="E538" s="835" t="s">
        <v>2292</v>
      </c>
      <c r="F538" s="863" t="s">
        <v>2293</v>
      </c>
      <c r="G538" s="835" t="s">
        <v>2938</v>
      </c>
      <c r="H538" s="835" t="s">
        <v>2939</v>
      </c>
      <c r="I538" s="849">
        <v>294.35000610351562</v>
      </c>
      <c r="J538" s="849">
        <v>1</v>
      </c>
      <c r="K538" s="850">
        <v>294.35000610351562</v>
      </c>
    </row>
    <row r="539" spans="1:11" ht="14.4" customHeight="1" x14ac:dyDescent="0.3">
      <c r="A539" s="831" t="s">
        <v>573</v>
      </c>
      <c r="B539" s="832" t="s">
        <v>574</v>
      </c>
      <c r="C539" s="835" t="s">
        <v>1983</v>
      </c>
      <c r="D539" s="863" t="s">
        <v>1984</v>
      </c>
      <c r="E539" s="835" t="s">
        <v>2292</v>
      </c>
      <c r="F539" s="863" t="s">
        <v>2293</v>
      </c>
      <c r="G539" s="835" t="s">
        <v>2940</v>
      </c>
      <c r="H539" s="835" t="s">
        <v>2941</v>
      </c>
      <c r="I539" s="849">
        <v>404.5</v>
      </c>
      <c r="J539" s="849">
        <v>2</v>
      </c>
      <c r="K539" s="850">
        <v>809</v>
      </c>
    </row>
    <row r="540" spans="1:11" ht="14.4" customHeight="1" x14ac:dyDescent="0.3">
      <c r="A540" s="831" t="s">
        <v>573</v>
      </c>
      <c r="B540" s="832" t="s">
        <v>574</v>
      </c>
      <c r="C540" s="835" t="s">
        <v>1983</v>
      </c>
      <c r="D540" s="863" t="s">
        <v>1984</v>
      </c>
      <c r="E540" s="835" t="s">
        <v>2292</v>
      </c>
      <c r="F540" s="863" t="s">
        <v>2293</v>
      </c>
      <c r="G540" s="835" t="s">
        <v>2942</v>
      </c>
      <c r="H540" s="835" t="s">
        <v>2943</v>
      </c>
      <c r="I540" s="849">
        <v>404.5</v>
      </c>
      <c r="J540" s="849">
        <v>2</v>
      </c>
      <c r="K540" s="850">
        <v>809</v>
      </c>
    </row>
    <row r="541" spans="1:11" ht="14.4" customHeight="1" x14ac:dyDescent="0.3">
      <c r="A541" s="831" t="s">
        <v>573</v>
      </c>
      <c r="B541" s="832" t="s">
        <v>574</v>
      </c>
      <c r="C541" s="835" t="s">
        <v>1983</v>
      </c>
      <c r="D541" s="863" t="s">
        <v>1984</v>
      </c>
      <c r="E541" s="835" t="s">
        <v>2292</v>
      </c>
      <c r="F541" s="863" t="s">
        <v>2293</v>
      </c>
      <c r="G541" s="835" t="s">
        <v>2944</v>
      </c>
      <c r="H541" s="835" t="s">
        <v>2945</v>
      </c>
      <c r="I541" s="849">
        <v>615.5999755859375</v>
      </c>
      <c r="J541" s="849">
        <v>1</v>
      </c>
      <c r="K541" s="850">
        <v>615.5999755859375</v>
      </c>
    </row>
    <row r="542" spans="1:11" ht="14.4" customHeight="1" x14ac:dyDescent="0.3">
      <c r="A542" s="831" t="s">
        <v>573</v>
      </c>
      <c r="B542" s="832" t="s">
        <v>574</v>
      </c>
      <c r="C542" s="835" t="s">
        <v>1983</v>
      </c>
      <c r="D542" s="863" t="s">
        <v>1984</v>
      </c>
      <c r="E542" s="835" t="s">
        <v>2292</v>
      </c>
      <c r="F542" s="863" t="s">
        <v>2293</v>
      </c>
      <c r="G542" s="835" t="s">
        <v>2946</v>
      </c>
      <c r="H542" s="835" t="s">
        <v>2947</v>
      </c>
      <c r="I542" s="849">
        <v>615.5999755859375</v>
      </c>
      <c r="J542" s="849">
        <v>3</v>
      </c>
      <c r="K542" s="850">
        <v>1846.7899169921875</v>
      </c>
    </row>
    <row r="543" spans="1:11" ht="14.4" customHeight="1" x14ac:dyDescent="0.3">
      <c r="A543" s="831" t="s">
        <v>573</v>
      </c>
      <c r="B543" s="832" t="s">
        <v>574</v>
      </c>
      <c r="C543" s="835" t="s">
        <v>1983</v>
      </c>
      <c r="D543" s="863" t="s">
        <v>1984</v>
      </c>
      <c r="E543" s="835" t="s">
        <v>2292</v>
      </c>
      <c r="F543" s="863" t="s">
        <v>2293</v>
      </c>
      <c r="G543" s="835" t="s">
        <v>2948</v>
      </c>
      <c r="H543" s="835" t="s">
        <v>2949</v>
      </c>
      <c r="I543" s="849">
        <v>615.58001708984375</v>
      </c>
      <c r="J543" s="849">
        <v>1</v>
      </c>
      <c r="K543" s="850">
        <v>615.58001708984375</v>
      </c>
    </row>
    <row r="544" spans="1:11" ht="14.4" customHeight="1" x14ac:dyDescent="0.3">
      <c r="A544" s="831" t="s">
        <v>573</v>
      </c>
      <c r="B544" s="832" t="s">
        <v>574</v>
      </c>
      <c r="C544" s="835" t="s">
        <v>1983</v>
      </c>
      <c r="D544" s="863" t="s">
        <v>1984</v>
      </c>
      <c r="E544" s="835" t="s">
        <v>2292</v>
      </c>
      <c r="F544" s="863" t="s">
        <v>2293</v>
      </c>
      <c r="G544" s="835" t="s">
        <v>2950</v>
      </c>
      <c r="H544" s="835" t="s">
        <v>2951</v>
      </c>
      <c r="I544" s="849">
        <v>680.69000244140625</v>
      </c>
      <c r="J544" s="849">
        <v>1</v>
      </c>
      <c r="K544" s="850">
        <v>680.69000244140625</v>
      </c>
    </row>
    <row r="545" spans="1:11" ht="14.4" customHeight="1" x14ac:dyDescent="0.3">
      <c r="A545" s="831" t="s">
        <v>573</v>
      </c>
      <c r="B545" s="832" t="s">
        <v>574</v>
      </c>
      <c r="C545" s="835" t="s">
        <v>1983</v>
      </c>
      <c r="D545" s="863" t="s">
        <v>1984</v>
      </c>
      <c r="E545" s="835" t="s">
        <v>2292</v>
      </c>
      <c r="F545" s="863" t="s">
        <v>2293</v>
      </c>
      <c r="G545" s="835" t="s">
        <v>2952</v>
      </c>
      <c r="H545" s="835" t="s">
        <v>2953</v>
      </c>
      <c r="I545" s="849">
        <v>680.69000244140625</v>
      </c>
      <c r="J545" s="849">
        <v>1</v>
      </c>
      <c r="K545" s="850">
        <v>680.69000244140625</v>
      </c>
    </row>
    <row r="546" spans="1:11" ht="14.4" customHeight="1" x14ac:dyDescent="0.3">
      <c r="A546" s="831" t="s">
        <v>573</v>
      </c>
      <c r="B546" s="832" t="s">
        <v>574</v>
      </c>
      <c r="C546" s="835" t="s">
        <v>1983</v>
      </c>
      <c r="D546" s="863" t="s">
        <v>1984</v>
      </c>
      <c r="E546" s="835" t="s">
        <v>2292</v>
      </c>
      <c r="F546" s="863" t="s">
        <v>2293</v>
      </c>
      <c r="G546" s="835" t="s">
        <v>2954</v>
      </c>
      <c r="H546" s="835" t="s">
        <v>2955</v>
      </c>
      <c r="I546" s="849">
        <v>680.67999267578125</v>
      </c>
      <c r="J546" s="849">
        <v>2</v>
      </c>
      <c r="K546" s="850">
        <v>1361.3599853515625</v>
      </c>
    </row>
    <row r="547" spans="1:11" ht="14.4" customHeight="1" x14ac:dyDescent="0.3">
      <c r="A547" s="831" t="s">
        <v>573</v>
      </c>
      <c r="B547" s="832" t="s">
        <v>574</v>
      </c>
      <c r="C547" s="835" t="s">
        <v>1983</v>
      </c>
      <c r="D547" s="863" t="s">
        <v>1984</v>
      </c>
      <c r="E547" s="835" t="s">
        <v>2292</v>
      </c>
      <c r="F547" s="863" t="s">
        <v>2293</v>
      </c>
      <c r="G547" s="835" t="s">
        <v>2956</v>
      </c>
      <c r="H547" s="835" t="s">
        <v>2957</v>
      </c>
      <c r="I547" s="849">
        <v>680.69000244140625</v>
      </c>
      <c r="J547" s="849">
        <v>2</v>
      </c>
      <c r="K547" s="850">
        <v>1361.3699951171875</v>
      </c>
    </row>
    <row r="548" spans="1:11" ht="14.4" customHeight="1" x14ac:dyDescent="0.3">
      <c r="A548" s="831" t="s">
        <v>573</v>
      </c>
      <c r="B548" s="832" t="s">
        <v>574</v>
      </c>
      <c r="C548" s="835" t="s">
        <v>1983</v>
      </c>
      <c r="D548" s="863" t="s">
        <v>1984</v>
      </c>
      <c r="E548" s="835" t="s">
        <v>2292</v>
      </c>
      <c r="F548" s="863" t="s">
        <v>2293</v>
      </c>
      <c r="G548" s="835" t="s">
        <v>2958</v>
      </c>
      <c r="H548" s="835" t="s">
        <v>2959</v>
      </c>
      <c r="I548" s="849">
        <v>680.67999267578125</v>
      </c>
      <c r="J548" s="849">
        <v>2</v>
      </c>
      <c r="K548" s="850">
        <v>1361.3599853515625</v>
      </c>
    </row>
    <row r="549" spans="1:11" ht="14.4" customHeight="1" x14ac:dyDescent="0.3">
      <c r="A549" s="831" t="s">
        <v>573</v>
      </c>
      <c r="B549" s="832" t="s">
        <v>574</v>
      </c>
      <c r="C549" s="835" t="s">
        <v>1983</v>
      </c>
      <c r="D549" s="863" t="s">
        <v>1984</v>
      </c>
      <c r="E549" s="835" t="s">
        <v>2292</v>
      </c>
      <c r="F549" s="863" t="s">
        <v>2293</v>
      </c>
      <c r="G549" s="835" t="s">
        <v>2960</v>
      </c>
      <c r="H549" s="835" t="s">
        <v>2961</v>
      </c>
      <c r="I549" s="849">
        <v>398.64999389648438</v>
      </c>
      <c r="J549" s="849">
        <v>1</v>
      </c>
      <c r="K549" s="850">
        <v>398.64999389648438</v>
      </c>
    </row>
    <row r="550" spans="1:11" ht="14.4" customHeight="1" x14ac:dyDescent="0.3">
      <c r="A550" s="831" t="s">
        <v>573</v>
      </c>
      <c r="B550" s="832" t="s">
        <v>574</v>
      </c>
      <c r="C550" s="835" t="s">
        <v>1983</v>
      </c>
      <c r="D550" s="863" t="s">
        <v>1984</v>
      </c>
      <c r="E550" s="835" t="s">
        <v>2292</v>
      </c>
      <c r="F550" s="863" t="s">
        <v>2293</v>
      </c>
      <c r="G550" s="835" t="s">
        <v>2962</v>
      </c>
      <c r="H550" s="835" t="s">
        <v>2963</v>
      </c>
      <c r="I550" s="849">
        <v>591.9000244140625</v>
      </c>
      <c r="J550" s="849">
        <v>1</v>
      </c>
      <c r="K550" s="850">
        <v>591.9000244140625</v>
      </c>
    </row>
    <row r="551" spans="1:11" ht="14.4" customHeight="1" x14ac:dyDescent="0.3">
      <c r="A551" s="831" t="s">
        <v>573</v>
      </c>
      <c r="B551" s="832" t="s">
        <v>574</v>
      </c>
      <c r="C551" s="835" t="s">
        <v>1983</v>
      </c>
      <c r="D551" s="863" t="s">
        <v>1984</v>
      </c>
      <c r="E551" s="835" t="s">
        <v>2292</v>
      </c>
      <c r="F551" s="863" t="s">
        <v>2293</v>
      </c>
      <c r="G551" s="835" t="s">
        <v>2964</v>
      </c>
      <c r="H551" s="835" t="s">
        <v>2965</v>
      </c>
      <c r="I551" s="849">
        <v>591.90997314453125</v>
      </c>
      <c r="J551" s="849">
        <v>1</v>
      </c>
      <c r="K551" s="850">
        <v>591.90997314453125</v>
      </c>
    </row>
    <row r="552" spans="1:11" ht="14.4" customHeight="1" x14ac:dyDescent="0.3">
      <c r="A552" s="831" t="s">
        <v>573</v>
      </c>
      <c r="B552" s="832" t="s">
        <v>574</v>
      </c>
      <c r="C552" s="835" t="s">
        <v>1983</v>
      </c>
      <c r="D552" s="863" t="s">
        <v>1984</v>
      </c>
      <c r="E552" s="835" t="s">
        <v>2292</v>
      </c>
      <c r="F552" s="863" t="s">
        <v>2293</v>
      </c>
      <c r="G552" s="835" t="s">
        <v>2966</v>
      </c>
      <c r="H552" s="835" t="s">
        <v>2967</v>
      </c>
      <c r="I552" s="849">
        <v>591.9000244140625</v>
      </c>
      <c r="J552" s="849">
        <v>1</v>
      </c>
      <c r="K552" s="850">
        <v>591.9000244140625</v>
      </c>
    </row>
    <row r="553" spans="1:11" ht="14.4" customHeight="1" x14ac:dyDescent="0.3">
      <c r="A553" s="831" t="s">
        <v>573</v>
      </c>
      <c r="B553" s="832" t="s">
        <v>574</v>
      </c>
      <c r="C553" s="835" t="s">
        <v>1983</v>
      </c>
      <c r="D553" s="863" t="s">
        <v>1984</v>
      </c>
      <c r="E553" s="835" t="s">
        <v>2292</v>
      </c>
      <c r="F553" s="863" t="s">
        <v>2293</v>
      </c>
      <c r="G553" s="835" t="s">
        <v>2968</v>
      </c>
      <c r="H553" s="835" t="s">
        <v>2969</v>
      </c>
      <c r="I553" s="849">
        <v>591.90997314453125</v>
      </c>
      <c r="J553" s="849">
        <v>1</v>
      </c>
      <c r="K553" s="850">
        <v>591.90997314453125</v>
      </c>
    </row>
    <row r="554" spans="1:11" ht="14.4" customHeight="1" x14ac:dyDescent="0.3">
      <c r="A554" s="831" t="s">
        <v>573</v>
      </c>
      <c r="B554" s="832" t="s">
        <v>574</v>
      </c>
      <c r="C554" s="835" t="s">
        <v>1983</v>
      </c>
      <c r="D554" s="863" t="s">
        <v>1984</v>
      </c>
      <c r="E554" s="835" t="s">
        <v>2292</v>
      </c>
      <c r="F554" s="863" t="s">
        <v>2293</v>
      </c>
      <c r="G554" s="835" t="s">
        <v>2970</v>
      </c>
      <c r="H554" s="835" t="s">
        <v>2971</v>
      </c>
      <c r="I554" s="849">
        <v>646</v>
      </c>
      <c r="J554" s="849">
        <v>2</v>
      </c>
      <c r="K554" s="850">
        <v>1292</v>
      </c>
    </row>
    <row r="555" spans="1:11" ht="14.4" customHeight="1" x14ac:dyDescent="0.3">
      <c r="A555" s="831" t="s">
        <v>573</v>
      </c>
      <c r="B555" s="832" t="s">
        <v>574</v>
      </c>
      <c r="C555" s="835" t="s">
        <v>1983</v>
      </c>
      <c r="D555" s="863" t="s">
        <v>1984</v>
      </c>
      <c r="E555" s="835" t="s">
        <v>2292</v>
      </c>
      <c r="F555" s="863" t="s">
        <v>2293</v>
      </c>
      <c r="G555" s="835" t="s">
        <v>2972</v>
      </c>
      <c r="H555" s="835" t="s">
        <v>2973</v>
      </c>
      <c r="I555" s="849">
        <v>646</v>
      </c>
      <c r="J555" s="849">
        <v>4</v>
      </c>
      <c r="K555" s="850">
        <v>2584</v>
      </c>
    </row>
    <row r="556" spans="1:11" ht="14.4" customHeight="1" x14ac:dyDescent="0.3">
      <c r="A556" s="831" t="s">
        <v>573</v>
      </c>
      <c r="B556" s="832" t="s">
        <v>574</v>
      </c>
      <c r="C556" s="835" t="s">
        <v>1983</v>
      </c>
      <c r="D556" s="863" t="s">
        <v>1984</v>
      </c>
      <c r="E556" s="835" t="s">
        <v>2292</v>
      </c>
      <c r="F556" s="863" t="s">
        <v>2293</v>
      </c>
      <c r="G556" s="835" t="s">
        <v>2974</v>
      </c>
      <c r="H556" s="835" t="s">
        <v>2975</v>
      </c>
      <c r="I556" s="849">
        <v>646</v>
      </c>
      <c r="J556" s="849">
        <v>3</v>
      </c>
      <c r="K556" s="850">
        <v>1938</v>
      </c>
    </row>
    <row r="557" spans="1:11" ht="14.4" customHeight="1" x14ac:dyDescent="0.3">
      <c r="A557" s="831" t="s">
        <v>573</v>
      </c>
      <c r="B557" s="832" t="s">
        <v>574</v>
      </c>
      <c r="C557" s="835" t="s">
        <v>1983</v>
      </c>
      <c r="D557" s="863" t="s">
        <v>1984</v>
      </c>
      <c r="E557" s="835" t="s">
        <v>2292</v>
      </c>
      <c r="F557" s="863" t="s">
        <v>2293</v>
      </c>
      <c r="G557" s="835" t="s">
        <v>2976</v>
      </c>
      <c r="H557" s="835" t="s">
        <v>2977</v>
      </c>
      <c r="I557" s="849">
        <v>646</v>
      </c>
      <c r="J557" s="849">
        <v>1</v>
      </c>
      <c r="K557" s="850">
        <v>646</v>
      </c>
    </row>
    <row r="558" spans="1:11" ht="14.4" customHeight="1" x14ac:dyDescent="0.3">
      <c r="A558" s="831" t="s">
        <v>573</v>
      </c>
      <c r="B558" s="832" t="s">
        <v>574</v>
      </c>
      <c r="C558" s="835" t="s">
        <v>1983</v>
      </c>
      <c r="D558" s="863" t="s">
        <v>1984</v>
      </c>
      <c r="E558" s="835" t="s">
        <v>2292</v>
      </c>
      <c r="F558" s="863" t="s">
        <v>2293</v>
      </c>
      <c r="G558" s="835" t="s">
        <v>2978</v>
      </c>
      <c r="H558" s="835" t="s">
        <v>2979</v>
      </c>
      <c r="I558" s="849">
        <v>646</v>
      </c>
      <c r="J558" s="849">
        <v>4</v>
      </c>
      <c r="K558" s="850">
        <v>2584</v>
      </c>
    </row>
    <row r="559" spans="1:11" ht="14.4" customHeight="1" x14ac:dyDescent="0.3">
      <c r="A559" s="831" t="s">
        <v>573</v>
      </c>
      <c r="B559" s="832" t="s">
        <v>574</v>
      </c>
      <c r="C559" s="835" t="s">
        <v>1983</v>
      </c>
      <c r="D559" s="863" t="s">
        <v>1984</v>
      </c>
      <c r="E559" s="835" t="s">
        <v>2292</v>
      </c>
      <c r="F559" s="863" t="s">
        <v>2293</v>
      </c>
      <c r="G559" s="835" t="s">
        <v>2980</v>
      </c>
      <c r="H559" s="835" t="s">
        <v>2981</v>
      </c>
      <c r="I559" s="849">
        <v>646</v>
      </c>
      <c r="J559" s="849">
        <v>3</v>
      </c>
      <c r="K559" s="850">
        <v>1938</v>
      </c>
    </row>
    <row r="560" spans="1:11" ht="14.4" customHeight="1" x14ac:dyDescent="0.3">
      <c r="A560" s="831" t="s">
        <v>573</v>
      </c>
      <c r="B560" s="832" t="s">
        <v>574</v>
      </c>
      <c r="C560" s="835" t="s">
        <v>1983</v>
      </c>
      <c r="D560" s="863" t="s">
        <v>1984</v>
      </c>
      <c r="E560" s="835" t="s">
        <v>2292</v>
      </c>
      <c r="F560" s="863" t="s">
        <v>2293</v>
      </c>
      <c r="G560" s="835" t="s">
        <v>2982</v>
      </c>
      <c r="H560" s="835" t="s">
        <v>2983</v>
      </c>
      <c r="I560" s="849">
        <v>646</v>
      </c>
      <c r="J560" s="849">
        <v>2</v>
      </c>
      <c r="K560" s="850">
        <v>1292</v>
      </c>
    </row>
    <row r="561" spans="1:11" ht="14.4" customHeight="1" x14ac:dyDescent="0.3">
      <c r="A561" s="831" t="s">
        <v>573</v>
      </c>
      <c r="B561" s="832" t="s">
        <v>574</v>
      </c>
      <c r="C561" s="835" t="s">
        <v>1983</v>
      </c>
      <c r="D561" s="863" t="s">
        <v>1984</v>
      </c>
      <c r="E561" s="835" t="s">
        <v>2292</v>
      </c>
      <c r="F561" s="863" t="s">
        <v>2293</v>
      </c>
      <c r="G561" s="835" t="s">
        <v>2984</v>
      </c>
      <c r="H561" s="835" t="s">
        <v>2985</v>
      </c>
      <c r="I561" s="849">
        <v>878.719970703125</v>
      </c>
      <c r="J561" s="849">
        <v>1</v>
      </c>
      <c r="K561" s="850">
        <v>878.719970703125</v>
      </c>
    </row>
    <row r="562" spans="1:11" ht="14.4" customHeight="1" x14ac:dyDescent="0.3">
      <c r="A562" s="831" t="s">
        <v>573</v>
      </c>
      <c r="B562" s="832" t="s">
        <v>574</v>
      </c>
      <c r="C562" s="835" t="s">
        <v>1983</v>
      </c>
      <c r="D562" s="863" t="s">
        <v>1984</v>
      </c>
      <c r="E562" s="835" t="s">
        <v>2292</v>
      </c>
      <c r="F562" s="863" t="s">
        <v>2293</v>
      </c>
      <c r="G562" s="835" t="s">
        <v>2986</v>
      </c>
      <c r="H562" s="835" t="s">
        <v>2987</v>
      </c>
      <c r="I562" s="849">
        <v>878.719970703125</v>
      </c>
      <c r="J562" s="849">
        <v>1</v>
      </c>
      <c r="K562" s="850">
        <v>878.719970703125</v>
      </c>
    </row>
    <row r="563" spans="1:11" ht="14.4" customHeight="1" x14ac:dyDescent="0.3">
      <c r="A563" s="831" t="s">
        <v>573</v>
      </c>
      <c r="B563" s="832" t="s">
        <v>574</v>
      </c>
      <c r="C563" s="835" t="s">
        <v>1983</v>
      </c>
      <c r="D563" s="863" t="s">
        <v>1984</v>
      </c>
      <c r="E563" s="835" t="s">
        <v>2292</v>
      </c>
      <c r="F563" s="863" t="s">
        <v>2293</v>
      </c>
      <c r="G563" s="835" t="s">
        <v>2988</v>
      </c>
      <c r="H563" s="835" t="s">
        <v>2989</v>
      </c>
      <c r="I563" s="849">
        <v>878.719970703125</v>
      </c>
      <c r="J563" s="849">
        <v>1</v>
      </c>
      <c r="K563" s="850">
        <v>878.719970703125</v>
      </c>
    </row>
    <row r="564" spans="1:11" ht="14.4" customHeight="1" x14ac:dyDescent="0.3">
      <c r="A564" s="831" t="s">
        <v>573</v>
      </c>
      <c r="B564" s="832" t="s">
        <v>574</v>
      </c>
      <c r="C564" s="835" t="s">
        <v>1983</v>
      </c>
      <c r="D564" s="863" t="s">
        <v>1984</v>
      </c>
      <c r="E564" s="835" t="s">
        <v>2292</v>
      </c>
      <c r="F564" s="863" t="s">
        <v>2293</v>
      </c>
      <c r="G564" s="835" t="s">
        <v>2990</v>
      </c>
      <c r="H564" s="835" t="s">
        <v>2991</v>
      </c>
      <c r="I564" s="849">
        <v>878.71499633789062</v>
      </c>
      <c r="J564" s="849">
        <v>4</v>
      </c>
      <c r="K564" s="850">
        <v>3514.85986328125</v>
      </c>
    </row>
    <row r="565" spans="1:11" ht="14.4" customHeight="1" x14ac:dyDescent="0.3">
      <c r="A565" s="831" t="s">
        <v>573</v>
      </c>
      <c r="B565" s="832" t="s">
        <v>574</v>
      </c>
      <c r="C565" s="835" t="s">
        <v>1983</v>
      </c>
      <c r="D565" s="863" t="s">
        <v>1984</v>
      </c>
      <c r="E565" s="835" t="s">
        <v>2292</v>
      </c>
      <c r="F565" s="863" t="s">
        <v>2293</v>
      </c>
      <c r="G565" s="835" t="s">
        <v>2992</v>
      </c>
      <c r="H565" s="835" t="s">
        <v>2993</v>
      </c>
      <c r="I565" s="849">
        <v>878.71599121093755</v>
      </c>
      <c r="J565" s="849">
        <v>11</v>
      </c>
      <c r="K565" s="850">
        <v>9665.8502197265625</v>
      </c>
    </row>
    <row r="566" spans="1:11" ht="14.4" customHeight="1" x14ac:dyDescent="0.3">
      <c r="A566" s="831" t="s">
        <v>573</v>
      </c>
      <c r="B566" s="832" t="s">
        <v>574</v>
      </c>
      <c r="C566" s="835" t="s">
        <v>1983</v>
      </c>
      <c r="D566" s="863" t="s">
        <v>1984</v>
      </c>
      <c r="E566" s="835" t="s">
        <v>2292</v>
      </c>
      <c r="F566" s="863" t="s">
        <v>2293</v>
      </c>
      <c r="G566" s="835" t="s">
        <v>2994</v>
      </c>
      <c r="H566" s="835" t="s">
        <v>2995</v>
      </c>
      <c r="I566" s="849">
        <v>878.71499633789062</v>
      </c>
      <c r="J566" s="849">
        <v>2</v>
      </c>
      <c r="K566" s="850">
        <v>1757.4299926757812</v>
      </c>
    </row>
    <row r="567" spans="1:11" ht="14.4" customHeight="1" x14ac:dyDescent="0.3">
      <c r="A567" s="831" t="s">
        <v>573</v>
      </c>
      <c r="B567" s="832" t="s">
        <v>574</v>
      </c>
      <c r="C567" s="835" t="s">
        <v>1983</v>
      </c>
      <c r="D567" s="863" t="s">
        <v>1984</v>
      </c>
      <c r="E567" s="835" t="s">
        <v>2292</v>
      </c>
      <c r="F567" s="863" t="s">
        <v>2293</v>
      </c>
      <c r="G567" s="835" t="s">
        <v>2996</v>
      </c>
      <c r="H567" s="835" t="s">
        <v>2997</v>
      </c>
      <c r="I567" s="849">
        <v>878.719970703125</v>
      </c>
      <c r="J567" s="849">
        <v>3</v>
      </c>
      <c r="K567" s="850">
        <v>2636.1500244140625</v>
      </c>
    </row>
    <row r="568" spans="1:11" ht="14.4" customHeight="1" x14ac:dyDescent="0.3">
      <c r="A568" s="831" t="s">
        <v>573</v>
      </c>
      <c r="B568" s="832" t="s">
        <v>574</v>
      </c>
      <c r="C568" s="835" t="s">
        <v>1983</v>
      </c>
      <c r="D568" s="863" t="s">
        <v>1984</v>
      </c>
      <c r="E568" s="835" t="s">
        <v>2292</v>
      </c>
      <c r="F568" s="863" t="s">
        <v>2293</v>
      </c>
      <c r="G568" s="835" t="s">
        <v>2998</v>
      </c>
      <c r="H568" s="835" t="s">
        <v>2999</v>
      </c>
      <c r="I568" s="849">
        <v>878.719970703125</v>
      </c>
      <c r="J568" s="849">
        <v>4</v>
      </c>
      <c r="K568" s="850">
        <v>3514.860107421875</v>
      </c>
    </row>
    <row r="569" spans="1:11" ht="14.4" customHeight="1" x14ac:dyDescent="0.3">
      <c r="A569" s="831" t="s">
        <v>573</v>
      </c>
      <c r="B569" s="832" t="s">
        <v>574</v>
      </c>
      <c r="C569" s="835" t="s">
        <v>1983</v>
      </c>
      <c r="D569" s="863" t="s">
        <v>1984</v>
      </c>
      <c r="E569" s="835" t="s">
        <v>2292</v>
      </c>
      <c r="F569" s="863" t="s">
        <v>2293</v>
      </c>
      <c r="G569" s="835" t="s">
        <v>3000</v>
      </c>
      <c r="H569" s="835" t="s">
        <v>3001</v>
      </c>
      <c r="I569" s="849">
        <v>878.719970703125</v>
      </c>
      <c r="J569" s="849">
        <v>1</v>
      </c>
      <c r="K569" s="850">
        <v>878.719970703125</v>
      </c>
    </row>
    <row r="570" spans="1:11" ht="14.4" customHeight="1" x14ac:dyDescent="0.3">
      <c r="A570" s="831" t="s">
        <v>573</v>
      </c>
      <c r="B570" s="832" t="s">
        <v>574</v>
      </c>
      <c r="C570" s="835" t="s">
        <v>1983</v>
      </c>
      <c r="D570" s="863" t="s">
        <v>1984</v>
      </c>
      <c r="E570" s="835" t="s">
        <v>2292</v>
      </c>
      <c r="F570" s="863" t="s">
        <v>2293</v>
      </c>
      <c r="G570" s="835" t="s">
        <v>3002</v>
      </c>
      <c r="H570" s="835" t="s">
        <v>3003</v>
      </c>
      <c r="I570" s="849">
        <v>878.71499633789062</v>
      </c>
      <c r="J570" s="849">
        <v>4</v>
      </c>
      <c r="K570" s="850">
        <v>3514.85009765625</v>
      </c>
    </row>
    <row r="571" spans="1:11" ht="14.4" customHeight="1" x14ac:dyDescent="0.3">
      <c r="A571" s="831" t="s">
        <v>573</v>
      </c>
      <c r="B571" s="832" t="s">
        <v>574</v>
      </c>
      <c r="C571" s="835" t="s">
        <v>1983</v>
      </c>
      <c r="D571" s="863" t="s">
        <v>1984</v>
      </c>
      <c r="E571" s="835" t="s">
        <v>2292</v>
      </c>
      <c r="F571" s="863" t="s">
        <v>2293</v>
      </c>
      <c r="G571" s="835" t="s">
        <v>3004</v>
      </c>
      <c r="H571" s="835" t="s">
        <v>3005</v>
      </c>
      <c r="I571" s="849">
        <v>3109.60009765625</v>
      </c>
      <c r="J571" s="849">
        <v>4</v>
      </c>
      <c r="K571" s="850">
        <v>12438.400390625</v>
      </c>
    </row>
    <row r="572" spans="1:11" ht="14.4" customHeight="1" x14ac:dyDescent="0.3">
      <c r="A572" s="831" t="s">
        <v>573</v>
      </c>
      <c r="B572" s="832" t="s">
        <v>574</v>
      </c>
      <c r="C572" s="835" t="s">
        <v>1983</v>
      </c>
      <c r="D572" s="863" t="s">
        <v>1984</v>
      </c>
      <c r="E572" s="835" t="s">
        <v>2292</v>
      </c>
      <c r="F572" s="863" t="s">
        <v>2293</v>
      </c>
      <c r="G572" s="835" t="s">
        <v>3006</v>
      </c>
      <c r="H572" s="835" t="s">
        <v>3007</v>
      </c>
      <c r="I572" s="849">
        <v>3109.60009765625</v>
      </c>
      <c r="J572" s="849">
        <v>1</v>
      </c>
      <c r="K572" s="850">
        <v>3109.60009765625</v>
      </c>
    </row>
    <row r="573" spans="1:11" ht="14.4" customHeight="1" x14ac:dyDescent="0.3">
      <c r="A573" s="831" t="s">
        <v>573</v>
      </c>
      <c r="B573" s="832" t="s">
        <v>574</v>
      </c>
      <c r="C573" s="835" t="s">
        <v>1983</v>
      </c>
      <c r="D573" s="863" t="s">
        <v>1984</v>
      </c>
      <c r="E573" s="835" t="s">
        <v>2292</v>
      </c>
      <c r="F573" s="863" t="s">
        <v>2293</v>
      </c>
      <c r="G573" s="835" t="s">
        <v>3008</v>
      </c>
      <c r="H573" s="835" t="s">
        <v>3009</v>
      </c>
      <c r="I573" s="849">
        <v>3109.60009765625</v>
      </c>
      <c r="J573" s="849">
        <v>3</v>
      </c>
      <c r="K573" s="850">
        <v>9328.7998046875</v>
      </c>
    </row>
    <row r="574" spans="1:11" ht="14.4" customHeight="1" x14ac:dyDescent="0.3">
      <c r="A574" s="831" t="s">
        <v>573</v>
      </c>
      <c r="B574" s="832" t="s">
        <v>574</v>
      </c>
      <c r="C574" s="835" t="s">
        <v>1983</v>
      </c>
      <c r="D574" s="863" t="s">
        <v>1984</v>
      </c>
      <c r="E574" s="835" t="s">
        <v>2292</v>
      </c>
      <c r="F574" s="863" t="s">
        <v>2293</v>
      </c>
      <c r="G574" s="835" t="s">
        <v>3010</v>
      </c>
      <c r="H574" s="835" t="s">
        <v>3011</v>
      </c>
      <c r="I574" s="849">
        <v>341.47000122070312</v>
      </c>
      <c r="J574" s="849">
        <v>5</v>
      </c>
      <c r="K574" s="850">
        <v>1707.3499755859375</v>
      </c>
    </row>
    <row r="575" spans="1:11" ht="14.4" customHeight="1" x14ac:dyDescent="0.3">
      <c r="A575" s="831" t="s">
        <v>573</v>
      </c>
      <c r="B575" s="832" t="s">
        <v>574</v>
      </c>
      <c r="C575" s="835" t="s">
        <v>1983</v>
      </c>
      <c r="D575" s="863" t="s">
        <v>1984</v>
      </c>
      <c r="E575" s="835" t="s">
        <v>2292</v>
      </c>
      <c r="F575" s="863" t="s">
        <v>2293</v>
      </c>
      <c r="G575" s="835" t="s">
        <v>3012</v>
      </c>
      <c r="H575" s="835" t="s">
        <v>3013</v>
      </c>
      <c r="I575" s="849">
        <v>341.47000122070312</v>
      </c>
      <c r="J575" s="849">
        <v>10</v>
      </c>
      <c r="K575" s="850">
        <v>3414.699951171875</v>
      </c>
    </row>
    <row r="576" spans="1:11" ht="14.4" customHeight="1" x14ac:dyDescent="0.3">
      <c r="A576" s="831" t="s">
        <v>573</v>
      </c>
      <c r="B576" s="832" t="s">
        <v>574</v>
      </c>
      <c r="C576" s="835" t="s">
        <v>1983</v>
      </c>
      <c r="D576" s="863" t="s">
        <v>1984</v>
      </c>
      <c r="E576" s="835" t="s">
        <v>2292</v>
      </c>
      <c r="F576" s="863" t="s">
        <v>2293</v>
      </c>
      <c r="G576" s="835" t="s">
        <v>3014</v>
      </c>
      <c r="H576" s="835" t="s">
        <v>3015</v>
      </c>
      <c r="I576" s="849">
        <v>341.47000122070312</v>
      </c>
      <c r="J576" s="849">
        <v>5</v>
      </c>
      <c r="K576" s="850">
        <v>1707.3499755859375</v>
      </c>
    </row>
    <row r="577" spans="1:11" ht="14.4" customHeight="1" x14ac:dyDescent="0.3">
      <c r="A577" s="831" t="s">
        <v>573</v>
      </c>
      <c r="B577" s="832" t="s">
        <v>574</v>
      </c>
      <c r="C577" s="835" t="s">
        <v>1983</v>
      </c>
      <c r="D577" s="863" t="s">
        <v>1984</v>
      </c>
      <c r="E577" s="835" t="s">
        <v>2292</v>
      </c>
      <c r="F577" s="863" t="s">
        <v>2293</v>
      </c>
      <c r="G577" s="835" t="s">
        <v>3016</v>
      </c>
      <c r="H577" s="835" t="s">
        <v>3017</v>
      </c>
      <c r="I577" s="849">
        <v>5146.25</v>
      </c>
      <c r="J577" s="849">
        <v>1</v>
      </c>
      <c r="K577" s="850">
        <v>5146.25</v>
      </c>
    </row>
    <row r="578" spans="1:11" ht="14.4" customHeight="1" x14ac:dyDescent="0.3">
      <c r="A578" s="831" t="s">
        <v>573</v>
      </c>
      <c r="B578" s="832" t="s">
        <v>574</v>
      </c>
      <c r="C578" s="835" t="s">
        <v>1983</v>
      </c>
      <c r="D578" s="863" t="s">
        <v>1984</v>
      </c>
      <c r="E578" s="835" t="s">
        <v>2292</v>
      </c>
      <c r="F578" s="863" t="s">
        <v>2293</v>
      </c>
      <c r="G578" s="835" t="s">
        <v>3018</v>
      </c>
      <c r="H578" s="835" t="s">
        <v>3019</v>
      </c>
      <c r="I578" s="849">
        <v>5146.25</v>
      </c>
      <c r="J578" s="849">
        <v>1</v>
      </c>
      <c r="K578" s="850">
        <v>5146.25</v>
      </c>
    </row>
    <row r="579" spans="1:11" ht="14.4" customHeight="1" x14ac:dyDescent="0.3">
      <c r="A579" s="831" t="s">
        <v>573</v>
      </c>
      <c r="B579" s="832" t="s">
        <v>574</v>
      </c>
      <c r="C579" s="835" t="s">
        <v>1983</v>
      </c>
      <c r="D579" s="863" t="s">
        <v>1984</v>
      </c>
      <c r="E579" s="835" t="s">
        <v>2292</v>
      </c>
      <c r="F579" s="863" t="s">
        <v>2293</v>
      </c>
      <c r="G579" s="835" t="s">
        <v>3020</v>
      </c>
      <c r="H579" s="835" t="s">
        <v>3021</v>
      </c>
      <c r="I579" s="849">
        <v>5146.25</v>
      </c>
      <c r="J579" s="849">
        <v>1</v>
      </c>
      <c r="K579" s="850">
        <v>5146.25</v>
      </c>
    </row>
    <row r="580" spans="1:11" ht="14.4" customHeight="1" x14ac:dyDescent="0.3">
      <c r="A580" s="831" t="s">
        <v>573</v>
      </c>
      <c r="B580" s="832" t="s">
        <v>574</v>
      </c>
      <c r="C580" s="835" t="s">
        <v>1983</v>
      </c>
      <c r="D580" s="863" t="s">
        <v>1984</v>
      </c>
      <c r="E580" s="835" t="s">
        <v>2292</v>
      </c>
      <c r="F580" s="863" t="s">
        <v>2293</v>
      </c>
      <c r="G580" s="835" t="s">
        <v>3022</v>
      </c>
      <c r="H580" s="835" t="s">
        <v>3023</v>
      </c>
      <c r="I580" s="849">
        <v>5146.25</v>
      </c>
      <c r="J580" s="849">
        <v>1</v>
      </c>
      <c r="K580" s="850">
        <v>5146.25</v>
      </c>
    </row>
    <row r="581" spans="1:11" ht="14.4" customHeight="1" x14ac:dyDescent="0.3">
      <c r="A581" s="831" t="s">
        <v>573</v>
      </c>
      <c r="B581" s="832" t="s">
        <v>574</v>
      </c>
      <c r="C581" s="835" t="s">
        <v>1983</v>
      </c>
      <c r="D581" s="863" t="s">
        <v>1984</v>
      </c>
      <c r="E581" s="835" t="s">
        <v>2292</v>
      </c>
      <c r="F581" s="863" t="s">
        <v>2293</v>
      </c>
      <c r="G581" s="835" t="s">
        <v>3024</v>
      </c>
      <c r="H581" s="835" t="s">
        <v>3025</v>
      </c>
      <c r="I581" s="849">
        <v>5146.25</v>
      </c>
      <c r="J581" s="849">
        <v>1</v>
      </c>
      <c r="K581" s="850">
        <v>5146.25</v>
      </c>
    </row>
    <row r="582" spans="1:11" ht="14.4" customHeight="1" x14ac:dyDescent="0.3">
      <c r="A582" s="831" t="s">
        <v>573</v>
      </c>
      <c r="B582" s="832" t="s">
        <v>574</v>
      </c>
      <c r="C582" s="835" t="s">
        <v>1983</v>
      </c>
      <c r="D582" s="863" t="s">
        <v>1984</v>
      </c>
      <c r="E582" s="835" t="s">
        <v>2292</v>
      </c>
      <c r="F582" s="863" t="s">
        <v>2293</v>
      </c>
      <c r="G582" s="835" t="s">
        <v>3026</v>
      </c>
      <c r="H582" s="835" t="s">
        <v>3027</v>
      </c>
      <c r="I582" s="849">
        <v>4600</v>
      </c>
      <c r="J582" s="849">
        <v>1</v>
      </c>
      <c r="K582" s="850">
        <v>4600</v>
      </c>
    </row>
    <row r="583" spans="1:11" ht="14.4" customHeight="1" x14ac:dyDescent="0.3">
      <c r="A583" s="831" t="s">
        <v>573</v>
      </c>
      <c r="B583" s="832" t="s">
        <v>574</v>
      </c>
      <c r="C583" s="835" t="s">
        <v>1983</v>
      </c>
      <c r="D583" s="863" t="s">
        <v>1984</v>
      </c>
      <c r="E583" s="835" t="s">
        <v>2292</v>
      </c>
      <c r="F583" s="863" t="s">
        <v>2293</v>
      </c>
      <c r="G583" s="835" t="s">
        <v>3028</v>
      </c>
      <c r="H583" s="835" t="s">
        <v>3029</v>
      </c>
      <c r="I583" s="849">
        <v>4600</v>
      </c>
      <c r="J583" s="849">
        <v>1</v>
      </c>
      <c r="K583" s="850">
        <v>4600</v>
      </c>
    </row>
    <row r="584" spans="1:11" ht="14.4" customHeight="1" x14ac:dyDescent="0.3">
      <c r="A584" s="831" t="s">
        <v>573</v>
      </c>
      <c r="B584" s="832" t="s">
        <v>574</v>
      </c>
      <c r="C584" s="835" t="s">
        <v>1983</v>
      </c>
      <c r="D584" s="863" t="s">
        <v>1984</v>
      </c>
      <c r="E584" s="835" t="s">
        <v>2292</v>
      </c>
      <c r="F584" s="863" t="s">
        <v>2293</v>
      </c>
      <c r="G584" s="835" t="s">
        <v>3030</v>
      </c>
      <c r="H584" s="835" t="s">
        <v>3031</v>
      </c>
      <c r="I584" s="849">
        <v>4600</v>
      </c>
      <c r="J584" s="849">
        <v>1</v>
      </c>
      <c r="K584" s="850">
        <v>4600</v>
      </c>
    </row>
    <row r="585" spans="1:11" ht="14.4" customHeight="1" x14ac:dyDescent="0.3">
      <c r="A585" s="831" t="s">
        <v>573</v>
      </c>
      <c r="B585" s="832" t="s">
        <v>574</v>
      </c>
      <c r="C585" s="835" t="s">
        <v>1983</v>
      </c>
      <c r="D585" s="863" t="s">
        <v>1984</v>
      </c>
      <c r="E585" s="835" t="s">
        <v>2292</v>
      </c>
      <c r="F585" s="863" t="s">
        <v>2293</v>
      </c>
      <c r="G585" s="835" t="s">
        <v>3032</v>
      </c>
      <c r="H585" s="835" t="s">
        <v>3033</v>
      </c>
      <c r="I585" s="849">
        <v>4600</v>
      </c>
      <c r="J585" s="849">
        <v>1</v>
      </c>
      <c r="K585" s="850">
        <v>4600</v>
      </c>
    </row>
    <row r="586" spans="1:11" ht="14.4" customHeight="1" x14ac:dyDescent="0.3">
      <c r="A586" s="831" t="s">
        <v>573</v>
      </c>
      <c r="B586" s="832" t="s">
        <v>574</v>
      </c>
      <c r="C586" s="835" t="s">
        <v>1983</v>
      </c>
      <c r="D586" s="863" t="s">
        <v>1984</v>
      </c>
      <c r="E586" s="835" t="s">
        <v>2292</v>
      </c>
      <c r="F586" s="863" t="s">
        <v>2293</v>
      </c>
      <c r="G586" s="835" t="s">
        <v>3034</v>
      </c>
      <c r="H586" s="835" t="s">
        <v>3035</v>
      </c>
      <c r="I586" s="849">
        <v>4600</v>
      </c>
      <c r="J586" s="849">
        <v>1</v>
      </c>
      <c r="K586" s="850">
        <v>4600</v>
      </c>
    </row>
    <row r="587" spans="1:11" ht="14.4" customHeight="1" x14ac:dyDescent="0.3">
      <c r="A587" s="831" t="s">
        <v>573</v>
      </c>
      <c r="B587" s="832" t="s">
        <v>574</v>
      </c>
      <c r="C587" s="835" t="s">
        <v>1983</v>
      </c>
      <c r="D587" s="863" t="s">
        <v>1984</v>
      </c>
      <c r="E587" s="835" t="s">
        <v>2292</v>
      </c>
      <c r="F587" s="863" t="s">
        <v>2293</v>
      </c>
      <c r="G587" s="835" t="s">
        <v>3036</v>
      </c>
      <c r="H587" s="835" t="s">
        <v>3037</v>
      </c>
      <c r="I587" s="849">
        <v>4047.919921875</v>
      </c>
      <c r="J587" s="849">
        <v>1</v>
      </c>
      <c r="K587" s="850">
        <v>4047.919921875</v>
      </c>
    </row>
    <row r="588" spans="1:11" ht="14.4" customHeight="1" x14ac:dyDescent="0.3">
      <c r="A588" s="831" t="s">
        <v>573</v>
      </c>
      <c r="B588" s="832" t="s">
        <v>574</v>
      </c>
      <c r="C588" s="835" t="s">
        <v>1983</v>
      </c>
      <c r="D588" s="863" t="s">
        <v>1984</v>
      </c>
      <c r="E588" s="835" t="s">
        <v>2292</v>
      </c>
      <c r="F588" s="863" t="s">
        <v>2293</v>
      </c>
      <c r="G588" s="835" t="s">
        <v>3038</v>
      </c>
      <c r="H588" s="835" t="s">
        <v>3039</v>
      </c>
      <c r="I588" s="849">
        <v>6028.52001953125</v>
      </c>
      <c r="J588" s="849">
        <v>2</v>
      </c>
      <c r="K588" s="850">
        <v>12057.0400390625</v>
      </c>
    </row>
    <row r="589" spans="1:11" ht="14.4" customHeight="1" x14ac:dyDescent="0.3">
      <c r="A589" s="831" t="s">
        <v>573</v>
      </c>
      <c r="B589" s="832" t="s">
        <v>574</v>
      </c>
      <c r="C589" s="835" t="s">
        <v>1983</v>
      </c>
      <c r="D589" s="863" t="s">
        <v>1984</v>
      </c>
      <c r="E589" s="835" t="s">
        <v>2292</v>
      </c>
      <c r="F589" s="863" t="s">
        <v>2293</v>
      </c>
      <c r="G589" s="835" t="s">
        <v>3040</v>
      </c>
      <c r="H589" s="835" t="s">
        <v>3041</v>
      </c>
      <c r="I589" s="849">
        <v>6028.52001953125</v>
      </c>
      <c r="J589" s="849">
        <v>1</v>
      </c>
      <c r="K589" s="850">
        <v>6028.52001953125</v>
      </c>
    </row>
    <row r="590" spans="1:11" ht="14.4" customHeight="1" x14ac:dyDescent="0.3">
      <c r="A590" s="831" t="s">
        <v>573</v>
      </c>
      <c r="B590" s="832" t="s">
        <v>574</v>
      </c>
      <c r="C590" s="835" t="s">
        <v>1983</v>
      </c>
      <c r="D590" s="863" t="s">
        <v>1984</v>
      </c>
      <c r="E590" s="835" t="s">
        <v>2292</v>
      </c>
      <c r="F590" s="863" t="s">
        <v>2293</v>
      </c>
      <c r="G590" s="835" t="s">
        <v>3042</v>
      </c>
      <c r="H590" s="835" t="s">
        <v>3043</v>
      </c>
      <c r="I590" s="849">
        <v>6028.52001953125</v>
      </c>
      <c r="J590" s="849">
        <v>2</v>
      </c>
      <c r="K590" s="850">
        <v>12057.0400390625</v>
      </c>
    </row>
    <row r="591" spans="1:11" ht="14.4" customHeight="1" x14ac:dyDescent="0.3">
      <c r="A591" s="831" t="s">
        <v>573</v>
      </c>
      <c r="B591" s="832" t="s">
        <v>574</v>
      </c>
      <c r="C591" s="835" t="s">
        <v>1983</v>
      </c>
      <c r="D591" s="863" t="s">
        <v>1984</v>
      </c>
      <c r="E591" s="835" t="s">
        <v>2292</v>
      </c>
      <c r="F591" s="863" t="s">
        <v>2293</v>
      </c>
      <c r="G591" s="835" t="s">
        <v>3044</v>
      </c>
      <c r="H591" s="835" t="s">
        <v>3045</v>
      </c>
      <c r="I591" s="849">
        <v>6028.52001953125</v>
      </c>
      <c r="J591" s="849">
        <v>1</v>
      </c>
      <c r="K591" s="850">
        <v>6028.52001953125</v>
      </c>
    </row>
    <row r="592" spans="1:11" ht="14.4" customHeight="1" x14ac:dyDescent="0.3">
      <c r="A592" s="831" t="s">
        <v>573</v>
      </c>
      <c r="B592" s="832" t="s">
        <v>574</v>
      </c>
      <c r="C592" s="835" t="s">
        <v>1983</v>
      </c>
      <c r="D592" s="863" t="s">
        <v>1984</v>
      </c>
      <c r="E592" s="835" t="s">
        <v>2292</v>
      </c>
      <c r="F592" s="863" t="s">
        <v>2293</v>
      </c>
      <c r="G592" s="835" t="s">
        <v>3046</v>
      </c>
      <c r="H592" s="835" t="s">
        <v>3047</v>
      </c>
      <c r="I592" s="849">
        <v>6028.52001953125</v>
      </c>
      <c r="J592" s="849">
        <v>1</v>
      </c>
      <c r="K592" s="850">
        <v>6028.52001953125</v>
      </c>
    </row>
    <row r="593" spans="1:11" ht="14.4" customHeight="1" x14ac:dyDescent="0.3">
      <c r="A593" s="831" t="s">
        <v>573</v>
      </c>
      <c r="B593" s="832" t="s">
        <v>574</v>
      </c>
      <c r="C593" s="835" t="s">
        <v>1983</v>
      </c>
      <c r="D593" s="863" t="s">
        <v>1984</v>
      </c>
      <c r="E593" s="835" t="s">
        <v>2292</v>
      </c>
      <c r="F593" s="863" t="s">
        <v>2293</v>
      </c>
      <c r="G593" s="835" t="s">
        <v>3048</v>
      </c>
      <c r="H593" s="835" t="s">
        <v>3049</v>
      </c>
      <c r="I593" s="849">
        <v>1447.43994140625</v>
      </c>
      <c r="J593" s="849">
        <v>9</v>
      </c>
      <c r="K593" s="850">
        <v>13026.93994140625</v>
      </c>
    </row>
    <row r="594" spans="1:11" ht="14.4" customHeight="1" x14ac:dyDescent="0.3">
      <c r="A594" s="831" t="s">
        <v>573</v>
      </c>
      <c r="B594" s="832" t="s">
        <v>574</v>
      </c>
      <c r="C594" s="835" t="s">
        <v>1983</v>
      </c>
      <c r="D594" s="863" t="s">
        <v>1984</v>
      </c>
      <c r="E594" s="835" t="s">
        <v>2292</v>
      </c>
      <c r="F594" s="863" t="s">
        <v>2293</v>
      </c>
      <c r="G594" s="835" t="s">
        <v>3050</v>
      </c>
      <c r="H594" s="835" t="s">
        <v>3051</v>
      </c>
      <c r="I594" s="849">
        <v>1579.989990234375</v>
      </c>
      <c r="J594" s="849">
        <v>10</v>
      </c>
      <c r="K594" s="850">
        <v>15799.8798828125</v>
      </c>
    </row>
    <row r="595" spans="1:11" ht="14.4" customHeight="1" x14ac:dyDescent="0.3">
      <c r="A595" s="831" t="s">
        <v>573</v>
      </c>
      <c r="B595" s="832" t="s">
        <v>574</v>
      </c>
      <c r="C595" s="835" t="s">
        <v>1983</v>
      </c>
      <c r="D595" s="863" t="s">
        <v>1984</v>
      </c>
      <c r="E595" s="835" t="s">
        <v>2292</v>
      </c>
      <c r="F595" s="863" t="s">
        <v>2293</v>
      </c>
      <c r="G595" s="835" t="s">
        <v>3052</v>
      </c>
      <c r="H595" s="835" t="s">
        <v>3053</v>
      </c>
      <c r="I595" s="849">
        <v>1579.9888780381943</v>
      </c>
      <c r="J595" s="849">
        <v>21</v>
      </c>
      <c r="K595" s="850">
        <v>33179.759765625</v>
      </c>
    </row>
    <row r="596" spans="1:11" ht="14.4" customHeight="1" x14ac:dyDescent="0.3">
      <c r="A596" s="831" t="s">
        <v>573</v>
      </c>
      <c r="B596" s="832" t="s">
        <v>574</v>
      </c>
      <c r="C596" s="835" t="s">
        <v>1983</v>
      </c>
      <c r="D596" s="863" t="s">
        <v>1984</v>
      </c>
      <c r="E596" s="835" t="s">
        <v>2292</v>
      </c>
      <c r="F596" s="863" t="s">
        <v>2293</v>
      </c>
      <c r="G596" s="835" t="s">
        <v>3054</v>
      </c>
      <c r="H596" s="835" t="s">
        <v>3055</v>
      </c>
      <c r="I596" s="849">
        <v>1579.989990234375</v>
      </c>
      <c r="J596" s="849">
        <v>4</v>
      </c>
      <c r="K596" s="850">
        <v>6319.949951171875</v>
      </c>
    </row>
    <row r="597" spans="1:11" ht="14.4" customHeight="1" x14ac:dyDescent="0.3">
      <c r="A597" s="831" t="s">
        <v>573</v>
      </c>
      <c r="B597" s="832" t="s">
        <v>574</v>
      </c>
      <c r="C597" s="835" t="s">
        <v>1983</v>
      </c>
      <c r="D597" s="863" t="s">
        <v>1984</v>
      </c>
      <c r="E597" s="835" t="s">
        <v>2292</v>
      </c>
      <c r="F597" s="863" t="s">
        <v>2293</v>
      </c>
      <c r="G597" s="835" t="s">
        <v>3056</v>
      </c>
      <c r="H597" s="835" t="s">
        <v>3057</v>
      </c>
      <c r="I597" s="849">
        <v>1092.5</v>
      </c>
      <c r="J597" s="849">
        <v>5</v>
      </c>
      <c r="K597" s="850">
        <v>5462.5</v>
      </c>
    </row>
    <row r="598" spans="1:11" ht="14.4" customHeight="1" x14ac:dyDescent="0.3">
      <c r="A598" s="831" t="s">
        <v>573</v>
      </c>
      <c r="B598" s="832" t="s">
        <v>574</v>
      </c>
      <c r="C598" s="835" t="s">
        <v>1983</v>
      </c>
      <c r="D598" s="863" t="s">
        <v>1984</v>
      </c>
      <c r="E598" s="835" t="s">
        <v>2292</v>
      </c>
      <c r="F598" s="863" t="s">
        <v>2293</v>
      </c>
      <c r="G598" s="835" t="s">
        <v>3058</v>
      </c>
      <c r="H598" s="835" t="s">
        <v>3059</v>
      </c>
      <c r="I598" s="849">
        <v>195.91143144880022</v>
      </c>
      <c r="J598" s="849">
        <v>7</v>
      </c>
      <c r="K598" s="850">
        <v>1371.3800201416016</v>
      </c>
    </row>
    <row r="599" spans="1:11" ht="14.4" customHeight="1" x14ac:dyDescent="0.3">
      <c r="A599" s="831" t="s">
        <v>573</v>
      </c>
      <c r="B599" s="832" t="s">
        <v>574</v>
      </c>
      <c r="C599" s="835" t="s">
        <v>1983</v>
      </c>
      <c r="D599" s="863" t="s">
        <v>1984</v>
      </c>
      <c r="E599" s="835" t="s">
        <v>2292</v>
      </c>
      <c r="F599" s="863" t="s">
        <v>2293</v>
      </c>
      <c r="G599" s="835" t="s">
        <v>3060</v>
      </c>
      <c r="H599" s="835" t="s">
        <v>3061</v>
      </c>
      <c r="I599" s="849">
        <v>195.91444566514758</v>
      </c>
      <c r="J599" s="849">
        <v>13</v>
      </c>
      <c r="K599" s="850">
        <v>2546.8900146484375</v>
      </c>
    </row>
    <row r="600" spans="1:11" ht="14.4" customHeight="1" x14ac:dyDescent="0.3">
      <c r="A600" s="831" t="s">
        <v>573</v>
      </c>
      <c r="B600" s="832" t="s">
        <v>574</v>
      </c>
      <c r="C600" s="835" t="s">
        <v>1983</v>
      </c>
      <c r="D600" s="863" t="s">
        <v>1984</v>
      </c>
      <c r="E600" s="835" t="s">
        <v>2292</v>
      </c>
      <c r="F600" s="863" t="s">
        <v>2293</v>
      </c>
      <c r="G600" s="835" t="s">
        <v>3062</v>
      </c>
      <c r="H600" s="835" t="s">
        <v>3063</v>
      </c>
      <c r="I600" s="849">
        <v>195.90999984741211</v>
      </c>
      <c r="J600" s="849">
        <v>5</v>
      </c>
      <c r="K600" s="850">
        <v>979.54998779296875</v>
      </c>
    </row>
    <row r="601" spans="1:11" ht="14.4" customHeight="1" x14ac:dyDescent="0.3">
      <c r="A601" s="831" t="s">
        <v>573</v>
      </c>
      <c r="B601" s="832" t="s">
        <v>574</v>
      </c>
      <c r="C601" s="835" t="s">
        <v>1983</v>
      </c>
      <c r="D601" s="863" t="s">
        <v>1984</v>
      </c>
      <c r="E601" s="835" t="s">
        <v>2292</v>
      </c>
      <c r="F601" s="863" t="s">
        <v>2293</v>
      </c>
      <c r="G601" s="835" t="s">
        <v>3064</v>
      </c>
      <c r="H601" s="835" t="s">
        <v>3065</v>
      </c>
      <c r="I601" s="849">
        <v>195.95500183105469</v>
      </c>
      <c r="J601" s="849">
        <v>2</v>
      </c>
      <c r="K601" s="850">
        <v>391.91000366210937</v>
      </c>
    </row>
    <row r="602" spans="1:11" ht="14.4" customHeight="1" x14ac:dyDescent="0.3">
      <c r="A602" s="831" t="s">
        <v>573</v>
      </c>
      <c r="B602" s="832" t="s">
        <v>574</v>
      </c>
      <c r="C602" s="835" t="s">
        <v>1983</v>
      </c>
      <c r="D602" s="863" t="s">
        <v>1984</v>
      </c>
      <c r="E602" s="835" t="s">
        <v>2292</v>
      </c>
      <c r="F602" s="863" t="s">
        <v>2293</v>
      </c>
      <c r="G602" s="835" t="s">
        <v>3066</v>
      </c>
      <c r="H602" s="835" t="s">
        <v>3067</v>
      </c>
      <c r="I602" s="849">
        <v>195.91000366210937</v>
      </c>
      <c r="J602" s="849">
        <v>1</v>
      </c>
      <c r="K602" s="850">
        <v>195.91000366210937</v>
      </c>
    </row>
    <row r="603" spans="1:11" ht="14.4" customHeight="1" x14ac:dyDescent="0.3">
      <c r="A603" s="831" t="s">
        <v>573</v>
      </c>
      <c r="B603" s="832" t="s">
        <v>574</v>
      </c>
      <c r="C603" s="835" t="s">
        <v>1983</v>
      </c>
      <c r="D603" s="863" t="s">
        <v>1984</v>
      </c>
      <c r="E603" s="835" t="s">
        <v>2292</v>
      </c>
      <c r="F603" s="863" t="s">
        <v>2293</v>
      </c>
      <c r="G603" s="835" t="s">
        <v>3068</v>
      </c>
      <c r="H603" s="835" t="s">
        <v>3069</v>
      </c>
      <c r="I603" s="849">
        <v>195.91000366210937</v>
      </c>
      <c r="J603" s="849">
        <v>2</v>
      </c>
      <c r="K603" s="850">
        <v>391.82000732421875</v>
      </c>
    </row>
    <row r="604" spans="1:11" ht="14.4" customHeight="1" x14ac:dyDescent="0.3">
      <c r="A604" s="831" t="s">
        <v>573</v>
      </c>
      <c r="B604" s="832" t="s">
        <v>574</v>
      </c>
      <c r="C604" s="835" t="s">
        <v>1983</v>
      </c>
      <c r="D604" s="863" t="s">
        <v>1984</v>
      </c>
      <c r="E604" s="835" t="s">
        <v>2292</v>
      </c>
      <c r="F604" s="863" t="s">
        <v>2293</v>
      </c>
      <c r="G604" s="835" t="s">
        <v>3070</v>
      </c>
      <c r="H604" s="835" t="s">
        <v>3071</v>
      </c>
      <c r="I604" s="849">
        <v>2518.5</v>
      </c>
      <c r="J604" s="849">
        <v>4</v>
      </c>
      <c r="K604" s="850">
        <v>10074</v>
      </c>
    </row>
    <row r="605" spans="1:11" ht="14.4" customHeight="1" x14ac:dyDescent="0.3">
      <c r="A605" s="831" t="s">
        <v>573</v>
      </c>
      <c r="B605" s="832" t="s">
        <v>574</v>
      </c>
      <c r="C605" s="835" t="s">
        <v>1983</v>
      </c>
      <c r="D605" s="863" t="s">
        <v>1984</v>
      </c>
      <c r="E605" s="835" t="s">
        <v>2292</v>
      </c>
      <c r="F605" s="863" t="s">
        <v>2293</v>
      </c>
      <c r="G605" s="835" t="s">
        <v>3072</v>
      </c>
      <c r="H605" s="835" t="s">
        <v>3073</v>
      </c>
      <c r="I605" s="849">
        <v>2518.5</v>
      </c>
      <c r="J605" s="849">
        <v>2</v>
      </c>
      <c r="K605" s="850">
        <v>5037</v>
      </c>
    </row>
    <row r="606" spans="1:11" ht="14.4" customHeight="1" x14ac:dyDescent="0.3">
      <c r="A606" s="831" t="s">
        <v>573</v>
      </c>
      <c r="B606" s="832" t="s">
        <v>574</v>
      </c>
      <c r="C606" s="835" t="s">
        <v>1983</v>
      </c>
      <c r="D606" s="863" t="s">
        <v>1984</v>
      </c>
      <c r="E606" s="835" t="s">
        <v>2292</v>
      </c>
      <c r="F606" s="863" t="s">
        <v>2293</v>
      </c>
      <c r="G606" s="835" t="s">
        <v>3074</v>
      </c>
      <c r="H606" s="835" t="s">
        <v>3075</v>
      </c>
      <c r="I606" s="849">
        <v>3999</v>
      </c>
      <c r="J606" s="849">
        <v>1</v>
      </c>
      <c r="K606" s="850">
        <v>3999</v>
      </c>
    </row>
    <row r="607" spans="1:11" ht="14.4" customHeight="1" x14ac:dyDescent="0.3">
      <c r="A607" s="831" t="s">
        <v>573</v>
      </c>
      <c r="B607" s="832" t="s">
        <v>574</v>
      </c>
      <c r="C607" s="835" t="s">
        <v>1983</v>
      </c>
      <c r="D607" s="863" t="s">
        <v>1984</v>
      </c>
      <c r="E607" s="835" t="s">
        <v>2292</v>
      </c>
      <c r="F607" s="863" t="s">
        <v>2293</v>
      </c>
      <c r="G607" s="835" t="s">
        <v>3076</v>
      </c>
      <c r="H607" s="835" t="s">
        <v>3077</v>
      </c>
      <c r="I607" s="849">
        <v>3999</v>
      </c>
      <c r="J607" s="849">
        <v>1</v>
      </c>
      <c r="K607" s="850">
        <v>3999</v>
      </c>
    </row>
    <row r="608" spans="1:11" ht="14.4" customHeight="1" x14ac:dyDescent="0.3">
      <c r="A608" s="831" t="s">
        <v>573</v>
      </c>
      <c r="B608" s="832" t="s">
        <v>574</v>
      </c>
      <c r="C608" s="835" t="s">
        <v>1983</v>
      </c>
      <c r="D608" s="863" t="s">
        <v>1984</v>
      </c>
      <c r="E608" s="835" t="s">
        <v>2292</v>
      </c>
      <c r="F608" s="863" t="s">
        <v>2293</v>
      </c>
      <c r="G608" s="835" t="s">
        <v>3078</v>
      </c>
      <c r="H608" s="835" t="s">
        <v>3079</v>
      </c>
      <c r="I608" s="849">
        <v>1135.1700439453125</v>
      </c>
      <c r="J608" s="849">
        <v>2</v>
      </c>
      <c r="K608" s="850">
        <v>2270.330078125</v>
      </c>
    </row>
    <row r="609" spans="1:11" ht="14.4" customHeight="1" x14ac:dyDescent="0.3">
      <c r="A609" s="831" t="s">
        <v>573</v>
      </c>
      <c r="B609" s="832" t="s">
        <v>574</v>
      </c>
      <c r="C609" s="835" t="s">
        <v>1983</v>
      </c>
      <c r="D609" s="863" t="s">
        <v>1984</v>
      </c>
      <c r="E609" s="835" t="s">
        <v>2292</v>
      </c>
      <c r="F609" s="863" t="s">
        <v>2293</v>
      </c>
      <c r="G609" s="835" t="s">
        <v>3080</v>
      </c>
      <c r="H609" s="835" t="s">
        <v>3081</v>
      </c>
      <c r="I609" s="849">
        <v>1135.1650390625</v>
      </c>
      <c r="J609" s="849">
        <v>3</v>
      </c>
      <c r="K609" s="850">
        <v>3405.4901123046875</v>
      </c>
    </row>
    <row r="610" spans="1:11" ht="14.4" customHeight="1" x14ac:dyDescent="0.3">
      <c r="A610" s="831" t="s">
        <v>573</v>
      </c>
      <c r="B610" s="832" t="s">
        <v>574</v>
      </c>
      <c r="C610" s="835" t="s">
        <v>1983</v>
      </c>
      <c r="D610" s="863" t="s">
        <v>1984</v>
      </c>
      <c r="E610" s="835" t="s">
        <v>2292</v>
      </c>
      <c r="F610" s="863" t="s">
        <v>2293</v>
      </c>
      <c r="G610" s="835" t="s">
        <v>3082</v>
      </c>
      <c r="H610" s="835" t="s">
        <v>3083</v>
      </c>
      <c r="I610" s="849">
        <v>1135.1600341796875</v>
      </c>
      <c r="J610" s="849">
        <v>1</v>
      </c>
      <c r="K610" s="850">
        <v>1135.1600341796875</v>
      </c>
    </row>
    <row r="611" spans="1:11" ht="14.4" customHeight="1" x14ac:dyDescent="0.3">
      <c r="A611" s="831" t="s">
        <v>573</v>
      </c>
      <c r="B611" s="832" t="s">
        <v>574</v>
      </c>
      <c r="C611" s="835" t="s">
        <v>1983</v>
      </c>
      <c r="D611" s="863" t="s">
        <v>1984</v>
      </c>
      <c r="E611" s="835" t="s">
        <v>2292</v>
      </c>
      <c r="F611" s="863" t="s">
        <v>2293</v>
      </c>
      <c r="G611" s="835" t="s">
        <v>3084</v>
      </c>
      <c r="H611" s="835" t="s">
        <v>3085</v>
      </c>
      <c r="I611" s="849">
        <v>1135.1700439453125</v>
      </c>
      <c r="J611" s="849">
        <v>1</v>
      </c>
      <c r="K611" s="850">
        <v>1135.1700439453125</v>
      </c>
    </row>
    <row r="612" spans="1:11" ht="14.4" customHeight="1" x14ac:dyDescent="0.3">
      <c r="A612" s="831" t="s">
        <v>573</v>
      </c>
      <c r="B612" s="832" t="s">
        <v>574</v>
      </c>
      <c r="C612" s="835" t="s">
        <v>1983</v>
      </c>
      <c r="D612" s="863" t="s">
        <v>1984</v>
      </c>
      <c r="E612" s="835" t="s">
        <v>2292</v>
      </c>
      <c r="F612" s="863" t="s">
        <v>2293</v>
      </c>
      <c r="G612" s="835" t="s">
        <v>3086</v>
      </c>
      <c r="H612" s="835" t="s">
        <v>3087</v>
      </c>
      <c r="I612" s="849">
        <v>1135.1700439453125</v>
      </c>
      <c r="J612" s="849">
        <v>2</v>
      </c>
      <c r="K612" s="850">
        <v>2270.330078125</v>
      </c>
    </row>
    <row r="613" spans="1:11" ht="14.4" customHeight="1" x14ac:dyDescent="0.3">
      <c r="A613" s="831" t="s">
        <v>573</v>
      </c>
      <c r="B613" s="832" t="s">
        <v>574</v>
      </c>
      <c r="C613" s="835" t="s">
        <v>1983</v>
      </c>
      <c r="D613" s="863" t="s">
        <v>1984</v>
      </c>
      <c r="E613" s="835" t="s">
        <v>2292</v>
      </c>
      <c r="F613" s="863" t="s">
        <v>2293</v>
      </c>
      <c r="G613" s="835" t="s">
        <v>3088</v>
      </c>
      <c r="H613" s="835" t="s">
        <v>3089</v>
      </c>
      <c r="I613" s="849">
        <v>1135.1600341796875</v>
      </c>
      <c r="J613" s="849">
        <v>1</v>
      </c>
      <c r="K613" s="850">
        <v>1135.1600341796875</v>
      </c>
    </row>
    <row r="614" spans="1:11" ht="14.4" customHeight="1" x14ac:dyDescent="0.3">
      <c r="A614" s="831" t="s">
        <v>573</v>
      </c>
      <c r="B614" s="832" t="s">
        <v>574</v>
      </c>
      <c r="C614" s="835" t="s">
        <v>1983</v>
      </c>
      <c r="D614" s="863" t="s">
        <v>1984</v>
      </c>
      <c r="E614" s="835" t="s">
        <v>2292</v>
      </c>
      <c r="F614" s="863" t="s">
        <v>2293</v>
      </c>
      <c r="G614" s="835" t="s">
        <v>3090</v>
      </c>
      <c r="H614" s="835" t="s">
        <v>3091</v>
      </c>
      <c r="I614" s="849">
        <v>1135.1700439453125</v>
      </c>
      <c r="J614" s="849">
        <v>2</v>
      </c>
      <c r="K614" s="850">
        <v>2270.330078125</v>
      </c>
    </row>
    <row r="615" spans="1:11" ht="14.4" customHeight="1" x14ac:dyDescent="0.3">
      <c r="A615" s="831" t="s">
        <v>573</v>
      </c>
      <c r="B615" s="832" t="s">
        <v>574</v>
      </c>
      <c r="C615" s="835" t="s">
        <v>1983</v>
      </c>
      <c r="D615" s="863" t="s">
        <v>1984</v>
      </c>
      <c r="E615" s="835" t="s">
        <v>2292</v>
      </c>
      <c r="F615" s="863" t="s">
        <v>2293</v>
      </c>
      <c r="G615" s="835" t="s">
        <v>3092</v>
      </c>
      <c r="H615" s="835" t="s">
        <v>3093</v>
      </c>
      <c r="I615" s="849">
        <v>1135.1700439453125</v>
      </c>
      <c r="J615" s="849">
        <v>2</v>
      </c>
      <c r="K615" s="850">
        <v>2270.330078125</v>
      </c>
    </row>
    <row r="616" spans="1:11" ht="14.4" customHeight="1" x14ac:dyDescent="0.3">
      <c r="A616" s="831" t="s">
        <v>573</v>
      </c>
      <c r="B616" s="832" t="s">
        <v>574</v>
      </c>
      <c r="C616" s="835" t="s">
        <v>1983</v>
      </c>
      <c r="D616" s="863" t="s">
        <v>1984</v>
      </c>
      <c r="E616" s="835" t="s">
        <v>2292</v>
      </c>
      <c r="F616" s="863" t="s">
        <v>2293</v>
      </c>
      <c r="G616" s="835" t="s">
        <v>3094</v>
      </c>
      <c r="H616" s="835" t="s">
        <v>3095</v>
      </c>
      <c r="I616" s="849">
        <v>1135.1700439453125</v>
      </c>
      <c r="J616" s="849">
        <v>1</v>
      </c>
      <c r="K616" s="850">
        <v>1135.1700439453125</v>
      </c>
    </row>
    <row r="617" spans="1:11" ht="14.4" customHeight="1" x14ac:dyDescent="0.3">
      <c r="A617" s="831" t="s">
        <v>573</v>
      </c>
      <c r="B617" s="832" t="s">
        <v>574</v>
      </c>
      <c r="C617" s="835" t="s">
        <v>1983</v>
      </c>
      <c r="D617" s="863" t="s">
        <v>1984</v>
      </c>
      <c r="E617" s="835" t="s">
        <v>2292</v>
      </c>
      <c r="F617" s="863" t="s">
        <v>2293</v>
      </c>
      <c r="G617" s="835" t="s">
        <v>3096</v>
      </c>
      <c r="H617" s="835" t="s">
        <v>3097</v>
      </c>
      <c r="I617" s="849">
        <v>1135.1700439453125</v>
      </c>
      <c r="J617" s="849">
        <v>4</v>
      </c>
      <c r="K617" s="850">
        <v>4540.66015625</v>
      </c>
    </row>
    <row r="618" spans="1:11" ht="14.4" customHeight="1" x14ac:dyDescent="0.3">
      <c r="A618" s="831" t="s">
        <v>573</v>
      </c>
      <c r="B618" s="832" t="s">
        <v>574</v>
      </c>
      <c r="C618" s="835" t="s">
        <v>1983</v>
      </c>
      <c r="D618" s="863" t="s">
        <v>1984</v>
      </c>
      <c r="E618" s="835" t="s">
        <v>2292</v>
      </c>
      <c r="F618" s="863" t="s">
        <v>2293</v>
      </c>
      <c r="G618" s="835" t="s">
        <v>3098</v>
      </c>
      <c r="H618" s="835" t="s">
        <v>3099</v>
      </c>
      <c r="I618" s="849">
        <v>1135.1600341796875</v>
      </c>
      <c r="J618" s="849">
        <v>2</v>
      </c>
      <c r="K618" s="850">
        <v>2270.320068359375</v>
      </c>
    </row>
    <row r="619" spans="1:11" ht="14.4" customHeight="1" x14ac:dyDescent="0.3">
      <c r="A619" s="831" t="s">
        <v>573</v>
      </c>
      <c r="B619" s="832" t="s">
        <v>574</v>
      </c>
      <c r="C619" s="835" t="s">
        <v>1983</v>
      </c>
      <c r="D619" s="863" t="s">
        <v>1984</v>
      </c>
      <c r="E619" s="835" t="s">
        <v>2292</v>
      </c>
      <c r="F619" s="863" t="s">
        <v>2293</v>
      </c>
      <c r="G619" s="835" t="s">
        <v>3100</v>
      </c>
      <c r="H619" s="835" t="s">
        <v>3101</v>
      </c>
      <c r="I619" s="849">
        <v>1135.1700439453125</v>
      </c>
      <c r="J619" s="849">
        <v>1</v>
      </c>
      <c r="K619" s="850">
        <v>1135.1700439453125</v>
      </c>
    </row>
    <row r="620" spans="1:11" ht="14.4" customHeight="1" x14ac:dyDescent="0.3">
      <c r="A620" s="831" t="s">
        <v>573</v>
      </c>
      <c r="B620" s="832" t="s">
        <v>574</v>
      </c>
      <c r="C620" s="835" t="s">
        <v>1983</v>
      </c>
      <c r="D620" s="863" t="s">
        <v>1984</v>
      </c>
      <c r="E620" s="835" t="s">
        <v>2292</v>
      </c>
      <c r="F620" s="863" t="s">
        <v>2293</v>
      </c>
      <c r="G620" s="835" t="s">
        <v>3102</v>
      </c>
      <c r="H620" s="835" t="s">
        <v>3103</v>
      </c>
      <c r="I620" s="849">
        <v>1135.1700439453125</v>
      </c>
      <c r="J620" s="849">
        <v>2</v>
      </c>
      <c r="K620" s="850">
        <v>2270.330078125</v>
      </c>
    </row>
    <row r="621" spans="1:11" ht="14.4" customHeight="1" x14ac:dyDescent="0.3">
      <c r="A621" s="831" t="s">
        <v>573</v>
      </c>
      <c r="B621" s="832" t="s">
        <v>574</v>
      </c>
      <c r="C621" s="835" t="s">
        <v>1983</v>
      </c>
      <c r="D621" s="863" t="s">
        <v>1984</v>
      </c>
      <c r="E621" s="835" t="s">
        <v>2292</v>
      </c>
      <c r="F621" s="863" t="s">
        <v>2293</v>
      </c>
      <c r="G621" s="835" t="s">
        <v>3104</v>
      </c>
      <c r="H621" s="835" t="s">
        <v>3105</v>
      </c>
      <c r="I621" s="849">
        <v>1135.1700439453125</v>
      </c>
      <c r="J621" s="849">
        <v>1</v>
      </c>
      <c r="K621" s="850">
        <v>1135.1700439453125</v>
      </c>
    </row>
    <row r="622" spans="1:11" ht="14.4" customHeight="1" x14ac:dyDescent="0.3">
      <c r="A622" s="831" t="s">
        <v>573</v>
      </c>
      <c r="B622" s="832" t="s">
        <v>574</v>
      </c>
      <c r="C622" s="835" t="s">
        <v>1983</v>
      </c>
      <c r="D622" s="863" t="s">
        <v>1984</v>
      </c>
      <c r="E622" s="835" t="s">
        <v>2292</v>
      </c>
      <c r="F622" s="863" t="s">
        <v>2293</v>
      </c>
      <c r="G622" s="835" t="s">
        <v>3106</v>
      </c>
      <c r="H622" s="835" t="s">
        <v>3107</v>
      </c>
      <c r="I622" s="849">
        <v>592.79998779296875</v>
      </c>
      <c r="J622" s="849">
        <v>1</v>
      </c>
      <c r="K622" s="850">
        <v>592.79998779296875</v>
      </c>
    </row>
    <row r="623" spans="1:11" ht="14.4" customHeight="1" x14ac:dyDescent="0.3">
      <c r="A623" s="831" t="s">
        <v>573</v>
      </c>
      <c r="B623" s="832" t="s">
        <v>574</v>
      </c>
      <c r="C623" s="835" t="s">
        <v>1983</v>
      </c>
      <c r="D623" s="863" t="s">
        <v>1984</v>
      </c>
      <c r="E623" s="835" t="s">
        <v>2292</v>
      </c>
      <c r="F623" s="863" t="s">
        <v>2293</v>
      </c>
      <c r="G623" s="835" t="s">
        <v>3108</v>
      </c>
      <c r="H623" s="835" t="s">
        <v>3109</v>
      </c>
      <c r="I623" s="849">
        <v>592.79998779296875</v>
      </c>
      <c r="J623" s="849">
        <v>2</v>
      </c>
      <c r="K623" s="850">
        <v>1185.5999755859375</v>
      </c>
    </row>
    <row r="624" spans="1:11" ht="14.4" customHeight="1" x14ac:dyDescent="0.3">
      <c r="A624" s="831" t="s">
        <v>573</v>
      </c>
      <c r="B624" s="832" t="s">
        <v>574</v>
      </c>
      <c r="C624" s="835" t="s">
        <v>1983</v>
      </c>
      <c r="D624" s="863" t="s">
        <v>1984</v>
      </c>
      <c r="E624" s="835" t="s">
        <v>2292</v>
      </c>
      <c r="F624" s="863" t="s">
        <v>2293</v>
      </c>
      <c r="G624" s="835" t="s">
        <v>3110</v>
      </c>
      <c r="H624" s="835" t="s">
        <v>3111</v>
      </c>
      <c r="I624" s="849">
        <v>592.79998779296875</v>
      </c>
      <c r="J624" s="849">
        <v>1</v>
      </c>
      <c r="K624" s="850">
        <v>592.79998779296875</v>
      </c>
    </row>
    <row r="625" spans="1:11" ht="14.4" customHeight="1" x14ac:dyDescent="0.3">
      <c r="A625" s="831" t="s">
        <v>573</v>
      </c>
      <c r="B625" s="832" t="s">
        <v>574</v>
      </c>
      <c r="C625" s="835" t="s">
        <v>1983</v>
      </c>
      <c r="D625" s="863" t="s">
        <v>1984</v>
      </c>
      <c r="E625" s="835" t="s">
        <v>2292</v>
      </c>
      <c r="F625" s="863" t="s">
        <v>2293</v>
      </c>
      <c r="G625" s="835" t="s">
        <v>3112</v>
      </c>
      <c r="H625" s="835" t="s">
        <v>3113</v>
      </c>
      <c r="I625" s="849">
        <v>796.46002197265625</v>
      </c>
      <c r="J625" s="849">
        <v>1</v>
      </c>
      <c r="K625" s="850">
        <v>1592.9000439457595</v>
      </c>
    </row>
    <row r="626" spans="1:11" ht="14.4" customHeight="1" x14ac:dyDescent="0.3">
      <c r="A626" s="831" t="s">
        <v>573</v>
      </c>
      <c r="B626" s="832" t="s">
        <v>574</v>
      </c>
      <c r="C626" s="835" t="s">
        <v>1983</v>
      </c>
      <c r="D626" s="863" t="s">
        <v>1984</v>
      </c>
      <c r="E626" s="835" t="s">
        <v>2292</v>
      </c>
      <c r="F626" s="863" t="s">
        <v>2293</v>
      </c>
      <c r="G626" s="835" t="s">
        <v>3114</v>
      </c>
      <c r="H626" s="835" t="s">
        <v>3115</v>
      </c>
      <c r="I626" s="849">
        <v>674.96002197265625</v>
      </c>
      <c r="J626" s="849">
        <v>1</v>
      </c>
      <c r="K626" s="850">
        <v>674.96002197265625</v>
      </c>
    </row>
    <row r="627" spans="1:11" ht="14.4" customHeight="1" x14ac:dyDescent="0.3">
      <c r="A627" s="831" t="s">
        <v>573</v>
      </c>
      <c r="B627" s="832" t="s">
        <v>574</v>
      </c>
      <c r="C627" s="835" t="s">
        <v>1983</v>
      </c>
      <c r="D627" s="863" t="s">
        <v>1984</v>
      </c>
      <c r="E627" s="835" t="s">
        <v>2292</v>
      </c>
      <c r="F627" s="863" t="s">
        <v>2293</v>
      </c>
      <c r="G627" s="835" t="s">
        <v>3116</v>
      </c>
      <c r="H627" s="835" t="s">
        <v>3117</v>
      </c>
      <c r="I627" s="849">
        <v>674.96002197265625</v>
      </c>
      <c r="J627" s="849">
        <v>1</v>
      </c>
      <c r="K627" s="850">
        <v>674.96002197265625</v>
      </c>
    </row>
    <row r="628" spans="1:11" ht="14.4" customHeight="1" x14ac:dyDescent="0.3">
      <c r="A628" s="831" t="s">
        <v>573</v>
      </c>
      <c r="B628" s="832" t="s">
        <v>574</v>
      </c>
      <c r="C628" s="835" t="s">
        <v>1983</v>
      </c>
      <c r="D628" s="863" t="s">
        <v>1984</v>
      </c>
      <c r="E628" s="835" t="s">
        <v>2292</v>
      </c>
      <c r="F628" s="863" t="s">
        <v>2293</v>
      </c>
      <c r="G628" s="835" t="s">
        <v>3118</v>
      </c>
      <c r="H628" s="835" t="s">
        <v>3119</v>
      </c>
      <c r="I628" s="849">
        <v>674.96002197265625</v>
      </c>
      <c r="J628" s="849">
        <v>1</v>
      </c>
      <c r="K628" s="850">
        <v>674.96002197265625</v>
      </c>
    </row>
    <row r="629" spans="1:11" ht="14.4" customHeight="1" x14ac:dyDescent="0.3">
      <c r="A629" s="831" t="s">
        <v>573</v>
      </c>
      <c r="B629" s="832" t="s">
        <v>574</v>
      </c>
      <c r="C629" s="835" t="s">
        <v>1983</v>
      </c>
      <c r="D629" s="863" t="s">
        <v>1984</v>
      </c>
      <c r="E629" s="835" t="s">
        <v>2292</v>
      </c>
      <c r="F629" s="863" t="s">
        <v>2293</v>
      </c>
      <c r="G629" s="835" t="s">
        <v>3120</v>
      </c>
      <c r="H629" s="835" t="s">
        <v>3121</v>
      </c>
      <c r="I629" s="849">
        <v>956.19000244140625</v>
      </c>
      <c r="J629" s="849">
        <v>2</v>
      </c>
      <c r="K629" s="850">
        <v>1912.3800048828125</v>
      </c>
    </row>
    <row r="630" spans="1:11" ht="14.4" customHeight="1" x14ac:dyDescent="0.3">
      <c r="A630" s="831" t="s">
        <v>573</v>
      </c>
      <c r="B630" s="832" t="s">
        <v>574</v>
      </c>
      <c r="C630" s="835" t="s">
        <v>1983</v>
      </c>
      <c r="D630" s="863" t="s">
        <v>1984</v>
      </c>
      <c r="E630" s="835" t="s">
        <v>2292</v>
      </c>
      <c r="F630" s="863" t="s">
        <v>2293</v>
      </c>
      <c r="G630" s="835" t="s">
        <v>3122</v>
      </c>
      <c r="H630" s="835" t="s">
        <v>3123</v>
      </c>
      <c r="I630" s="849">
        <v>956.19000244140625</v>
      </c>
      <c r="J630" s="849">
        <v>1</v>
      </c>
      <c r="K630" s="850">
        <v>956.19000244140625</v>
      </c>
    </row>
    <row r="631" spans="1:11" ht="14.4" customHeight="1" x14ac:dyDescent="0.3">
      <c r="A631" s="831" t="s">
        <v>573</v>
      </c>
      <c r="B631" s="832" t="s">
        <v>574</v>
      </c>
      <c r="C631" s="835" t="s">
        <v>1983</v>
      </c>
      <c r="D631" s="863" t="s">
        <v>1984</v>
      </c>
      <c r="E631" s="835" t="s">
        <v>2292</v>
      </c>
      <c r="F631" s="863" t="s">
        <v>2293</v>
      </c>
      <c r="G631" s="835" t="s">
        <v>3124</v>
      </c>
      <c r="H631" s="835" t="s">
        <v>3125</v>
      </c>
      <c r="I631" s="849">
        <v>956.19000244140625</v>
      </c>
      <c r="J631" s="849">
        <v>1</v>
      </c>
      <c r="K631" s="850">
        <v>956.19000244140625</v>
      </c>
    </row>
    <row r="632" spans="1:11" ht="14.4" customHeight="1" x14ac:dyDescent="0.3">
      <c r="A632" s="831" t="s">
        <v>573</v>
      </c>
      <c r="B632" s="832" t="s">
        <v>574</v>
      </c>
      <c r="C632" s="835" t="s">
        <v>1983</v>
      </c>
      <c r="D632" s="863" t="s">
        <v>1984</v>
      </c>
      <c r="E632" s="835" t="s">
        <v>2292</v>
      </c>
      <c r="F632" s="863" t="s">
        <v>2293</v>
      </c>
      <c r="G632" s="835" t="s">
        <v>3126</v>
      </c>
      <c r="H632" s="835" t="s">
        <v>3127</v>
      </c>
      <c r="I632" s="849">
        <v>956.19000244140625</v>
      </c>
      <c r="J632" s="849">
        <v>1</v>
      </c>
      <c r="K632" s="850">
        <v>956.19000244140625</v>
      </c>
    </row>
    <row r="633" spans="1:11" ht="14.4" customHeight="1" x14ac:dyDescent="0.3">
      <c r="A633" s="831" t="s">
        <v>573</v>
      </c>
      <c r="B633" s="832" t="s">
        <v>574</v>
      </c>
      <c r="C633" s="835" t="s">
        <v>1983</v>
      </c>
      <c r="D633" s="863" t="s">
        <v>1984</v>
      </c>
      <c r="E633" s="835" t="s">
        <v>2292</v>
      </c>
      <c r="F633" s="863" t="s">
        <v>2293</v>
      </c>
      <c r="G633" s="835" t="s">
        <v>3128</v>
      </c>
      <c r="H633" s="835" t="s">
        <v>3129</v>
      </c>
      <c r="I633" s="849">
        <v>516.010009765625</v>
      </c>
      <c r="J633" s="849">
        <v>1</v>
      </c>
      <c r="K633" s="850">
        <v>516.010009765625</v>
      </c>
    </row>
    <row r="634" spans="1:11" ht="14.4" customHeight="1" x14ac:dyDescent="0.3">
      <c r="A634" s="831" t="s">
        <v>573</v>
      </c>
      <c r="B634" s="832" t="s">
        <v>574</v>
      </c>
      <c r="C634" s="835" t="s">
        <v>1983</v>
      </c>
      <c r="D634" s="863" t="s">
        <v>1984</v>
      </c>
      <c r="E634" s="835" t="s">
        <v>2292</v>
      </c>
      <c r="F634" s="863" t="s">
        <v>2293</v>
      </c>
      <c r="G634" s="835" t="s">
        <v>3130</v>
      </c>
      <c r="H634" s="835" t="s">
        <v>3131</v>
      </c>
      <c r="I634" s="849">
        <v>943</v>
      </c>
      <c r="J634" s="849">
        <v>3</v>
      </c>
      <c r="K634" s="850">
        <v>2829</v>
      </c>
    </row>
    <row r="635" spans="1:11" ht="14.4" customHeight="1" x14ac:dyDescent="0.3">
      <c r="A635" s="831" t="s">
        <v>573</v>
      </c>
      <c r="B635" s="832" t="s">
        <v>574</v>
      </c>
      <c r="C635" s="835" t="s">
        <v>1983</v>
      </c>
      <c r="D635" s="863" t="s">
        <v>1984</v>
      </c>
      <c r="E635" s="835" t="s">
        <v>2292</v>
      </c>
      <c r="F635" s="863" t="s">
        <v>2293</v>
      </c>
      <c r="G635" s="835" t="s">
        <v>3132</v>
      </c>
      <c r="H635" s="835" t="s">
        <v>3133</v>
      </c>
      <c r="I635" s="849">
        <v>943</v>
      </c>
      <c r="J635" s="849">
        <v>13</v>
      </c>
      <c r="K635" s="850">
        <v>12259</v>
      </c>
    </row>
    <row r="636" spans="1:11" ht="14.4" customHeight="1" x14ac:dyDescent="0.3">
      <c r="A636" s="831" t="s">
        <v>573</v>
      </c>
      <c r="B636" s="832" t="s">
        <v>574</v>
      </c>
      <c r="C636" s="835" t="s">
        <v>1983</v>
      </c>
      <c r="D636" s="863" t="s">
        <v>1984</v>
      </c>
      <c r="E636" s="835" t="s">
        <v>2292</v>
      </c>
      <c r="F636" s="863" t="s">
        <v>2293</v>
      </c>
      <c r="G636" s="835" t="s">
        <v>3134</v>
      </c>
      <c r="H636" s="835" t="s">
        <v>3135</v>
      </c>
      <c r="I636" s="849">
        <v>943</v>
      </c>
      <c r="J636" s="849">
        <v>5</v>
      </c>
      <c r="K636" s="850">
        <v>4715</v>
      </c>
    </row>
    <row r="637" spans="1:11" ht="14.4" customHeight="1" x14ac:dyDescent="0.3">
      <c r="A637" s="831" t="s">
        <v>573</v>
      </c>
      <c r="B637" s="832" t="s">
        <v>574</v>
      </c>
      <c r="C637" s="835" t="s">
        <v>1983</v>
      </c>
      <c r="D637" s="863" t="s">
        <v>1984</v>
      </c>
      <c r="E637" s="835" t="s">
        <v>2292</v>
      </c>
      <c r="F637" s="863" t="s">
        <v>2293</v>
      </c>
      <c r="G637" s="835" t="s">
        <v>3136</v>
      </c>
      <c r="H637" s="835" t="s">
        <v>3137</v>
      </c>
      <c r="I637" s="849">
        <v>943</v>
      </c>
      <c r="J637" s="849">
        <v>1</v>
      </c>
      <c r="K637" s="850">
        <v>943</v>
      </c>
    </row>
    <row r="638" spans="1:11" ht="14.4" customHeight="1" x14ac:dyDescent="0.3">
      <c r="A638" s="831" t="s">
        <v>573</v>
      </c>
      <c r="B638" s="832" t="s">
        <v>574</v>
      </c>
      <c r="C638" s="835" t="s">
        <v>1983</v>
      </c>
      <c r="D638" s="863" t="s">
        <v>1984</v>
      </c>
      <c r="E638" s="835" t="s">
        <v>2292</v>
      </c>
      <c r="F638" s="863" t="s">
        <v>2293</v>
      </c>
      <c r="G638" s="835" t="s">
        <v>3138</v>
      </c>
      <c r="H638" s="835" t="s">
        <v>3139</v>
      </c>
      <c r="I638" s="849">
        <v>943</v>
      </c>
      <c r="J638" s="849">
        <v>1</v>
      </c>
      <c r="K638" s="850">
        <v>943</v>
      </c>
    </row>
    <row r="639" spans="1:11" ht="14.4" customHeight="1" x14ac:dyDescent="0.3">
      <c r="A639" s="831" t="s">
        <v>573</v>
      </c>
      <c r="B639" s="832" t="s">
        <v>574</v>
      </c>
      <c r="C639" s="835" t="s">
        <v>1983</v>
      </c>
      <c r="D639" s="863" t="s">
        <v>1984</v>
      </c>
      <c r="E639" s="835" t="s">
        <v>2292</v>
      </c>
      <c r="F639" s="863" t="s">
        <v>2293</v>
      </c>
      <c r="G639" s="835" t="s">
        <v>3140</v>
      </c>
      <c r="H639" s="835" t="s">
        <v>3141</v>
      </c>
      <c r="I639" s="849">
        <v>506</v>
      </c>
      <c r="J639" s="849">
        <v>1</v>
      </c>
      <c r="K639" s="850">
        <v>506</v>
      </c>
    </row>
    <row r="640" spans="1:11" ht="14.4" customHeight="1" x14ac:dyDescent="0.3">
      <c r="A640" s="831" t="s">
        <v>573</v>
      </c>
      <c r="B640" s="832" t="s">
        <v>574</v>
      </c>
      <c r="C640" s="835" t="s">
        <v>1983</v>
      </c>
      <c r="D640" s="863" t="s">
        <v>1984</v>
      </c>
      <c r="E640" s="835" t="s">
        <v>2292</v>
      </c>
      <c r="F640" s="863" t="s">
        <v>2293</v>
      </c>
      <c r="G640" s="835" t="s">
        <v>3142</v>
      </c>
      <c r="H640" s="835" t="s">
        <v>3143</v>
      </c>
      <c r="I640" s="849">
        <v>506</v>
      </c>
      <c r="J640" s="849">
        <v>2</v>
      </c>
      <c r="K640" s="850">
        <v>1012</v>
      </c>
    </row>
    <row r="641" spans="1:11" ht="14.4" customHeight="1" x14ac:dyDescent="0.3">
      <c r="A641" s="831" t="s">
        <v>573</v>
      </c>
      <c r="B641" s="832" t="s">
        <v>574</v>
      </c>
      <c r="C641" s="835" t="s">
        <v>1983</v>
      </c>
      <c r="D641" s="863" t="s">
        <v>1984</v>
      </c>
      <c r="E641" s="835" t="s">
        <v>2292</v>
      </c>
      <c r="F641" s="863" t="s">
        <v>2293</v>
      </c>
      <c r="G641" s="835" t="s">
        <v>3144</v>
      </c>
      <c r="H641" s="835" t="s">
        <v>3145</v>
      </c>
      <c r="I641" s="849">
        <v>506</v>
      </c>
      <c r="J641" s="849">
        <v>6</v>
      </c>
      <c r="K641" s="850">
        <v>3036</v>
      </c>
    </row>
    <row r="642" spans="1:11" ht="14.4" customHeight="1" x14ac:dyDescent="0.3">
      <c r="A642" s="831" t="s">
        <v>573</v>
      </c>
      <c r="B642" s="832" t="s">
        <v>574</v>
      </c>
      <c r="C642" s="835" t="s">
        <v>1983</v>
      </c>
      <c r="D642" s="863" t="s">
        <v>1984</v>
      </c>
      <c r="E642" s="835" t="s">
        <v>2292</v>
      </c>
      <c r="F642" s="863" t="s">
        <v>2293</v>
      </c>
      <c r="G642" s="835" t="s">
        <v>3146</v>
      </c>
      <c r="H642" s="835" t="s">
        <v>3147</v>
      </c>
      <c r="I642" s="849">
        <v>506</v>
      </c>
      <c r="J642" s="849">
        <v>5</v>
      </c>
      <c r="K642" s="850">
        <v>2530</v>
      </c>
    </row>
    <row r="643" spans="1:11" ht="14.4" customHeight="1" x14ac:dyDescent="0.3">
      <c r="A643" s="831" t="s">
        <v>573</v>
      </c>
      <c r="B643" s="832" t="s">
        <v>574</v>
      </c>
      <c r="C643" s="835" t="s">
        <v>1983</v>
      </c>
      <c r="D643" s="863" t="s">
        <v>1984</v>
      </c>
      <c r="E643" s="835" t="s">
        <v>2292</v>
      </c>
      <c r="F643" s="863" t="s">
        <v>2293</v>
      </c>
      <c r="G643" s="835" t="s">
        <v>3148</v>
      </c>
      <c r="H643" s="835" t="s">
        <v>3149</v>
      </c>
      <c r="I643" s="849">
        <v>506</v>
      </c>
      <c r="J643" s="849">
        <v>1</v>
      </c>
      <c r="K643" s="850">
        <v>506</v>
      </c>
    </row>
    <row r="644" spans="1:11" ht="14.4" customHeight="1" x14ac:dyDescent="0.3">
      <c r="A644" s="831" t="s">
        <v>573</v>
      </c>
      <c r="B644" s="832" t="s">
        <v>574</v>
      </c>
      <c r="C644" s="835" t="s">
        <v>1983</v>
      </c>
      <c r="D644" s="863" t="s">
        <v>1984</v>
      </c>
      <c r="E644" s="835" t="s">
        <v>2292</v>
      </c>
      <c r="F644" s="863" t="s">
        <v>2293</v>
      </c>
      <c r="G644" s="835" t="s">
        <v>3150</v>
      </c>
      <c r="H644" s="835" t="s">
        <v>3151</v>
      </c>
      <c r="I644" s="849">
        <v>506</v>
      </c>
      <c r="J644" s="849">
        <v>3</v>
      </c>
      <c r="K644" s="850">
        <v>1518</v>
      </c>
    </row>
    <row r="645" spans="1:11" ht="14.4" customHeight="1" x14ac:dyDescent="0.3">
      <c r="A645" s="831" t="s">
        <v>573</v>
      </c>
      <c r="B645" s="832" t="s">
        <v>574</v>
      </c>
      <c r="C645" s="835" t="s">
        <v>1983</v>
      </c>
      <c r="D645" s="863" t="s">
        <v>1984</v>
      </c>
      <c r="E645" s="835" t="s">
        <v>2292</v>
      </c>
      <c r="F645" s="863" t="s">
        <v>2293</v>
      </c>
      <c r="G645" s="835" t="s">
        <v>3152</v>
      </c>
      <c r="H645" s="835" t="s">
        <v>3153</v>
      </c>
      <c r="I645" s="849">
        <v>506</v>
      </c>
      <c r="J645" s="849">
        <v>2</v>
      </c>
      <c r="K645" s="850">
        <v>1012</v>
      </c>
    </row>
    <row r="646" spans="1:11" ht="14.4" customHeight="1" x14ac:dyDescent="0.3">
      <c r="A646" s="831" t="s">
        <v>573</v>
      </c>
      <c r="B646" s="832" t="s">
        <v>574</v>
      </c>
      <c r="C646" s="835" t="s">
        <v>1983</v>
      </c>
      <c r="D646" s="863" t="s">
        <v>1984</v>
      </c>
      <c r="E646" s="835" t="s">
        <v>2292</v>
      </c>
      <c r="F646" s="863" t="s">
        <v>2293</v>
      </c>
      <c r="G646" s="835" t="s">
        <v>3154</v>
      </c>
      <c r="H646" s="835" t="s">
        <v>3155</v>
      </c>
      <c r="I646" s="849">
        <v>943</v>
      </c>
      <c r="J646" s="849">
        <v>2</v>
      </c>
      <c r="K646" s="850">
        <v>1886</v>
      </c>
    </row>
    <row r="647" spans="1:11" ht="14.4" customHeight="1" x14ac:dyDescent="0.3">
      <c r="A647" s="831" t="s">
        <v>573</v>
      </c>
      <c r="B647" s="832" t="s">
        <v>574</v>
      </c>
      <c r="C647" s="835" t="s">
        <v>1983</v>
      </c>
      <c r="D647" s="863" t="s">
        <v>1984</v>
      </c>
      <c r="E647" s="835" t="s">
        <v>2292</v>
      </c>
      <c r="F647" s="863" t="s">
        <v>2293</v>
      </c>
      <c r="G647" s="835" t="s">
        <v>3156</v>
      </c>
      <c r="H647" s="835" t="s">
        <v>3157</v>
      </c>
      <c r="I647" s="849">
        <v>1053.6500244140625</v>
      </c>
      <c r="J647" s="849">
        <v>1</v>
      </c>
      <c r="K647" s="850">
        <v>1053.6500244140625</v>
      </c>
    </row>
    <row r="648" spans="1:11" ht="14.4" customHeight="1" x14ac:dyDescent="0.3">
      <c r="A648" s="831" t="s">
        <v>573</v>
      </c>
      <c r="B648" s="832" t="s">
        <v>574</v>
      </c>
      <c r="C648" s="835" t="s">
        <v>1983</v>
      </c>
      <c r="D648" s="863" t="s">
        <v>1984</v>
      </c>
      <c r="E648" s="835" t="s">
        <v>2292</v>
      </c>
      <c r="F648" s="863" t="s">
        <v>2293</v>
      </c>
      <c r="G648" s="835" t="s">
        <v>3158</v>
      </c>
      <c r="H648" s="835" t="s">
        <v>3159</v>
      </c>
      <c r="I648" s="849">
        <v>1242</v>
      </c>
      <c r="J648" s="849">
        <v>3</v>
      </c>
      <c r="K648" s="850">
        <v>3726</v>
      </c>
    </row>
    <row r="649" spans="1:11" ht="14.4" customHeight="1" x14ac:dyDescent="0.3">
      <c r="A649" s="831" t="s">
        <v>573</v>
      </c>
      <c r="B649" s="832" t="s">
        <v>574</v>
      </c>
      <c r="C649" s="835" t="s">
        <v>1983</v>
      </c>
      <c r="D649" s="863" t="s">
        <v>1984</v>
      </c>
      <c r="E649" s="835" t="s">
        <v>2292</v>
      </c>
      <c r="F649" s="863" t="s">
        <v>2293</v>
      </c>
      <c r="G649" s="835" t="s">
        <v>3160</v>
      </c>
      <c r="H649" s="835" t="s">
        <v>3161</v>
      </c>
      <c r="I649" s="849">
        <v>1242</v>
      </c>
      <c r="J649" s="849">
        <v>3</v>
      </c>
      <c r="K649" s="850">
        <v>3726</v>
      </c>
    </row>
    <row r="650" spans="1:11" ht="14.4" customHeight="1" x14ac:dyDescent="0.3">
      <c r="A650" s="831" t="s">
        <v>573</v>
      </c>
      <c r="B650" s="832" t="s">
        <v>574</v>
      </c>
      <c r="C650" s="835" t="s">
        <v>1983</v>
      </c>
      <c r="D650" s="863" t="s">
        <v>1984</v>
      </c>
      <c r="E650" s="835" t="s">
        <v>2292</v>
      </c>
      <c r="F650" s="863" t="s">
        <v>2293</v>
      </c>
      <c r="G650" s="835" t="s">
        <v>3162</v>
      </c>
      <c r="H650" s="835" t="s">
        <v>3163</v>
      </c>
      <c r="I650" s="849">
        <v>861.6400146484375</v>
      </c>
      <c r="J650" s="849">
        <v>1</v>
      </c>
      <c r="K650" s="850">
        <v>861.6400146484375</v>
      </c>
    </row>
    <row r="651" spans="1:11" ht="14.4" customHeight="1" x14ac:dyDescent="0.3">
      <c r="A651" s="831" t="s">
        <v>573</v>
      </c>
      <c r="B651" s="832" t="s">
        <v>574</v>
      </c>
      <c r="C651" s="835" t="s">
        <v>1983</v>
      </c>
      <c r="D651" s="863" t="s">
        <v>1984</v>
      </c>
      <c r="E651" s="835" t="s">
        <v>2292</v>
      </c>
      <c r="F651" s="863" t="s">
        <v>2293</v>
      </c>
      <c r="G651" s="835" t="s">
        <v>3164</v>
      </c>
      <c r="H651" s="835" t="s">
        <v>3165</v>
      </c>
      <c r="I651" s="849">
        <v>1213.5050048828125</v>
      </c>
      <c r="J651" s="849">
        <v>3</v>
      </c>
      <c r="K651" s="850">
        <v>3640.510009765625</v>
      </c>
    </row>
    <row r="652" spans="1:11" ht="14.4" customHeight="1" x14ac:dyDescent="0.3">
      <c r="A652" s="831" t="s">
        <v>573</v>
      </c>
      <c r="B652" s="832" t="s">
        <v>574</v>
      </c>
      <c r="C652" s="835" t="s">
        <v>1983</v>
      </c>
      <c r="D652" s="863" t="s">
        <v>1984</v>
      </c>
      <c r="E652" s="835" t="s">
        <v>2292</v>
      </c>
      <c r="F652" s="863" t="s">
        <v>2293</v>
      </c>
      <c r="G652" s="835" t="s">
        <v>3166</v>
      </c>
      <c r="H652" s="835" t="s">
        <v>3167</v>
      </c>
      <c r="I652" s="849">
        <v>1213.5</v>
      </c>
      <c r="J652" s="849">
        <v>1</v>
      </c>
      <c r="K652" s="850">
        <v>1213.5</v>
      </c>
    </row>
    <row r="653" spans="1:11" ht="14.4" customHeight="1" x14ac:dyDescent="0.3">
      <c r="A653" s="831" t="s">
        <v>573</v>
      </c>
      <c r="B653" s="832" t="s">
        <v>574</v>
      </c>
      <c r="C653" s="835" t="s">
        <v>1983</v>
      </c>
      <c r="D653" s="863" t="s">
        <v>1984</v>
      </c>
      <c r="E653" s="835" t="s">
        <v>2292</v>
      </c>
      <c r="F653" s="863" t="s">
        <v>2293</v>
      </c>
      <c r="G653" s="835" t="s">
        <v>3168</v>
      </c>
      <c r="H653" s="835" t="s">
        <v>3169</v>
      </c>
      <c r="I653" s="849">
        <v>1213.5</v>
      </c>
      <c r="J653" s="849">
        <v>1</v>
      </c>
      <c r="K653" s="850">
        <v>1213.5</v>
      </c>
    </row>
    <row r="654" spans="1:11" ht="14.4" customHeight="1" x14ac:dyDescent="0.3">
      <c r="A654" s="831" t="s">
        <v>573</v>
      </c>
      <c r="B654" s="832" t="s">
        <v>574</v>
      </c>
      <c r="C654" s="835" t="s">
        <v>1983</v>
      </c>
      <c r="D654" s="863" t="s">
        <v>1984</v>
      </c>
      <c r="E654" s="835" t="s">
        <v>2292</v>
      </c>
      <c r="F654" s="863" t="s">
        <v>2293</v>
      </c>
      <c r="G654" s="835" t="s">
        <v>3170</v>
      </c>
      <c r="H654" s="835" t="s">
        <v>3171</v>
      </c>
      <c r="I654" s="849">
        <v>1322.6767171223958</v>
      </c>
      <c r="J654" s="849">
        <v>6</v>
      </c>
      <c r="K654" s="850">
        <v>7936.0501708984375</v>
      </c>
    </row>
    <row r="655" spans="1:11" ht="14.4" customHeight="1" x14ac:dyDescent="0.3">
      <c r="A655" s="831" t="s">
        <v>573</v>
      </c>
      <c r="B655" s="832" t="s">
        <v>574</v>
      </c>
      <c r="C655" s="835" t="s">
        <v>1983</v>
      </c>
      <c r="D655" s="863" t="s">
        <v>1984</v>
      </c>
      <c r="E655" s="835" t="s">
        <v>2292</v>
      </c>
      <c r="F655" s="863" t="s">
        <v>2293</v>
      </c>
      <c r="G655" s="835" t="s">
        <v>3172</v>
      </c>
      <c r="H655" s="835" t="s">
        <v>3173</v>
      </c>
      <c r="I655" s="849">
        <v>1322.675048828125</v>
      </c>
      <c r="J655" s="849">
        <v>7</v>
      </c>
      <c r="K655" s="850">
        <v>9258.7103271484375</v>
      </c>
    </row>
    <row r="656" spans="1:11" ht="14.4" customHeight="1" x14ac:dyDescent="0.3">
      <c r="A656" s="831" t="s">
        <v>573</v>
      </c>
      <c r="B656" s="832" t="s">
        <v>574</v>
      </c>
      <c r="C656" s="835" t="s">
        <v>1983</v>
      </c>
      <c r="D656" s="863" t="s">
        <v>1984</v>
      </c>
      <c r="E656" s="835" t="s">
        <v>2292</v>
      </c>
      <c r="F656" s="863" t="s">
        <v>2293</v>
      </c>
      <c r="G656" s="835" t="s">
        <v>3174</v>
      </c>
      <c r="H656" s="835" t="s">
        <v>3175</v>
      </c>
      <c r="I656" s="849">
        <v>1322.6700439453125</v>
      </c>
      <c r="J656" s="849">
        <v>1</v>
      </c>
      <c r="K656" s="850">
        <v>1322.6700439453125</v>
      </c>
    </row>
    <row r="657" spans="1:11" ht="14.4" customHeight="1" x14ac:dyDescent="0.3">
      <c r="A657" s="831" t="s">
        <v>573</v>
      </c>
      <c r="B657" s="832" t="s">
        <v>574</v>
      </c>
      <c r="C657" s="835" t="s">
        <v>1983</v>
      </c>
      <c r="D657" s="863" t="s">
        <v>1984</v>
      </c>
      <c r="E657" s="835" t="s">
        <v>2292</v>
      </c>
      <c r="F657" s="863" t="s">
        <v>2293</v>
      </c>
      <c r="G657" s="835" t="s">
        <v>3176</v>
      </c>
      <c r="H657" s="835" t="s">
        <v>3177</v>
      </c>
      <c r="I657" s="849">
        <v>1322.6700439453125</v>
      </c>
      <c r="J657" s="849">
        <v>1</v>
      </c>
      <c r="K657" s="850">
        <v>1322.6700439453125</v>
      </c>
    </row>
    <row r="658" spans="1:11" ht="14.4" customHeight="1" x14ac:dyDescent="0.3">
      <c r="A658" s="831" t="s">
        <v>573</v>
      </c>
      <c r="B658" s="832" t="s">
        <v>574</v>
      </c>
      <c r="C658" s="835" t="s">
        <v>1983</v>
      </c>
      <c r="D658" s="863" t="s">
        <v>1984</v>
      </c>
      <c r="E658" s="835" t="s">
        <v>2292</v>
      </c>
      <c r="F658" s="863" t="s">
        <v>2293</v>
      </c>
      <c r="G658" s="835" t="s">
        <v>3178</v>
      </c>
      <c r="H658" s="835" t="s">
        <v>3179</v>
      </c>
      <c r="I658" s="849">
        <v>1405.52001953125</v>
      </c>
      <c r="J658" s="849">
        <v>1</v>
      </c>
      <c r="K658" s="850">
        <v>1405.52001953125</v>
      </c>
    </row>
    <row r="659" spans="1:11" ht="14.4" customHeight="1" x14ac:dyDescent="0.3">
      <c r="A659" s="831" t="s">
        <v>573</v>
      </c>
      <c r="B659" s="832" t="s">
        <v>574</v>
      </c>
      <c r="C659" s="835" t="s">
        <v>1983</v>
      </c>
      <c r="D659" s="863" t="s">
        <v>1984</v>
      </c>
      <c r="E659" s="835" t="s">
        <v>2292</v>
      </c>
      <c r="F659" s="863" t="s">
        <v>2293</v>
      </c>
      <c r="G659" s="835" t="s">
        <v>3180</v>
      </c>
      <c r="H659" s="835" t="s">
        <v>3181</v>
      </c>
      <c r="I659" s="849">
        <v>1405.52001953125</v>
      </c>
      <c r="J659" s="849">
        <v>1</v>
      </c>
      <c r="K659" s="850">
        <v>1405.52001953125</v>
      </c>
    </row>
    <row r="660" spans="1:11" ht="14.4" customHeight="1" x14ac:dyDescent="0.3">
      <c r="A660" s="831" t="s">
        <v>573</v>
      </c>
      <c r="B660" s="832" t="s">
        <v>574</v>
      </c>
      <c r="C660" s="835" t="s">
        <v>1983</v>
      </c>
      <c r="D660" s="863" t="s">
        <v>1984</v>
      </c>
      <c r="E660" s="835" t="s">
        <v>2292</v>
      </c>
      <c r="F660" s="863" t="s">
        <v>2293</v>
      </c>
      <c r="G660" s="835" t="s">
        <v>3182</v>
      </c>
      <c r="H660" s="835" t="s">
        <v>3183</v>
      </c>
      <c r="I660" s="849">
        <v>1524.4300537109375</v>
      </c>
      <c r="J660" s="849">
        <v>1</v>
      </c>
      <c r="K660" s="850">
        <v>1524.4300537109375</v>
      </c>
    </row>
    <row r="661" spans="1:11" ht="14.4" customHeight="1" x14ac:dyDescent="0.3">
      <c r="A661" s="831" t="s">
        <v>573</v>
      </c>
      <c r="B661" s="832" t="s">
        <v>574</v>
      </c>
      <c r="C661" s="835" t="s">
        <v>1983</v>
      </c>
      <c r="D661" s="863" t="s">
        <v>1984</v>
      </c>
      <c r="E661" s="835" t="s">
        <v>2292</v>
      </c>
      <c r="F661" s="863" t="s">
        <v>2293</v>
      </c>
      <c r="G661" s="835" t="s">
        <v>3184</v>
      </c>
      <c r="H661" s="835" t="s">
        <v>3185</v>
      </c>
      <c r="I661" s="849">
        <v>1637.5</v>
      </c>
      <c r="J661" s="849">
        <v>1</v>
      </c>
      <c r="K661" s="850">
        <v>1637.5</v>
      </c>
    </row>
    <row r="662" spans="1:11" ht="14.4" customHeight="1" x14ac:dyDescent="0.3">
      <c r="A662" s="831" t="s">
        <v>573</v>
      </c>
      <c r="B662" s="832" t="s">
        <v>574</v>
      </c>
      <c r="C662" s="835" t="s">
        <v>1983</v>
      </c>
      <c r="D662" s="863" t="s">
        <v>1984</v>
      </c>
      <c r="E662" s="835" t="s">
        <v>2292</v>
      </c>
      <c r="F662" s="863" t="s">
        <v>2293</v>
      </c>
      <c r="G662" s="835" t="s">
        <v>3186</v>
      </c>
      <c r="H662" s="835" t="s">
        <v>3187</v>
      </c>
      <c r="I662" s="849">
        <v>880.1500244140625</v>
      </c>
      <c r="J662" s="849">
        <v>1</v>
      </c>
      <c r="K662" s="850">
        <v>880.1500244140625</v>
      </c>
    </row>
    <row r="663" spans="1:11" ht="14.4" customHeight="1" x14ac:dyDescent="0.3">
      <c r="A663" s="831" t="s">
        <v>573</v>
      </c>
      <c r="B663" s="832" t="s">
        <v>574</v>
      </c>
      <c r="C663" s="835" t="s">
        <v>1983</v>
      </c>
      <c r="D663" s="863" t="s">
        <v>1984</v>
      </c>
      <c r="E663" s="835" t="s">
        <v>2292</v>
      </c>
      <c r="F663" s="863" t="s">
        <v>2293</v>
      </c>
      <c r="G663" s="835" t="s">
        <v>3188</v>
      </c>
      <c r="H663" s="835" t="s">
        <v>3189</v>
      </c>
      <c r="I663" s="849">
        <v>1089.719970703125</v>
      </c>
      <c r="J663" s="849">
        <v>4</v>
      </c>
      <c r="K663" s="850">
        <v>4358.869873046875</v>
      </c>
    </row>
    <row r="664" spans="1:11" ht="14.4" customHeight="1" x14ac:dyDescent="0.3">
      <c r="A664" s="831" t="s">
        <v>573</v>
      </c>
      <c r="B664" s="832" t="s">
        <v>574</v>
      </c>
      <c r="C664" s="835" t="s">
        <v>1983</v>
      </c>
      <c r="D664" s="863" t="s">
        <v>1984</v>
      </c>
      <c r="E664" s="835" t="s">
        <v>2292</v>
      </c>
      <c r="F664" s="863" t="s">
        <v>2293</v>
      </c>
      <c r="G664" s="835" t="s">
        <v>3190</v>
      </c>
      <c r="H664" s="835" t="s">
        <v>3191</v>
      </c>
      <c r="I664" s="849">
        <v>1089.719970703125</v>
      </c>
      <c r="J664" s="849">
        <v>1</v>
      </c>
      <c r="K664" s="850">
        <v>1089.719970703125</v>
      </c>
    </row>
    <row r="665" spans="1:11" ht="14.4" customHeight="1" x14ac:dyDescent="0.3">
      <c r="A665" s="831" t="s">
        <v>573</v>
      </c>
      <c r="B665" s="832" t="s">
        <v>574</v>
      </c>
      <c r="C665" s="835" t="s">
        <v>1983</v>
      </c>
      <c r="D665" s="863" t="s">
        <v>1984</v>
      </c>
      <c r="E665" s="835" t="s">
        <v>2292</v>
      </c>
      <c r="F665" s="863" t="s">
        <v>2293</v>
      </c>
      <c r="G665" s="835" t="s">
        <v>3192</v>
      </c>
      <c r="H665" s="835" t="s">
        <v>3193</v>
      </c>
      <c r="I665" s="849">
        <v>1089.719970703125</v>
      </c>
      <c r="J665" s="849">
        <v>1</v>
      </c>
      <c r="K665" s="850">
        <v>1089.719970703125</v>
      </c>
    </row>
    <row r="666" spans="1:11" ht="14.4" customHeight="1" x14ac:dyDescent="0.3">
      <c r="A666" s="831" t="s">
        <v>573</v>
      </c>
      <c r="B666" s="832" t="s">
        <v>574</v>
      </c>
      <c r="C666" s="835" t="s">
        <v>1983</v>
      </c>
      <c r="D666" s="863" t="s">
        <v>1984</v>
      </c>
      <c r="E666" s="835" t="s">
        <v>2292</v>
      </c>
      <c r="F666" s="863" t="s">
        <v>2293</v>
      </c>
      <c r="G666" s="835" t="s">
        <v>3194</v>
      </c>
      <c r="H666" s="835" t="s">
        <v>3195</v>
      </c>
      <c r="I666" s="849">
        <v>1089.719970703125</v>
      </c>
      <c r="J666" s="849">
        <v>4</v>
      </c>
      <c r="K666" s="850">
        <v>4358.869873046875</v>
      </c>
    </row>
    <row r="667" spans="1:11" ht="14.4" customHeight="1" x14ac:dyDescent="0.3">
      <c r="A667" s="831" t="s">
        <v>573</v>
      </c>
      <c r="B667" s="832" t="s">
        <v>574</v>
      </c>
      <c r="C667" s="835" t="s">
        <v>1983</v>
      </c>
      <c r="D667" s="863" t="s">
        <v>1984</v>
      </c>
      <c r="E667" s="835" t="s">
        <v>2292</v>
      </c>
      <c r="F667" s="863" t="s">
        <v>2293</v>
      </c>
      <c r="G667" s="835" t="s">
        <v>3196</v>
      </c>
      <c r="H667" s="835" t="s">
        <v>3197</v>
      </c>
      <c r="I667" s="849">
        <v>1161.8366292317708</v>
      </c>
      <c r="J667" s="849">
        <v>6</v>
      </c>
      <c r="K667" s="850">
        <v>6971.0098876953125</v>
      </c>
    </row>
    <row r="668" spans="1:11" ht="14.4" customHeight="1" x14ac:dyDescent="0.3">
      <c r="A668" s="831" t="s">
        <v>573</v>
      </c>
      <c r="B668" s="832" t="s">
        <v>574</v>
      </c>
      <c r="C668" s="835" t="s">
        <v>1983</v>
      </c>
      <c r="D668" s="863" t="s">
        <v>1984</v>
      </c>
      <c r="E668" s="835" t="s">
        <v>2292</v>
      </c>
      <c r="F668" s="863" t="s">
        <v>2293</v>
      </c>
      <c r="G668" s="835" t="s">
        <v>3198</v>
      </c>
      <c r="H668" s="835" t="s">
        <v>3199</v>
      </c>
      <c r="I668" s="849">
        <v>1161.8349609375</v>
      </c>
      <c r="J668" s="849">
        <v>5</v>
      </c>
      <c r="K668" s="850">
        <v>5809.179931640625</v>
      </c>
    </row>
    <row r="669" spans="1:11" ht="14.4" customHeight="1" x14ac:dyDescent="0.3">
      <c r="A669" s="831" t="s">
        <v>573</v>
      </c>
      <c r="B669" s="832" t="s">
        <v>574</v>
      </c>
      <c r="C669" s="835" t="s">
        <v>1983</v>
      </c>
      <c r="D669" s="863" t="s">
        <v>1984</v>
      </c>
      <c r="E669" s="835" t="s">
        <v>2292</v>
      </c>
      <c r="F669" s="863" t="s">
        <v>2293</v>
      </c>
      <c r="G669" s="835" t="s">
        <v>3200</v>
      </c>
      <c r="H669" s="835" t="s">
        <v>3201</v>
      </c>
      <c r="I669" s="849">
        <v>1161.8299560546875</v>
      </c>
      <c r="J669" s="849">
        <v>3</v>
      </c>
      <c r="K669" s="850">
        <v>3485.5</v>
      </c>
    </row>
    <row r="670" spans="1:11" ht="14.4" customHeight="1" x14ac:dyDescent="0.3">
      <c r="A670" s="831" t="s">
        <v>573</v>
      </c>
      <c r="B670" s="832" t="s">
        <v>574</v>
      </c>
      <c r="C670" s="835" t="s">
        <v>1983</v>
      </c>
      <c r="D670" s="863" t="s">
        <v>1984</v>
      </c>
      <c r="E670" s="835" t="s">
        <v>2292</v>
      </c>
      <c r="F670" s="863" t="s">
        <v>2293</v>
      </c>
      <c r="G670" s="835" t="s">
        <v>3202</v>
      </c>
      <c r="H670" s="835" t="s">
        <v>3203</v>
      </c>
      <c r="I670" s="849">
        <v>1161.8299560546875</v>
      </c>
      <c r="J670" s="849">
        <v>3</v>
      </c>
      <c r="K670" s="850">
        <v>3485.5</v>
      </c>
    </row>
    <row r="671" spans="1:11" ht="14.4" customHeight="1" x14ac:dyDescent="0.3">
      <c r="A671" s="831" t="s">
        <v>573</v>
      </c>
      <c r="B671" s="832" t="s">
        <v>574</v>
      </c>
      <c r="C671" s="835" t="s">
        <v>1983</v>
      </c>
      <c r="D671" s="863" t="s">
        <v>1984</v>
      </c>
      <c r="E671" s="835" t="s">
        <v>2292</v>
      </c>
      <c r="F671" s="863" t="s">
        <v>2293</v>
      </c>
      <c r="G671" s="835" t="s">
        <v>3204</v>
      </c>
      <c r="H671" s="835" t="s">
        <v>3205</v>
      </c>
      <c r="I671" s="849">
        <v>1161.8399658203125</v>
      </c>
      <c r="J671" s="849">
        <v>1</v>
      </c>
      <c r="K671" s="850">
        <v>1161.8399658203125</v>
      </c>
    </row>
    <row r="672" spans="1:11" ht="14.4" customHeight="1" x14ac:dyDescent="0.3">
      <c r="A672" s="831" t="s">
        <v>573</v>
      </c>
      <c r="B672" s="832" t="s">
        <v>574</v>
      </c>
      <c r="C672" s="835" t="s">
        <v>1983</v>
      </c>
      <c r="D672" s="863" t="s">
        <v>1984</v>
      </c>
      <c r="E672" s="835" t="s">
        <v>2292</v>
      </c>
      <c r="F672" s="863" t="s">
        <v>2293</v>
      </c>
      <c r="G672" s="835" t="s">
        <v>3206</v>
      </c>
      <c r="H672" s="835" t="s">
        <v>3207</v>
      </c>
      <c r="I672" s="849">
        <v>1089.719970703125</v>
      </c>
      <c r="J672" s="849">
        <v>5</v>
      </c>
      <c r="K672" s="850">
        <v>5448.590087890625</v>
      </c>
    </row>
    <row r="673" spans="1:11" ht="14.4" customHeight="1" x14ac:dyDescent="0.3">
      <c r="A673" s="831" t="s">
        <v>573</v>
      </c>
      <c r="B673" s="832" t="s">
        <v>574</v>
      </c>
      <c r="C673" s="835" t="s">
        <v>1983</v>
      </c>
      <c r="D673" s="863" t="s">
        <v>1984</v>
      </c>
      <c r="E673" s="835" t="s">
        <v>2292</v>
      </c>
      <c r="F673" s="863" t="s">
        <v>2293</v>
      </c>
      <c r="G673" s="835" t="s">
        <v>3208</v>
      </c>
      <c r="H673" s="835" t="s">
        <v>3209</v>
      </c>
      <c r="I673" s="849">
        <v>1089.719970703125</v>
      </c>
      <c r="J673" s="849">
        <v>4</v>
      </c>
      <c r="K673" s="850">
        <v>4358.8798828125</v>
      </c>
    </row>
    <row r="674" spans="1:11" ht="14.4" customHeight="1" x14ac:dyDescent="0.3">
      <c r="A674" s="831" t="s">
        <v>573</v>
      </c>
      <c r="B674" s="832" t="s">
        <v>574</v>
      </c>
      <c r="C674" s="835" t="s">
        <v>1983</v>
      </c>
      <c r="D674" s="863" t="s">
        <v>1984</v>
      </c>
      <c r="E674" s="835" t="s">
        <v>2292</v>
      </c>
      <c r="F674" s="863" t="s">
        <v>2293</v>
      </c>
      <c r="G674" s="835" t="s">
        <v>3210</v>
      </c>
      <c r="H674" s="835" t="s">
        <v>3211</v>
      </c>
      <c r="I674" s="849">
        <v>1089.719970703125</v>
      </c>
      <c r="J674" s="849">
        <v>7</v>
      </c>
      <c r="K674" s="850">
        <v>7628.030029296875</v>
      </c>
    </row>
    <row r="675" spans="1:11" ht="14.4" customHeight="1" x14ac:dyDescent="0.3">
      <c r="A675" s="831" t="s">
        <v>573</v>
      </c>
      <c r="B675" s="832" t="s">
        <v>574</v>
      </c>
      <c r="C675" s="835" t="s">
        <v>1983</v>
      </c>
      <c r="D675" s="863" t="s">
        <v>1984</v>
      </c>
      <c r="E675" s="835" t="s">
        <v>2292</v>
      </c>
      <c r="F675" s="863" t="s">
        <v>2293</v>
      </c>
      <c r="G675" s="835" t="s">
        <v>3212</v>
      </c>
      <c r="H675" s="835" t="s">
        <v>3213</v>
      </c>
      <c r="I675" s="849">
        <v>1089.719970703125</v>
      </c>
      <c r="J675" s="849">
        <v>3</v>
      </c>
      <c r="K675" s="850">
        <v>3269.159912109375</v>
      </c>
    </row>
    <row r="676" spans="1:11" ht="14.4" customHeight="1" x14ac:dyDescent="0.3">
      <c r="A676" s="831" t="s">
        <v>573</v>
      </c>
      <c r="B676" s="832" t="s">
        <v>574</v>
      </c>
      <c r="C676" s="835" t="s">
        <v>1983</v>
      </c>
      <c r="D676" s="863" t="s">
        <v>1984</v>
      </c>
      <c r="E676" s="835" t="s">
        <v>2292</v>
      </c>
      <c r="F676" s="863" t="s">
        <v>2293</v>
      </c>
      <c r="G676" s="835" t="s">
        <v>3214</v>
      </c>
      <c r="H676" s="835" t="s">
        <v>3215</v>
      </c>
      <c r="I676" s="849">
        <v>1213.5</v>
      </c>
      <c r="J676" s="849">
        <v>2</v>
      </c>
      <c r="K676" s="850">
        <v>2427</v>
      </c>
    </row>
    <row r="677" spans="1:11" ht="14.4" customHeight="1" x14ac:dyDescent="0.3">
      <c r="A677" s="831" t="s">
        <v>573</v>
      </c>
      <c r="B677" s="832" t="s">
        <v>574</v>
      </c>
      <c r="C677" s="835" t="s">
        <v>1983</v>
      </c>
      <c r="D677" s="863" t="s">
        <v>1984</v>
      </c>
      <c r="E677" s="835" t="s">
        <v>2292</v>
      </c>
      <c r="F677" s="863" t="s">
        <v>2293</v>
      </c>
      <c r="G677" s="835" t="s">
        <v>3216</v>
      </c>
      <c r="H677" s="835" t="s">
        <v>3217</v>
      </c>
      <c r="I677" s="849">
        <v>1213.5050048828125</v>
      </c>
      <c r="J677" s="849">
        <v>4</v>
      </c>
      <c r="K677" s="850">
        <v>4854.010009765625</v>
      </c>
    </row>
    <row r="678" spans="1:11" ht="14.4" customHeight="1" x14ac:dyDescent="0.3">
      <c r="A678" s="831" t="s">
        <v>573</v>
      </c>
      <c r="B678" s="832" t="s">
        <v>574</v>
      </c>
      <c r="C678" s="835" t="s">
        <v>1983</v>
      </c>
      <c r="D678" s="863" t="s">
        <v>1984</v>
      </c>
      <c r="E678" s="835" t="s">
        <v>2292</v>
      </c>
      <c r="F678" s="863" t="s">
        <v>2293</v>
      </c>
      <c r="G678" s="835" t="s">
        <v>3218</v>
      </c>
      <c r="H678" s="835" t="s">
        <v>3219</v>
      </c>
      <c r="I678" s="849">
        <v>770.9849853515625</v>
      </c>
      <c r="J678" s="849">
        <v>3</v>
      </c>
      <c r="K678" s="850">
        <v>2312.949951171875</v>
      </c>
    </row>
    <row r="679" spans="1:11" ht="14.4" customHeight="1" x14ac:dyDescent="0.3">
      <c r="A679" s="831" t="s">
        <v>573</v>
      </c>
      <c r="B679" s="832" t="s">
        <v>574</v>
      </c>
      <c r="C679" s="835" t="s">
        <v>1983</v>
      </c>
      <c r="D679" s="863" t="s">
        <v>1984</v>
      </c>
      <c r="E679" s="835" t="s">
        <v>2292</v>
      </c>
      <c r="F679" s="863" t="s">
        <v>2293</v>
      </c>
      <c r="G679" s="835" t="s">
        <v>3220</v>
      </c>
      <c r="H679" s="835" t="s">
        <v>3221</v>
      </c>
      <c r="I679" s="849">
        <v>770.98665364583337</v>
      </c>
      <c r="J679" s="849">
        <v>3</v>
      </c>
      <c r="K679" s="850">
        <v>2312.9599609375</v>
      </c>
    </row>
    <row r="680" spans="1:11" ht="14.4" customHeight="1" x14ac:dyDescent="0.3">
      <c r="A680" s="831" t="s">
        <v>573</v>
      </c>
      <c r="B680" s="832" t="s">
        <v>574</v>
      </c>
      <c r="C680" s="835" t="s">
        <v>1983</v>
      </c>
      <c r="D680" s="863" t="s">
        <v>1984</v>
      </c>
      <c r="E680" s="835" t="s">
        <v>2292</v>
      </c>
      <c r="F680" s="863" t="s">
        <v>2293</v>
      </c>
      <c r="G680" s="835" t="s">
        <v>3222</v>
      </c>
      <c r="H680" s="835" t="s">
        <v>3223</v>
      </c>
      <c r="I680" s="849">
        <v>770.97998046875</v>
      </c>
      <c r="J680" s="849">
        <v>3</v>
      </c>
      <c r="K680" s="850">
        <v>2312.93994140625</v>
      </c>
    </row>
    <row r="681" spans="1:11" ht="14.4" customHeight="1" x14ac:dyDescent="0.3">
      <c r="A681" s="831" t="s">
        <v>573</v>
      </c>
      <c r="B681" s="832" t="s">
        <v>574</v>
      </c>
      <c r="C681" s="835" t="s">
        <v>1983</v>
      </c>
      <c r="D681" s="863" t="s">
        <v>1984</v>
      </c>
      <c r="E681" s="835" t="s">
        <v>2292</v>
      </c>
      <c r="F681" s="863" t="s">
        <v>2293</v>
      </c>
      <c r="G681" s="835" t="s">
        <v>3224</v>
      </c>
      <c r="H681" s="835" t="s">
        <v>3225</v>
      </c>
      <c r="I681" s="849">
        <v>770.97998046875</v>
      </c>
      <c r="J681" s="849">
        <v>1</v>
      </c>
      <c r="K681" s="850">
        <v>770.97998046875</v>
      </c>
    </row>
    <row r="682" spans="1:11" ht="14.4" customHeight="1" x14ac:dyDescent="0.3">
      <c r="A682" s="831" t="s">
        <v>573</v>
      </c>
      <c r="B682" s="832" t="s">
        <v>574</v>
      </c>
      <c r="C682" s="835" t="s">
        <v>1983</v>
      </c>
      <c r="D682" s="863" t="s">
        <v>1984</v>
      </c>
      <c r="E682" s="835" t="s">
        <v>2292</v>
      </c>
      <c r="F682" s="863" t="s">
        <v>2293</v>
      </c>
      <c r="G682" s="835" t="s">
        <v>3226</v>
      </c>
      <c r="H682" s="835" t="s">
        <v>3227</v>
      </c>
      <c r="I682" s="849">
        <v>770.97998046875</v>
      </c>
      <c r="J682" s="849">
        <v>3</v>
      </c>
      <c r="K682" s="850">
        <v>2312.93994140625</v>
      </c>
    </row>
    <row r="683" spans="1:11" ht="14.4" customHeight="1" x14ac:dyDescent="0.3">
      <c r="A683" s="831" t="s">
        <v>573</v>
      </c>
      <c r="B683" s="832" t="s">
        <v>574</v>
      </c>
      <c r="C683" s="835" t="s">
        <v>1983</v>
      </c>
      <c r="D683" s="863" t="s">
        <v>1984</v>
      </c>
      <c r="E683" s="835" t="s">
        <v>2292</v>
      </c>
      <c r="F683" s="863" t="s">
        <v>2293</v>
      </c>
      <c r="G683" s="835" t="s">
        <v>3228</v>
      </c>
      <c r="H683" s="835" t="s">
        <v>3229</v>
      </c>
      <c r="I683" s="849">
        <v>770.989990234375</v>
      </c>
      <c r="J683" s="849">
        <v>1</v>
      </c>
      <c r="K683" s="850">
        <v>770.989990234375</v>
      </c>
    </row>
    <row r="684" spans="1:11" ht="14.4" customHeight="1" x14ac:dyDescent="0.3">
      <c r="A684" s="831" t="s">
        <v>573</v>
      </c>
      <c r="B684" s="832" t="s">
        <v>574</v>
      </c>
      <c r="C684" s="835" t="s">
        <v>1983</v>
      </c>
      <c r="D684" s="863" t="s">
        <v>1984</v>
      </c>
      <c r="E684" s="835" t="s">
        <v>2292</v>
      </c>
      <c r="F684" s="863" t="s">
        <v>2293</v>
      </c>
      <c r="G684" s="835" t="s">
        <v>3230</v>
      </c>
      <c r="H684" s="835" t="s">
        <v>3231</v>
      </c>
      <c r="I684" s="849">
        <v>770.97998046875</v>
      </c>
      <c r="J684" s="849">
        <v>2</v>
      </c>
      <c r="K684" s="850">
        <v>1541.9599609375</v>
      </c>
    </row>
    <row r="685" spans="1:11" ht="14.4" customHeight="1" x14ac:dyDescent="0.3">
      <c r="A685" s="831" t="s">
        <v>573</v>
      </c>
      <c r="B685" s="832" t="s">
        <v>574</v>
      </c>
      <c r="C685" s="835" t="s">
        <v>1983</v>
      </c>
      <c r="D685" s="863" t="s">
        <v>1984</v>
      </c>
      <c r="E685" s="835" t="s">
        <v>2292</v>
      </c>
      <c r="F685" s="863" t="s">
        <v>2293</v>
      </c>
      <c r="G685" s="835" t="s">
        <v>3232</v>
      </c>
      <c r="H685" s="835" t="s">
        <v>3233</v>
      </c>
      <c r="I685" s="849">
        <v>770.989990234375</v>
      </c>
      <c r="J685" s="849">
        <v>2</v>
      </c>
      <c r="K685" s="850">
        <v>1541.97998046875</v>
      </c>
    </row>
    <row r="686" spans="1:11" ht="14.4" customHeight="1" x14ac:dyDescent="0.3">
      <c r="A686" s="831" t="s">
        <v>573</v>
      </c>
      <c r="B686" s="832" t="s">
        <v>574</v>
      </c>
      <c r="C686" s="835" t="s">
        <v>1983</v>
      </c>
      <c r="D686" s="863" t="s">
        <v>1984</v>
      </c>
      <c r="E686" s="835" t="s">
        <v>2292</v>
      </c>
      <c r="F686" s="863" t="s">
        <v>2293</v>
      </c>
      <c r="G686" s="835" t="s">
        <v>3234</v>
      </c>
      <c r="H686" s="835" t="s">
        <v>3235</v>
      </c>
      <c r="I686" s="849">
        <v>770.97998046875</v>
      </c>
      <c r="J686" s="849">
        <v>1</v>
      </c>
      <c r="K686" s="850">
        <v>770.97998046875</v>
      </c>
    </row>
    <row r="687" spans="1:11" ht="14.4" customHeight="1" x14ac:dyDescent="0.3">
      <c r="A687" s="831" t="s">
        <v>573</v>
      </c>
      <c r="B687" s="832" t="s">
        <v>574</v>
      </c>
      <c r="C687" s="835" t="s">
        <v>1983</v>
      </c>
      <c r="D687" s="863" t="s">
        <v>1984</v>
      </c>
      <c r="E687" s="835" t="s">
        <v>2292</v>
      </c>
      <c r="F687" s="863" t="s">
        <v>2293</v>
      </c>
      <c r="G687" s="835" t="s">
        <v>3236</v>
      </c>
      <c r="H687" s="835" t="s">
        <v>3237</v>
      </c>
      <c r="I687" s="849">
        <v>880.1500244140625</v>
      </c>
      <c r="J687" s="849">
        <v>1</v>
      </c>
      <c r="K687" s="850">
        <v>880.1500244140625</v>
      </c>
    </row>
    <row r="688" spans="1:11" ht="14.4" customHeight="1" x14ac:dyDescent="0.3">
      <c r="A688" s="831" t="s">
        <v>573</v>
      </c>
      <c r="B688" s="832" t="s">
        <v>574</v>
      </c>
      <c r="C688" s="835" t="s">
        <v>1983</v>
      </c>
      <c r="D688" s="863" t="s">
        <v>1984</v>
      </c>
      <c r="E688" s="835" t="s">
        <v>2292</v>
      </c>
      <c r="F688" s="863" t="s">
        <v>2293</v>
      </c>
      <c r="G688" s="835" t="s">
        <v>3238</v>
      </c>
      <c r="H688" s="835" t="s">
        <v>3239</v>
      </c>
      <c r="I688" s="849">
        <v>880.1500244140625</v>
      </c>
      <c r="J688" s="849">
        <v>2</v>
      </c>
      <c r="K688" s="850">
        <v>1760.300048828125</v>
      </c>
    </row>
    <row r="689" spans="1:11" ht="14.4" customHeight="1" x14ac:dyDescent="0.3">
      <c r="A689" s="831" t="s">
        <v>573</v>
      </c>
      <c r="B689" s="832" t="s">
        <v>574</v>
      </c>
      <c r="C689" s="835" t="s">
        <v>1983</v>
      </c>
      <c r="D689" s="863" t="s">
        <v>1984</v>
      </c>
      <c r="E689" s="835" t="s">
        <v>2292</v>
      </c>
      <c r="F689" s="863" t="s">
        <v>2293</v>
      </c>
      <c r="G689" s="835" t="s">
        <v>3240</v>
      </c>
      <c r="H689" s="835" t="s">
        <v>3241</v>
      </c>
      <c r="I689" s="849">
        <v>880.1500244140625</v>
      </c>
      <c r="J689" s="849">
        <v>1</v>
      </c>
      <c r="K689" s="850">
        <v>880.1500244140625</v>
      </c>
    </row>
    <row r="690" spans="1:11" ht="14.4" customHeight="1" x14ac:dyDescent="0.3">
      <c r="A690" s="831" t="s">
        <v>573</v>
      </c>
      <c r="B690" s="832" t="s">
        <v>574</v>
      </c>
      <c r="C690" s="835" t="s">
        <v>1983</v>
      </c>
      <c r="D690" s="863" t="s">
        <v>1984</v>
      </c>
      <c r="E690" s="835" t="s">
        <v>2292</v>
      </c>
      <c r="F690" s="863" t="s">
        <v>2293</v>
      </c>
      <c r="G690" s="835" t="s">
        <v>3242</v>
      </c>
      <c r="H690" s="835" t="s">
        <v>3243</v>
      </c>
      <c r="I690" s="849">
        <v>880.1500244140625</v>
      </c>
      <c r="J690" s="849">
        <v>1</v>
      </c>
      <c r="K690" s="850">
        <v>880.1500244140625</v>
      </c>
    </row>
    <row r="691" spans="1:11" ht="14.4" customHeight="1" x14ac:dyDescent="0.3">
      <c r="A691" s="831" t="s">
        <v>573</v>
      </c>
      <c r="B691" s="832" t="s">
        <v>574</v>
      </c>
      <c r="C691" s="835" t="s">
        <v>1983</v>
      </c>
      <c r="D691" s="863" t="s">
        <v>1984</v>
      </c>
      <c r="E691" s="835" t="s">
        <v>2292</v>
      </c>
      <c r="F691" s="863" t="s">
        <v>2293</v>
      </c>
      <c r="G691" s="835" t="s">
        <v>3244</v>
      </c>
      <c r="H691" s="835" t="s">
        <v>3245</v>
      </c>
      <c r="I691" s="849">
        <v>880.1500244140625</v>
      </c>
      <c r="J691" s="849">
        <v>1</v>
      </c>
      <c r="K691" s="850">
        <v>880.1500244140625</v>
      </c>
    </row>
    <row r="692" spans="1:11" ht="14.4" customHeight="1" x14ac:dyDescent="0.3">
      <c r="A692" s="831" t="s">
        <v>573</v>
      </c>
      <c r="B692" s="832" t="s">
        <v>574</v>
      </c>
      <c r="C692" s="835" t="s">
        <v>1983</v>
      </c>
      <c r="D692" s="863" t="s">
        <v>1984</v>
      </c>
      <c r="E692" s="835" t="s">
        <v>2292</v>
      </c>
      <c r="F692" s="863" t="s">
        <v>2293</v>
      </c>
      <c r="G692" s="835" t="s">
        <v>3246</v>
      </c>
      <c r="H692" s="835" t="s">
        <v>3247</v>
      </c>
      <c r="I692" s="849">
        <v>880.1500244140625</v>
      </c>
      <c r="J692" s="849">
        <v>1</v>
      </c>
      <c r="K692" s="850">
        <v>880.1500244140625</v>
      </c>
    </row>
    <row r="693" spans="1:11" ht="14.4" customHeight="1" x14ac:dyDescent="0.3">
      <c r="A693" s="831" t="s">
        <v>573</v>
      </c>
      <c r="B693" s="832" t="s">
        <v>574</v>
      </c>
      <c r="C693" s="835" t="s">
        <v>1983</v>
      </c>
      <c r="D693" s="863" t="s">
        <v>1984</v>
      </c>
      <c r="E693" s="835" t="s">
        <v>2292</v>
      </c>
      <c r="F693" s="863" t="s">
        <v>2293</v>
      </c>
      <c r="G693" s="835" t="s">
        <v>3248</v>
      </c>
      <c r="H693" s="835" t="s">
        <v>3249</v>
      </c>
      <c r="I693" s="849">
        <v>880.1500244140625</v>
      </c>
      <c r="J693" s="849">
        <v>1</v>
      </c>
      <c r="K693" s="850">
        <v>880.1500244140625</v>
      </c>
    </row>
    <row r="694" spans="1:11" ht="14.4" customHeight="1" x14ac:dyDescent="0.3">
      <c r="A694" s="831" t="s">
        <v>573</v>
      </c>
      <c r="B694" s="832" t="s">
        <v>574</v>
      </c>
      <c r="C694" s="835" t="s">
        <v>1983</v>
      </c>
      <c r="D694" s="863" t="s">
        <v>1984</v>
      </c>
      <c r="E694" s="835" t="s">
        <v>2292</v>
      </c>
      <c r="F694" s="863" t="s">
        <v>2293</v>
      </c>
      <c r="G694" s="835" t="s">
        <v>3250</v>
      </c>
      <c r="H694" s="835" t="s">
        <v>3251</v>
      </c>
      <c r="I694" s="849">
        <v>1066.3299560546875</v>
      </c>
      <c r="J694" s="849">
        <v>2</v>
      </c>
      <c r="K694" s="850">
        <v>2132.64990234375</v>
      </c>
    </row>
    <row r="695" spans="1:11" ht="14.4" customHeight="1" x14ac:dyDescent="0.3">
      <c r="A695" s="831" t="s">
        <v>573</v>
      </c>
      <c r="B695" s="832" t="s">
        <v>574</v>
      </c>
      <c r="C695" s="835" t="s">
        <v>1983</v>
      </c>
      <c r="D695" s="863" t="s">
        <v>1984</v>
      </c>
      <c r="E695" s="835" t="s">
        <v>2292</v>
      </c>
      <c r="F695" s="863" t="s">
        <v>2293</v>
      </c>
      <c r="G695" s="835" t="s">
        <v>3252</v>
      </c>
      <c r="H695" s="835" t="s">
        <v>3253</v>
      </c>
      <c r="I695" s="849">
        <v>1066.3299560546875</v>
      </c>
      <c r="J695" s="849">
        <v>2</v>
      </c>
      <c r="K695" s="850">
        <v>2132.659912109375</v>
      </c>
    </row>
    <row r="696" spans="1:11" ht="14.4" customHeight="1" x14ac:dyDescent="0.3">
      <c r="A696" s="831" t="s">
        <v>573</v>
      </c>
      <c r="B696" s="832" t="s">
        <v>574</v>
      </c>
      <c r="C696" s="835" t="s">
        <v>1983</v>
      </c>
      <c r="D696" s="863" t="s">
        <v>1984</v>
      </c>
      <c r="E696" s="835" t="s">
        <v>2292</v>
      </c>
      <c r="F696" s="863" t="s">
        <v>2293</v>
      </c>
      <c r="G696" s="835" t="s">
        <v>3254</v>
      </c>
      <c r="H696" s="835" t="s">
        <v>3255</v>
      </c>
      <c r="I696" s="849">
        <v>1066.3299560546875</v>
      </c>
      <c r="J696" s="849">
        <v>2</v>
      </c>
      <c r="K696" s="850">
        <v>2132.659912109375</v>
      </c>
    </row>
    <row r="697" spans="1:11" ht="14.4" customHeight="1" x14ac:dyDescent="0.3">
      <c r="A697" s="831" t="s">
        <v>573</v>
      </c>
      <c r="B697" s="832" t="s">
        <v>574</v>
      </c>
      <c r="C697" s="835" t="s">
        <v>1983</v>
      </c>
      <c r="D697" s="863" t="s">
        <v>1984</v>
      </c>
      <c r="E697" s="835" t="s">
        <v>2292</v>
      </c>
      <c r="F697" s="863" t="s">
        <v>2293</v>
      </c>
      <c r="G697" s="835" t="s">
        <v>3256</v>
      </c>
      <c r="H697" s="835" t="s">
        <v>3257</v>
      </c>
      <c r="I697" s="849">
        <v>1066.3299560546875</v>
      </c>
      <c r="J697" s="849">
        <v>2</v>
      </c>
      <c r="K697" s="850">
        <v>2132.64990234375</v>
      </c>
    </row>
    <row r="698" spans="1:11" ht="14.4" customHeight="1" x14ac:dyDescent="0.3">
      <c r="A698" s="831" t="s">
        <v>573</v>
      </c>
      <c r="B698" s="832" t="s">
        <v>574</v>
      </c>
      <c r="C698" s="835" t="s">
        <v>1983</v>
      </c>
      <c r="D698" s="863" t="s">
        <v>1984</v>
      </c>
      <c r="E698" s="835" t="s">
        <v>2292</v>
      </c>
      <c r="F698" s="863" t="s">
        <v>2293</v>
      </c>
      <c r="G698" s="835" t="s">
        <v>3258</v>
      </c>
      <c r="H698" s="835" t="s">
        <v>3259</v>
      </c>
      <c r="I698" s="849">
        <v>1066.3299560546875</v>
      </c>
      <c r="J698" s="849">
        <v>8</v>
      </c>
      <c r="K698" s="850">
        <v>8530.609619140625</v>
      </c>
    </row>
    <row r="699" spans="1:11" ht="14.4" customHeight="1" x14ac:dyDescent="0.3">
      <c r="A699" s="831" t="s">
        <v>573</v>
      </c>
      <c r="B699" s="832" t="s">
        <v>574</v>
      </c>
      <c r="C699" s="835" t="s">
        <v>1983</v>
      </c>
      <c r="D699" s="863" t="s">
        <v>1984</v>
      </c>
      <c r="E699" s="835" t="s">
        <v>2292</v>
      </c>
      <c r="F699" s="863" t="s">
        <v>2293</v>
      </c>
      <c r="G699" s="835" t="s">
        <v>3260</v>
      </c>
      <c r="H699" s="835" t="s">
        <v>3261</v>
      </c>
      <c r="I699" s="849">
        <v>1215.461962890625</v>
      </c>
      <c r="J699" s="849">
        <v>8</v>
      </c>
      <c r="K699" s="850">
        <v>9723.69970703125</v>
      </c>
    </row>
    <row r="700" spans="1:11" ht="14.4" customHeight="1" x14ac:dyDescent="0.3">
      <c r="A700" s="831" t="s">
        <v>573</v>
      </c>
      <c r="B700" s="832" t="s">
        <v>574</v>
      </c>
      <c r="C700" s="835" t="s">
        <v>1983</v>
      </c>
      <c r="D700" s="863" t="s">
        <v>1984</v>
      </c>
      <c r="E700" s="835" t="s">
        <v>2292</v>
      </c>
      <c r="F700" s="863" t="s">
        <v>2293</v>
      </c>
      <c r="G700" s="835" t="s">
        <v>3262</v>
      </c>
      <c r="H700" s="835" t="s">
        <v>3263</v>
      </c>
      <c r="I700" s="849">
        <v>1215.4566243489583</v>
      </c>
      <c r="J700" s="849">
        <v>5</v>
      </c>
      <c r="K700" s="850">
        <v>6077.27001953125</v>
      </c>
    </row>
    <row r="701" spans="1:11" ht="14.4" customHeight="1" x14ac:dyDescent="0.3">
      <c r="A701" s="831" t="s">
        <v>573</v>
      </c>
      <c r="B701" s="832" t="s">
        <v>574</v>
      </c>
      <c r="C701" s="835" t="s">
        <v>1983</v>
      </c>
      <c r="D701" s="863" t="s">
        <v>1984</v>
      </c>
      <c r="E701" s="835" t="s">
        <v>2292</v>
      </c>
      <c r="F701" s="863" t="s">
        <v>2293</v>
      </c>
      <c r="G701" s="835" t="s">
        <v>3264</v>
      </c>
      <c r="H701" s="835" t="s">
        <v>3265</v>
      </c>
      <c r="I701" s="849">
        <v>1215.4599609375</v>
      </c>
      <c r="J701" s="849">
        <v>6</v>
      </c>
      <c r="K701" s="850">
        <v>7292.759765625</v>
      </c>
    </row>
    <row r="702" spans="1:11" ht="14.4" customHeight="1" x14ac:dyDescent="0.3">
      <c r="A702" s="831" t="s">
        <v>573</v>
      </c>
      <c r="B702" s="832" t="s">
        <v>574</v>
      </c>
      <c r="C702" s="835" t="s">
        <v>1983</v>
      </c>
      <c r="D702" s="863" t="s">
        <v>1984</v>
      </c>
      <c r="E702" s="835" t="s">
        <v>2292</v>
      </c>
      <c r="F702" s="863" t="s">
        <v>2293</v>
      </c>
      <c r="G702" s="835" t="s">
        <v>3266</v>
      </c>
      <c r="H702" s="835" t="s">
        <v>3267</v>
      </c>
      <c r="I702" s="849">
        <v>1215.469970703125</v>
      </c>
      <c r="J702" s="849">
        <v>2</v>
      </c>
      <c r="K702" s="850">
        <v>2430.93994140625</v>
      </c>
    </row>
    <row r="703" spans="1:11" ht="14.4" customHeight="1" x14ac:dyDescent="0.3">
      <c r="A703" s="831" t="s">
        <v>573</v>
      </c>
      <c r="B703" s="832" t="s">
        <v>574</v>
      </c>
      <c r="C703" s="835" t="s">
        <v>1983</v>
      </c>
      <c r="D703" s="863" t="s">
        <v>1984</v>
      </c>
      <c r="E703" s="835" t="s">
        <v>2292</v>
      </c>
      <c r="F703" s="863" t="s">
        <v>2293</v>
      </c>
      <c r="G703" s="835" t="s">
        <v>3268</v>
      </c>
      <c r="H703" s="835" t="s">
        <v>3269</v>
      </c>
      <c r="I703" s="849">
        <v>1215.4599609375</v>
      </c>
      <c r="J703" s="849">
        <v>2</v>
      </c>
      <c r="K703" s="850">
        <v>2430.919921875</v>
      </c>
    </row>
    <row r="704" spans="1:11" ht="14.4" customHeight="1" x14ac:dyDescent="0.3">
      <c r="A704" s="831" t="s">
        <v>573</v>
      </c>
      <c r="B704" s="832" t="s">
        <v>574</v>
      </c>
      <c r="C704" s="835" t="s">
        <v>1983</v>
      </c>
      <c r="D704" s="863" t="s">
        <v>1984</v>
      </c>
      <c r="E704" s="835" t="s">
        <v>2292</v>
      </c>
      <c r="F704" s="863" t="s">
        <v>2293</v>
      </c>
      <c r="G704" s="835" t="s">
        <v>3270</v>
      </c>
      <c r="H704" s="835" t="s">
        <v>3271</v>
      </c>
      <c r="I704" s="849">
        <v>1215.4599609375</v>
      </c>
      <c r="J704" s="849">
        <v>5</v>
      </c>
      <c r="K704" s="850">
        <v>6077.2998046875</v>
      </c>
    </row>
    <row r="705" spans="1:11" ht="14.4" customHeight="1" x14ac:dyDescent="0.3">
      <c r="A705" s="831" t="s">
        <v>573</v>
      </c>
      <c r="B705" s="832" t="s">
        <v>574</v>
      </c>
      <c r="C705" s="835" t="s">
        <v>1983</v>
      </c>
      <c r="D705" s="863" t="s">
        <v>1984</v>
      </c>
      <c r="E705" s="835" t="s">
        <v>2292</v>
      </c>
      <c r="F705" s="863" t="s">
        <v>2293</v>
      </c>
      <c r="G705" s="835" t="s">
        <v>3272</v>
      </c>
      <c r="H705" s="835" t="s">
        <v>3273</v>
      </c>
      <c r="I705" s="849">
        <v>1215.4599609375</v>
      </c>
      <c r="J705" s="849">
        <v>1</v>
      </c>
      <c r="K705" s="850">
        <v>1215.4599609375</v>
      </c>
    </row>
    <row r="706" spans="1:11" ht="14.4" customHeight="1" x14ac:dyDescent="0.3">
      <c r="A706" s="831" t="s">
        <v>573</v>
      </c>
      <c r="B706" s="832" t="s">
        <v>574</v>
      </c>
      <c r="C706" s="835" t="s">
        <v>1983</v>
      </c>
      <c r="D706" s="863" t="s">
        <v>1984</v>
      </c>
      <c r="E706" s="835" t="s">
        <v>2292</v>
      </c>
      <c r="F706" s="863" t="s">
        <v>2293</v>
      </c>
      <c r="G706" s="835" t="s">
        <v>3274</v>
      </c>
      <c r="H706" s="835" t="s">
        <v>3275</v>
      </c>
      <c r="I706" s="849">
        <v>1415.260009765625</v>
      </c>
      <c r="J706" s="849">
        <v>1</v>
      </c>
      <c r="K706" s="850">
        <v>1415.260009765625</v>
      </c>
    </row>
    <row r="707" spans="1:11" ht="14.4" customHeight="1" x14ac:dyDescent="0.3">
      <c r="A707" s="831" t="s">
        <v>573</v>
      </c>
      <c r="B707" s="832" t="s">
        <v>574</v>
      </c>
      <c r="C707" s="835" t="s">
        <v>1983</v>
      </c>
      <c r="D707" s="863" t="s">
        <v>1984</v>
      </c>
      <c r="E707" s="835" t="s">
        <v>2292</v>
      </c>
      <c r="F707" s="863" t="s">
        <v>2293</v>
      </c>
      <c r="G707" s="835" t="s">
        <v>3276</v>
      </c>
      <c r="H707" s="835" t="s">
        <v>3277</v>
      </c>
      <c r="I707" s="849">
        <v>1415.260009765625</v>
      </c>
      <c r="J707" s="849">
        <v>4</v>
      </c>
      <c r="K707" s="850">
        <v>5661.0400390625</v>
      </c>
    </row>
    <row r="708" spans="1:11" ht="14.4" customHeight="1" x14ac:dyDescent="0.3">
      <c r="A708" s="831" t="s">
        <v>573</v>
      </c>
      <c r="B708" s="832" t="s">
        <v>574</v>
      </c>
      <c r="C708" s="835" t="s">
        <v>1983</v>
      </c>
      <c r="D708" s="863" t="s">
        <v>1984</v>
      </c>
      <c r="E708" s="835" t="s">
        <v>2292</v>
      </c>
      <c r="F708" s="863" t="s">
        <v>2293</v>
      </c>
      <c r="G708" s="835" t="s">
        <v>3278</v>
      </c>
      <c r="H708" s="835" t="s">
        <v>3279</v>
      </c>
      <c r="I708" s="849">
        <v>1415.260009765625</v>
      </c>
      <c r="J708" s="849">
        <v>4</v>
      </c>
      <c r="K708" s="850">
        <v>5661.0400390625</v>
      </c>
    </row>
    <row r="709" spans="1:11" ht="14.4" customHeight="1" x14ac:dyDescent="0.3">
      <c r="A709" s="831" t="s">
        <v>573</v>
      </c>
      <c r="B709" s="832" t="s">
        <v>574</v>
      </c>
      <c r="C709" s="835" t="s">
        <v>1983</v>
      </c>
      <c r="D709" s="863" t="s">
        <v>1984</v>
      </c>
      <c r="E709" s="835" t="s">
        <v>2292</v>
      </c>
      <c r="F709" s="863" t="s">
        <v>2293</v>
      </c>
      <c r="G709" s="835" t="s">
        <v>3280</v>
      </c>
      <c r="H709" s="835" t="s">
        <v>3281</v>
      </c>
      <c r="I709" s="849">
        <v>1415.260009765625</v>
      </c>
      <c r="J709" s="849">
        <v>5</v>
      </c>
      <c r="K709" s="850">
        <v>7076.300048828125</v>
      </c>
    </row>
    <row r="710" spans="1:11" ht="14.4" customHeight="1" x14ac:dyDescent="0.3">
      <c r="A710" s="831" t="s">
        <v>573</v>
      </c>
      <c r="B710" s="832" t="s">
        <v>574</v>
      </c>
      <c r="C710" s="835" t="s">
        <v>1983</v>
      </c>
      <c r="D710" s="863" t="s">
        <v>1984</v>
      </c>
      <c r="E710" s="835" t="s">
        <v>2292</v>
      </c>
      <c r="F710" s="863" t="s">
        <v>2293</v>
      </c>
      <c r="G710" s="835" t="s">
        <v>3282</v>
      </c>
      <c r="H710" s="835" t="s">
        <v>3283</v>
      </c>
      <c r="I710" s="849">
        <v>1415.260009765625</v>
      </c>
      <c r="J710" s="849">
        <v>7</v>
      </c>
      <c r="K710" s="850">
        <v>9906.81005859375</v>
      </c>
    </row>
    <row r="711" spans="1:11" ht="14.4" customHeight="1" x14ac:dyDescent="0.3">
      <c r="A711" s="831" t="s">
        <v>573</v>
      </c>
      <c r="B711" s="832" t="s">
        <v>574</v>
      </c>
      <c r="C711" s="835" t="s">
        <v>1983</v>
      </c>
      <c r="D711" s="863" t="s">
        <v>1984</v>
      </c>
      <c r="E711" s="835" t="s">
        <v>2292</v>
      </c>
      <c r="F711" s="863" t="s">
        <v>2293</v>
      </c>
      <c r="G711" s="835" t="s">
        <v>3284</v>
      </c>
      <c r="H711" s="835" t="s">
        <v>3285</v>
      </c>
      <c r="I711" s="849">
        <v>880.1500244140625</v>
      </c>
      <c r="J711" s="849">
        <v>2</v>
      </c>
      <c r="K711" s="850">
        <v>1760.300048828125</v>
      </c>
    </row>
    <row r="712" spans="1:11" ht="14.4" customHeight="1" x14ac:dyDescent="0.3">
      <c r="A712" s="831" t="s">
        <v>573</v>
      </c>
      <c r="B712" s="832" t="s">
        <v>574</v>
      </c>
      <c r="C712" s="835" t="s">
        <v>1983</v>
      </c>
      <c r="D712" s="863" t="s">
        <v>1984</v>
      </c>
      <c r="E712" s="835" t="s">
        <v>2292</v>
      </c>
      <c r="F712" s="863" t="s">
        <v>2293</v>
      </c>
      <c r="G712" s="835" t="s">
        <v>3286</v>
      </c>
      <c r="H712" s="835" t="s">
        <v>3287</v>
      </c>
      <c r="I712" s="849">
        <v>880.1500244140625</v>
      </c>
      <c r="J712" s="849">
        <v>1</v>
      </c>
      <c r="K712" s="850">
        <v>880.1500244140625</v>
      </c>
    </row>
    <row r="713" spans="1:11" ht="14.4" customHeight="1" x14ac:dyDescent="0.3">
      <c r="A713" s="831" t="s">
        <v>573</v>
      </c>
      <c r="B713" s="832" t="s">
        <v>574</v>
      </c>
      <c r="C713" s="835" t="s">
        <v>1983</v>
      </c>
      <c r="D713" s="863" t="s">
        <v>1984</v>
      </c>
      <c r="E713" s="835" t="s">
        <v>2292</v>
      </c>
      <c r="F713" s="863" t="s">
        <v>2293</v>
      </c>
      <c r="G713" s="835" t="s">
        <v>3288</v>
      </c>
      <c r="H713" s="835" t="s">
        <v>3289</v>
      </c>
      <c r="I713" s="849">
        <v>880.1500244140625</v>
      </c>
      <c r="J713" s="849">
        <v>1</v>
      </c>
      <c r="K713" s="850">
        <v>880.1500244140625</v>
      </c>
    </row>
    <row r="714" spans="1:11" ht="14.4" customHeight="1" x14ac:dyDescent="0.3">
      <c r="A714" s="831" t="s">
        <v>573</v>
      </c>
      <c r="B714" s="832" t="s">
        <v>574</v>
      </c>
      <c r="C714" s="835" t="s">
        <v>1983</v>
      </c>
      <c r="D714" s="863" t="s">
        <v>1984</v>
      </c>
      <c r="E714" s="835" t="s">
        <v>2292</v>
      </c>
      <c r="F714" s="863" t="s">
        <v>2293</v>
      </c>
      <c r="G714" s="835" t="s">
        <v>3290</v>
      </c>
      <c r="H714" s="835" t="s">
        <v>3291</v>
      </c>
      <c r="I714" s="849">
        <v>880.1500244140625</v>
      </c>
      <c r="J714" s="849">
        <v>2</v>
      </c>
      <c r="K714" s="850">
        <v>1760.300048828125</v>
      </c>
    </row>
    <row r="715" spans="1:11" ht="14.4" customHeight="1" x14ac:dyDescent="0.3">
      <c r="A715" s="831" t="s">
        <v>573</v>
      </c>
      <c r="B715" s="832" t="s">
        <v>574</v>
      </c>
      <c r="C715" s="835" t="s">
        <v>1983</v>
      </c>
      <c r="D715" s="863" t="s">
        <v>1984</v>
      </c>
      <c r="E715" s="835" t="s">
        <v>2292</v>
      </c>
      <c r="F715" s="863" t="s">
        <v>2293</v>
      </c>
      <c r="G715" s="835" t="s">
        <v>3292</v>
      </c>
      <c r="H715" s="835" t="s">
        <v>3293</v>
      </c>
      <c r="I715" s="849">
        <v>939.989990234375</v>
      </c>
      <c r="J715" s="849">
        <v>1</v>
      </c>
      <c r="K715" s="850">
        <v>939.989990234375</v>
      </c>
    </row>
    <row r="716" spans="1:11" ht="14.4" customHeight="1" x14ac:dyDescent="0.3">
      <c r="A716" s="831" t="s">
        <v>573</v>
      </c>
      <c r="B716" s="832" t="s">
        <v>574</v>
      </c>
      <c r="C716" s="835" t="s">
        <v>1983</v>
      </c>
      <c r="D716" s="863" t="s">
        <v>1984</v>
      </c>
      <c r="E716" s="835" t="s">
        <v>2292</v>
      </c>
      <c r="F716" s="863" t="s">
        <v>2293</v>
      </c>
      <c r="G716" s="835" t="s">
        <v>3294</v>
      </c>
      <c r="H716" s="835" t="s">
        <v>3295</v>
      </c>
      <c r="I716" s="849">
        <v>1008.8099975585937</v>
      </c>
      <c r="J716" s="849">
        <v>1</v>
      </c>
      <c r="K716" s="850">
        <v>1008.8099975585937</v>
      </c>
    </row>
    <row r="717" spans="1:11" ht="14.4" customHeight="1" x14ac:dyDescent="0.3">
      <c r="A717" s="831" t="s">
        <v>573</v>
      </c>
      <c r="B717" s="832" t="s">
        <v>574</v>
      </c>
      <c r="C717" s="835" t="s">
        <v>1983</v>
      </c>
      <c r="D717" s="863" t="s">
        <v>1984</v>
      </c>
      <c r="E717" s="835" t="s">
        <v>2292</v>
      </c>
      <c r="F717" s="863" t="s">
        <v>2293</v>
      </c>
      <c r="G717" s="835" t="s">
        <v>3296</v>
      </c>
      <c r="H717" s="835" t="s">
        <v>3297</v>
      </c>
      <c r="I717" s="849">
        <v>1008.8200073242187</v>
      </c>
      <c r="J717" s="849">
        <v>2</v>
      </c>
      <c r="K717" s="850">
        <v>2017.6300048828125</v>
      </c>
    </row>
    <row r="718" spans="1:11" ht="14.4" customHeight="1" x14ac:dyDescent="0.3">
      <c r="A718" s="831" t="s">
        <v>573</v>
      </c>
      <c r="B718" s="832" t="s">
        <v>574</v>
      </c>
      <c r="C718" s="835" t="s">
        <v>1983</v>
      </c>
      <c r="D718" s="863" t="s">
        <v>1984</v>
      </c>
      <c r="E718" s="835" t="s">
        <v>2292</v>
      </c>
      <c r="F718" s="863" t="s">
        <v>2293</v>
      </c>
      <c r="G718" s="835" t="s">
        <v>3298</v>
      </c>
      <c r="H718" s="835" t="s">
        <v>3299</v>
      </c>
      <c r="I718" s="849">
        <v>1066.8299560546875</v>
      </c>
      <c r="J718" s="849">
        <v>1</v>
      </c>
      <c r="K718" s="850">
        <v>1066.8299560546875</v>
      </c>
    </row>
    <row r="719" spans="1:11" ht="14.4" customHeight="1" x14ac:dyDescent="0.3">
      <c r="A719" s="831" t="s">
        <v>573</v>
      </c>
      <c r="B719" s="832" t="s">
        <v>574</v>
      </c>
      <c r="C719" s="835" t="s">
        <v>1983</v>
      </c>
      <c r="D719" s="863" t="s">
        <v>1984</v>
      </c>
      <c r="E719" s="835" t="s">
        <v>2292</v>
      </c>
      <c r="F719" s="863" t="s">
        <v>2293</v>
      </c>
      <c r="G719" s="835" t="s">
        <v>3300</v>
      </c>
      <c r="H719" s="835" t="s">
        <v>3301</v>
      </c>
      <c r="I719" s="849">
        <v>1066.8299560546875</v>
      </c>
      <c r="J719" s="849">
        <v>1</v>
      </c>
      <c r="K719" s="850">
        <v>1066.8299560546875</v>
      </c>
    </row>
    <row r="720" spans="1:11" ht="14.4" customHeight="1" x14ac:dyDescent="0.3">
      <c r="A720" s="831" t="s">
        <v>573</v>
      </c>
      <c r="B720" s="832" t="s">
        <v>574</v>
      </c>
      <c r="C720" s="835" t="s">
        <v>1983</v>
      </c>
      <c r="D720" s="863" t="s">
        <v>1984</v>
      </c>
      <c r="E720" s="835" t="s">
        <v>2292</v>
      </c>
      <c r="F720" s="863" t="s">
        <v>2293</v>
      </c>
      <c r="G720" s="835" t="s">
        <v>3302</v>
      </c>
      <c r="H720" s="835" t="s">
        <v>3303</v>
      </c>
      <c r="I720" s="849">
        <v>1175.969970703125</v>
      </c>
      <c r="J720" s="849">
        <v>1</v>
      </c>
      <c r="K720" s="850">
        <v>1175.969970703125</v>
      </c>
    </row>
    <row r="721" spans="1:11" ht="14.4" customHeight="1" x14ac:dyDescent="0.3">
      <c r="A721" s="831" t="s">
        <v>573</v>
      </c>
      <c r="B721" s="832" t="s">
        <v>574</v>
      </c>
      <c r="C721" s="835" t="s">
        <v>1983</v>
      </c>
      <c r="D721" s="863" t="s">
        <v>1984</v>
      </c>
      <c r="E721" s="835" t="s">
        <v>2292</v>
      </c>
      <c r="F721" s="863" t="s">
        <v>2293</v>
      </c>
      <c r="G721" s="835" t="s">
        <v>3304</v>
      </c>
      <c r="H721" s="835" t="s">
        <v>3305</v>
      </c>
      <c r="I721" s="849">
        <v>1175.969970703125</v>
      </c>
      <c r="J721" s="849">
        <v>1</v>
      </c>
      <c r="K721" s="850">
        <v>1175.969970703125</v>
      </c>
    </row>
    <row r="722" spans="1:11" ht="14.4" customHeight="1" x14ac:dyDescent="0.3">
      <c r="A722" s="831" t="s">
        <v>573</v>
      </c>
      <c r="B722" s="832" t="s">
        <v>574</v>
      </c>
      <c r="C722" s="835" t="s">
        <v>1983</v>
      </c>
      <c r="D722" s="863" t="s">
        <v>1984</v>
      </c>
      <c r="E722" s="835" t="s">
        <v>2292</v>
      </c>
      <c r="F722" s="863" t="s">
        <v>2293</v>
      </c>
      <c r="G722" s="835" t="s">
        <v>3306</v>
      </c>
      <c r="H722" s="835" t="s">
        <v>3307</v>
      </c>
      <c r="I722" s="849">
        <v>1175.969970703125</v>
      </c>
      <c r="J722" s="849">
        <v>1</v>
      </c>
      <c r="K722" s="850">
        <v>1175.969970703125</v>
      </c>
    </row>
    <row r="723" spans="1:11" ht="14.4" customHeight="1" x14ac:dyDescent="0.3">
      <c r="A723" s="831" t="s">
        <v>573</v>
      </c>
      <c r="B723" s="832" t="s">
        <v>574</v>
      </c>
      <c r="C723" s="835" t="s">
        <v>1983</v>
      </c>
      <c r="D723" s="863" t="s">
        <v>1984</v>
      </c>
      <c r="E723" s="835" t="s">
        <v>2292</v>
      </c>
      <c r="F723" s="863" t="s">
        <v>2293</v>
      </c>
      <c r="G723" s="835" t="s">
        <v>3308</v>
      </c>
      <c r="H723" s="835" t="s">
        <v>3309</v>
      </c>
      <c r="I723" s="849">
        <v>1175.969970703125</v>
      </c>
      <c r="J723" s="849">
        <v>3</v>
      </c>
      <c r="K723" s="850">
        <v>3527.89990234375</v>
      </c>
    </row>
    <row r="724" spans="1:11" ht="14.4" customHeight="1" x14ac:dyDescent="0.3">
      <c r="A724" s="831" t="s">
        <v>573</v>
      </c>
      <c r="B724" s="832" t="s">
        <v>574</v>
      </c>
      <c r="C724" s="835" t="s">
        <v>1983</v>
      </c>
      <c r="D724" s="863" t="s">
        <v>1984</v>
      </c>
      <c r="E724" s="835" t="s">
        <v>2292</v>
      </c>
      <c r="F724" s="863" t="s">
        <v>2293</v>
      </c>
      <c r="G724" s="835" t="s">
        <v>3310</v>
      </c>
      <c r="H724" s="835" t="s">
        <v>3311</v>
      </c>
      <c r="I724" s="849">
        <v>1175.969970703125</v>
      </c>
      <c r="J724" s="849">
        <v>4</v>
      </c>
      <c r="K724" s="850">
        <v>4703.869873046875</v>
      </c>
    </row>
    <row r="725" spans="1:11" ht="14.4" customHeight="1" x14ac:dyDescent="0.3">
      <c r="A725" s="831" t="s">
        <v>573</v>
      </c>
      <c r="B725" s="832" t="s">
        <v>574</v>
      </c>
      <c r="C725" s="835" t="s">
        <v>1983</v>
      </c>
      <c r="D725" s="863" t="s">
        <v>1984</v>
      </c>
      <c r="E725" s="835" t="s">
        <v>2292</v>
      </c>
      <c r="F725" s="863" t="s">
        <v>2293</v>
      </c>
      <c r="G725" s="835" t="s">
        <v>3312</v>
      </c>
      <c r="H725" s="835" t="s">
        <v>3313</v>
      </c>
      <c r="I725" s="849">
        <v>1175.969970703125</v>
      </c>
      <c r="J725" s="849">
        <v>2</v>
      </c>
      <c r="K725" s="850">
        <v>2351.929931640625</v>
      </c>
    </row>
    <row r="726" spans="1:11" ht="14.4" customHeight="1" x14ac:dyDescent="0.3">
      <c r="A726" s="831" t="s">
        <v>573</v>
      </c>
      <c r="B726" s="832" t="s">
        <v>574</v>
      </c>
      <c r="C726" s="835" t="s">
        <v>1983</v>
      </c>
      <c r="D726" s="863" t="s">
        <v>1984</v>
      </c>
      <c r="E726" s="835" t="s">
        <v>2292</v>
      </c>
      <c r="F726" s="863" t="s">
        <v>2293</v>
      </c>
      <c r="G726" s="835" t="s">
        <v>3314</v>
      </c>
      <c r="H726" s="835" t="s">
        <v>3315</v>
      </c>
      <c r="I726" s="849">
        <v>884.0519897460938</v>
      </c>
      <c r="J726" s="849">
        <v>8</v>
      </c>
      <c r="K726" s="850">
        <v>7072.4198608398437</v>
      </c>
    </row>
    <row r="727" spans="1:11" ht="14.4" customHeight="1" x14ac:dyDescent="0.3">
      <c r="A727" s="831" t="s">
        <v>573</v>
      </c>
      <c r="B727" s="832" t="s">
        <v>574</v>
      </c>
      <c r="C727" s="835" t="s">
        <v>1983</v>
      </c>
      <c r="D727" s="863" t="s">
        <v>1984</v>
      </c>
      <c r="E727" s="835" t="s">
        <v>2292</v>
      </c>
      <c r="F727" s="863" t="s">
        <v>2293</v>
      </c>
      <c r="G727" s="835" t="s">
        <v>3316</v>
      </c>
      <c r="H727" s="835" t="s">
        <v>3317</v>
      </c>
      <c r="I727" s="849">
        <v>884.04998779296875</v>
      </c>
      <c r="J727" s="849">
        <v>13</v>
      </c>
      <c r="K727" s="850">
        <v>11492.649780273438</v>
      </c>
    </row>
    <row r="728" spans="1:11" ht="14.4" customHeight="1" x14ac:dyDescent="0.3">
      <c r="A728" s="831" t="s">
        <v>573</v>
      </c>
      <c r="B728" s="832" t="s">
        <v>574</v>
      </c>
      <c r="C728" s="835" t="s">
        <v>1983</v>
      </c>
      <c r="D728" s="863" t="s">
        <v>1984</v>
      </c>
      <c r="E728" s="835" t="s">
        <v>2292</v>
      </c>
      <c r="F728" s="863" t="s">
        <v>2293</v>
      </c>
      <c r="G728" s="835" t="s">
        <v>3318</v>
      </c>
      <c r="H728" s="835" t="s">
        <v>3319</v>
      </c>
      <c r="I728" s="849">
        <v>884.04998779296875</v>
      </c>
      <c r="J728" s="849">
        <v>9</v>
      </c>
      <c r="K728" s="850">
        <v>7956.4497680664062</v>
      </c>
    </row>
    <row r="729" spans="1:11" ht="14.4" customHeight="1" x14ac:dyDescent="0.3">
      <c r="A729" s="831" t="s">
        <v>573</v>
      </c>
      <c r="B729" s="832" t="s">
        <v>574</v>
      </c>
      <c r="C729" s="835" t="s">
        <v>1983</v>
      </c>
      <c r="D729" s="863" t="s">
        <v>1984</v>
      </c>
      <c r="E729" s="835" t="s">
        <v>2292</v>
      </c>
      <c r="F729" s="863" t="s">
        <v>2293</v>
      </c>
      <c r="G729" s="835" t="s">
        <v>3320</v>
      </c>
      <c r="H729" s="835" t="s">
        <v>3321</v>
      </c>
      <c r="I729" s="849">
        <v>884.05284772600442</v>
      </c>
      <c r="J729" s="849">
        <v>12</v>
      </c>
      <c r="K729" s="850">
        <v>10608.669860839844</v>
      </c>
    </row>
    <row r="730" spans="1:11" ht="14.4" customHeight="1" x14ac:dyDescent="0.3">
      <c r="A730" s="831" t="s">
        <v>573</v>
      </c>
      <c r="B730" s="832" t="s">
        <v>574</v>
      </c>
      <c r="C730" s="835" t="s">
        <v>1983</v>
      </c>
      <c r="D730" s="863" t="s">
        <v>1984</v>
      </c>
      <c r="E730" s="835" t="s">
        <v>2292</v>
      </c>
      <c r="F730" s="863" t="s">
        <v>2293</v>
      </c>
      <c r="G730" s="835" t="s">
        <v>3322</v>
      </c>
      <c r="H730" s="835" t="s">
        <v>3323</v>
      </c>
      <c r="I730" s="849">
        <v>884.04998779296875</v>
      </c>
      <c r="J730" s="849">
        <v>6</v>
      </c>
      <c r="K730" s="850">
        <v>5304.2898559570312</v>
      </c>
    </row>
    <row r="731" spans="1:11" ht="14.4" customHeight="1" x14ac:dyDescent="0.3">
      <c r="A731" s="831" t="s">
        <v>573</v>
      </c>
      <c r="B731" s="832" t="s">
        <v>574</v>
      </c>
      <c r="C731" s="835" t="s">
        <v>1983</v>
      </c>
      <c r="D731" s="863" t="s">
        <v>1984</v>
      </c>
      <c r="E731" s="835" t="s">
        <v>2292</v>
      </c>
      <c r="F731" s="863" t="s">
        <v>2293</v>
      </c>
      <c r="G731" s="835" t="s">
        <v>3324</v>
      </c>
      <c r="H731" s="835" t="s">
        <v>3325</v>
      </c>
      <c r="I731" s="849">
        <v>939.6199951171875</v>
      </c>
      <c r="J731" s="849">
        <v>5</v>
      </c>
      <c r="K731" s="850">
        <v>4698.10009765625</v>
      </c>
    </row>
    <row r="732" spans="1:11" ht="14.4" customHeight="1" x14ac:dyDescent="0.3">
      <c r="A732" s="831" t="s">
        <v>573</v>
      </c>
      <c r="B732" s="832" t="s">
        <v>574</v>
      </c>
      <c r="C732" s="835" t="s">
        <v>1983</v>
      </c>
      <c r="D732" s="863" t="s">
        <v>1984</v>
      </c>
      <c r="E732" s="835" t="s">
        <v>2292</v>
      </c>
      <c r="F732" s="863" t="s">
        <v>2293</v>
      </c>
      <c r="G732" s="835" t="s">
        <v>3326</v>
      </c>
      <c r="H732" s="835" t="s">
        <v>3327</v>
      </c>
      <c r="I732" s="849">
        <v>939.6199951171875</v>
      </c>
      <c r="J732" s="849">
        <v>11</v>
      </c>
      <c r="K732" s="850">
        <v>10335.809936523437</v>
      </c>
    </row>
    <row r="733" spans="1:11" ht="14.4" customHeight="1" x14ac:dyDescent="0.3">
      <c r="A733" s="831" t="s">
        <v>573</v>
      </c>
      <c r="B733" s="832" t="s">
        <v>574</v>
      </c>
      <c r="C733" s="835" t="s">
        <v>1983</v>
      </c>
      <c r="D733" s="863" t="s">
        <v>1984</v>
      </c>
      <c r="E733" s="835" t="s">
        <v>2292</v>
      </c>
      <c r="F733" s="863" t="s">
        <v>2293</v>
      </c>
      <c r="G733" s="835" t="s">
        <v>3328</v>
      </c>
      <c r="H733" s="835" t="s">
        <v>3329</v>
      </c>
      <c r="I733" s="849">
        <v>939.62571498325894</v>
      </c>
      <c r="J733" s="849">
        <v>12</v>
      </c>
      <c r="K733" s="850">
        <v>11275.519897460938</v>
      </c>
    </row>
    <row r="734" spans="1:11" ht="14.4" customHeight="1" x14ac:dyDescent="0.3">
      <c r="A734" s="831" t="s">
        <v>573</v>
      </c>
      <c r="B734" s="832" t="s">
        <v>574</v>
      </c>
      <c r="C734" s="835" t="s">
        <v>1983</v>
      </c>
      <c r="D734" s="863" t="s">
        <v>1984</v>
      </c>
      <c r="E734" s="835" t="s">
        <v>2292</v>
      </c>
      <c r="F734" s="863" t="s">
        <v>2293</v>
      </c>
      <c r="G734" s="835" t="s">
        <v>3330</v>
      </c>
      <c r="H734" s="835" t="s">
        <v>3331</v>
      </c>
      <c r="I734" s="849">
        <v>939.6199951171875</v>
      </c>
      <c r="J734" s="849">
        <v>9</v>
      </c>
      <c r="K734" s="850">
        <v>8456.5799560546875</v>
      </c>
    </row>
    <row r="735" spans="1:11" ht="14.4" customHeight="1" x14ac:dyDescent="0.3">
      <c r="A735" s="831" t="s">
        <v>573</v>
      </c>
      <c r="B735" s="832" t="s">
        <v>574</v>
      </c>
      <c r="C735" s="835" t="s">
        <v>1983</v>
      </c>
      <c r="D735" s="863" t="s">
        <v>1984</v>
      </c>
      <c r="E735" s="835" t="s">
        <v>2292</v>
      </c>
      <c r="F735" s="863" t="s">
        <v>2293</v>
      </c>
      <c r="G735" s="835" t="s">
        <v>3332</v>
      </c>
      <c r="H735" s="835" t="s">
        <v>3333</v>
      </c>
      <c r="I735" s="849">
        <v>939.62333170572913</v>
      </c>
      <c r="J735" s="849">
        <v>14</v>
      </c>
      <c r="K735" s="850">
        <v>13154.7099609375</v>
      </c>
    </row>
    <row r="736" spans="1:11" ht="14.4" customHeight="1" x14ac:dyDescent="0.3">
      <c r="A736" s="831" t="s">
        <v>573</v>
      </c>
      <c r="B736" s="832" t="s">
        <v>574</v>
      </c>
      <c r="C736" s="835" t="s">
        <v>1983</v>
      </c>
      <c r="D736" s="863" t="s">
        <v>1984</v>
      </c>
      <c r="E736" s="835" t="s">
        <v>2292</v>
      </c>
      <c r="F736" s="863" t="s">
        <v>2293</v>
      </c>
      <c r="G736" s="835" t="s">
        <v>3334</v>
      </c>
      <c r="H736" s="835" t="s">
        <v>3335</v>
      </c>
      <c r="I736" s="849">
        <v>1008.8137512207031</v>
      </c>
      <c r="J736" s="849">
        <v>15</v>
      </c>
      <c r="K736" s="850">
        <v>15132.210021972656</v>
      </c>
    </row>
    <row r="737" spans="1:11" ht="14.4" customHeight="1" x14ac:dyDescent="0.3">
      <c r="A737" s="831" t="s">
        <v>573</v>
      </c>
      <c r="B737" s="832" t="s">
        <v>574</v>
      </c>
      <c r="C737" s="835" t="s">
        <v>1983</v>
      </c>
      <c r="D737" s="863" t="s">
        <v>1984</v>
      </c>
      <c r="E737" s="835" t="s">
        <v>2292</v>
      </c>
      <c r="F737" s="863" t="s">
        <v>2293</v>
      </c>
      <c r="G737" s="835" t="s">
        <v>3336</v>
      </c>
      <c r="H737" s="835" t="s">
        <v>3337</v>
      </c>
      <c r="I737" s="849">
        <v>1008.8123075045072</v>
      </c>
      <c r="J737" s="849">
        <v>15</v>
      </c>
      <c r="K737" s="850">
        <v>15132.179992675781</v>
      </c>
    </row>
    <row r="738" spans="1:11" ht="14.4" customHeight="1" x14ac:dyDescent="0.3">
      <c r="A738" s="831" t="s">
        <v>573</v>
      </c>
      <c r="B738" s="832" t="s">
        <v>574</v>
      </c>
      <c r="C738" s="835" t="s">
        <v>1983</v>
      </c>
      <c r="D738" s="863" t="s">
        <v>1984</v>
      </c>
      <c r="E738" s="835" t="s">
        <v>2292</v>
      </c>
      <c r="F738" s="863" t="s">
        <v>2293</v>
      </c>
      <c r="G738" s="835" t="s">
        <v>3338</v>
      </c>
      <c r="H738" s="835" t="s">
        <v>3339</v>
      </c>
      <c r="I738" s="849">
        <v>1008.8116658528646</v>
      </c>
      <c r="J738" s="849">
        <v>19</v>
      </c>
      <c r="K738" s="850">
        <v>19167.409790039063</v>
      </c>
    </row>
    <row r="739" spans="1:11" ht="14.4" customHeight="1" x14ac:dyDescent="0.3">
      <c r="A739" s="831" t="s">
        <v>573</v>
      </c>
      <c r="B739" s="832" t="s">
        <v>574</v>
      </c>
      <c r="C739" s="835" t="s">
        <v>1983</v>
      </c>
      <c r="D739" s="863" t="s">
        <v>1984</v>
      </c>
      <c r="E739" s="835" t="s">
        <v>2292</v>
      </c>
      <c r="F739" s="863" t="s">
        <v>2293</v>
      </c>
      <c r="G739" s="835" t="s">
        <v>3340</v>
      </c>
      <c r="H739" s="835" t="s">
        <v>3341</v>
      </c>
      <c r="I739" s="849">
        <v>1008.8122219509548</v>
      </c>
      <c r="J739" s="849">
        <v>19</v>
      </c>
      <c r="K739" s="850">
        <v>19167.419738769531</v>
      </c>
    </row>
    <row r="740" spans="1:11" ht="14.4" customHeight="1" x14ac:dyDescent="0.3">
      <c r="A740" s="831" t="s">
        <v>573</v>
      </c>
      <c r="B740" s="832" t="s">
        <v>574</v>
      </c>
      <c r="C740" s="835" t="s">
        <v>1983</v>
      </c>
      <c r="D740" s="863" t="s">
        <v>1984</v>
      </c>
      <c r="E740" s="835" t="s">
        <v>2292</v>
      </c>
      <c r="F740" s="863" t="s">
        <v>2293</v>
      </c>
      <c r="G740" s="835" t="s">
        <v>3342</v>
      </c>
      <c r="H740" s="835" t="s">
        <v>3343</v>
      </c>
      <c r="I740" s="849">
        <v>1066.3287048339844</v>
      </c>
      <c r="J740" s="849">
        <v>16</v>
      </c>
      <c r="K740" s="850">
        <v>17061.24951171875</v>
      </c>
    </row>
    <row r="741" spans="1:11" ht="14.4" customHeight="1" x14ac:dyDescent="0.3">
      <c r="A741" s="831" t="s">
        <v>573</v>
      </c>
      <c r="B741" s="832" t="s">
        <v>574</v>
      </c>
      <c r="C741" s="835" t="s">
        <v>1983</v>
      </c>
      <c r="D741" s="863" t="s">
        <v>1984</v>
      </c>
      <c r="E741" s="835" t="s">
        <v>2292</v>
      </c>
      <c r="F741" s="863" t="s">
        <v>2293</v>
      </c>
      <c r="G741" s="835" t="s">
        <v>3344</v>
      </c>
      <c r="H741" s="835" t="s">
        <v>3345</v>
      </c>
      <c r="I741" s="849">
        <v>1066.3284160907451</v>
      </c>
      <c r="J741" s="849">
        <v>23</v>
      </c>
      <c r="K741" s="850">
        <v>24525.519165039063</v>
      </c>
    </row>
    <row r="742" spans="1:11" ht="14.4" customHeight="1" x14ac:dyDescent="0.3">
      <c r="A742" s="831" t="s">
        <v>573</v>
      </c>
      <c r="B742" s="832" t="s">
        <v>574</v>
      </c>
      <c r="C742" s="835" t="s">
        <v>1983</v>
      </c>
      <c r="D742" s="863" t="s">
        <v>1984</v>
      </c>
      <c r="E742" s="835" t="s">
        <v>2292</v>
      </c>
      <c r="F742" s="863" t="s">
        <v>2293</v>
      </c>
      <c r="G742" s="835" t="s">
        <v>3346</v>
      </c>
      <c r="H742" s="835" t="s">
        <v>3347</v>
      </c>
      <c r="I742" s="849">
        <v>1066.3299560546875</v>
      </c>
      <c r="J742" s="849">
        <v>2</v>
      </c>
      <c r="K742" s="850">
        <v>2132.659912109375</v>
      </c>
    </row>
    <row r="743" spans="1:11" ht="14.4" customHeight="1" x14ac:dyDescent="0.3">
      <c r="A743" s="831" t="s">
        <v>573</v>
      </c>
      <c r="B743" s="832" t="s">
        <v>574</v>
      </c>
      <c r="C743" s="835" t="s">
        <v>1983</v>
      </c>
      <c r="D743" s="863" t="s">
        <v>1984</v>
      </c>
      <c r="E743" s="835" t="s">
        <v>2292</v>
      </c>
      <c r="F743" s="863" t="s">
        <v>2293</v>
      </c>
      <c r="G743" s="835" t="s">
        <v>3348</v>
      </c>
      <c r="H743" s="835" t="s">
        <v>3349</v>
      </c>
      <c r="I743" s="849">
        <v>1066.3299560546875</v>
      </c>
      <c r="J743" s="849">
        <v>13</v>
      </c>
      <c r="K743" s="850">
        <v>13862.28955078125</v>
      </c>
    </row>
    <row r="744" spans="1:11" ht="14.4" customHeight="1" x14ac:dyDescent="0.3">
      <c r="A744" s="831" t="s">
        <v>573</v>
      </c>
      <c r="B744" s="832" t="s">
        <v>574</v>
      </c>
      <c r="C744" s="835" t="s">
        <v>1983</v>
      </c>
      <c r="D744" s="863" t="s">
        <v>1984</v>
      </c>
      <c r="E744" s="835" t="s">
        <v>2292</v>
      </c>
      <c r="F744" s="863" t="s">
        <v>2293</v>
      </c>
      <c r="G744" s="835" t="s">
        <v>3350</v>
      </c>
      <c r="H744" s="835" t="s">
        <v>3351</v>
      </c>
      <c r="I744" s="849">
        <v>1176.4599609375</v>
      </c>
      <c r="J744" s="849">
        <v>1</v>
      </c>
      <c r="K744" s="850">
        <v>1176.4599609375</v>
      </c>
    </row>
    <row r="745" spans="1:11" ht="14.4" customHeight="1" x14ac:dyDescent="0.3">
      <c r="A745" s="831" t="s">
        <v>573</v>
      </c>
      <c r="B745" s="832" t="s">
        <v>574</v>
      </c>
      <c r="C745" s="835" t="s">
        <v>1983</v>
      </c>
      <c r="D745" s="863" t="s">
        <v>1984</v>
      </c>
      <c r="E745" s="835" t="s">
        <v>2292</v>
      </c>
      <c r="F745" s="863" t="s">
        <v>2293</v>
      </c>
      <c r="G745" s="835" t="s">
        <v>3352</v>
      </c>
      <c r="H745" s="835" t="s">
        <v>3353</v>
      </c>
      <c r="I745" s="849">
        <v>1176.4599609375</v>
      </c>
      <c r="J745" s="849">
        <v>4</v>
      </c>
      <c r="K745" s="850">
        <v>4705.83984375</v>
      </c>
    </row>
    <row r="746" spans="1:11" ht="14.4" customHeight="1" x14ac:dyDescent="0.3">
      <c r="A746" s="831" t="s">
        <v>573</v>
      </c>
      <c r="B746" s="832" t="s">
        <v>574</v>
      </c>
      <c r="C746" s="835" t="s">
        <v>1983</v>
      </c>
      <c r="D746" s="863" t="s">
        <v>1984</v>
      </c>
      <c r="E746" s="835" t="s">
        <v>2292</v>
      </c>
      <c r="F746" s="863" t="s">
        <v>2293</v>
      </c>
      <c r="G746" s="835" t="s">
        <v>3354</v>
      </c>
      <c r="H746" s="835" t="s">
        <v>3355</v>
      </c>
      <c r="I746" s="849">
        <v>1176.4499755859374</v>
      </c>
      <c r="J746" s="849">
        <v>10</v>
      </c>
      <c r="K746" s="850">
        <v>11764.4599609375</v>
      </c>
    </row>
    <row r="747" spans="1:11" ht="14.4" customHeight="1" x14ac:dyDescent="0.3">
      <c r="A747" s="831" t="s">
        <v>573</v>
      </c>
      <c r="B747" s="832" t="s">
        <v>574</v>
      </c>
      <c r="C747" s="835" t="s">
        <v>1983</v>
      </c>
      <c r="D747" s="863" t="s">
        <v>1984</v>
      </c>
      <c r="E747" s="835" t="s">
        <v>2292</v>
      </c>
      <c r="F747" s="863" t="s">
        <v>2293</v>
      </c>
      <c r="G747" s="835" t="s">
        <v>3356</v>
      </c>
      <c r="H747" s="835" t="s">
        <v>3357</v>
      </c>
      <c r="I747" s="849">
        <v>727.3800048828125</v>
      </c>
      <c r="J747" s="849">
        <v>1</v>
      </c>
      <c r="K747" s="850">
        <v>727.3800048828125</v>
      </c>
    </row>
    <row r="748" spans="1:11" ht="14.4" customHeight="1" x14ac:dyDescent="0.3">
      <c r="A748" s="831" t="s">
        <v>573</v>
      </c>
      <c r="B748" s="832" t="s">
        <v>574</v>
      </c>
      <c r="C748" s="835" t="s">
        <v>1983</v>
      </c>
      <c r="D748" s="863" t="s">
        <v>1984</v>
      </c>
      <c r="E748" s="835" t="s">
        <v>2292</v>
      </c>
      <c r="F748" s="863" t="s">
        <v>2293</v>
      </c>
      <c r="G748" s="835" t="s">
        <v>3358</v>
      </c>
      <c r="H748" s="835" t="s">
        <v>3359</v>
      </c>
      <c r="I748" s="849">
        <v>1135.050048828125</v>
      </c>
      <c r="J748" s="849">
        <v>2</v>
      </c>
      <c r="K748" s="850">
        <v>2270.10009765625</v>
      </c>
    </row>
    <row r="749" spans="1:11" ht="14.4" customHeight="1" x14ac:dyDescent="0.3">
      <c r="A749" s="831" t="s">
        <v>573</v>
      </c>
      <c r="B749" s="832" t="s">
        <v>574</v>
      </c>
      <c r="C749" s="835" t="s">
        <v>1983</v>
      </c>
      <c r="D749" s="863" t="s">
        <v>1984</v>
      </c>
      <c r="E749" s="835" t="s">
        <v>2292</v>
      </c>
      <c r="F749" s="863" t="s">
        <v>2293</v>
      </c>
      <c r="G749" s="835" t="s">
        <v>3360</v>
      </c>
      <c r="H749" s="835" t="s">
        <v>3361</v>
      </c>
      <c r="I749" s="849">
        <v>1135.3133138020833</v>
      </c>
      <c r="J749" s="849">
        <v>6</v>
      </c>
      <c r="K749" s="850">
        <v>6811.479736328125</v>
      </c>
    </row>
    <row r="750" spans="1:11" ht="14.4" customHeight="1" x14ac:dyDescent="0.3">
      <c r="A750" s="831" t="s">
        <v>573</v>
      </c>
      <c r="B750" s="832" t="s">
        <v>574</v>
      </c>
      <c r="C750" s="835" t="s">
        <v>1983</v>
      </c>
      <c r="D750" s="863" t="s">
        <v>1984</v>
      </c>
      <c r="E750" s="835" t="s">
        <v>2292</v>
      </c>
      <c r="F750" s="863" t="s">
        <v>2293</v>
      </c>
      <c r="G750" s="835" t="s">
        <v>3362</v>
      </c>
      <c r="H750" s="835" t="s">
        <v>3363</v>
      </c>
      <c r="I750" s="849">
        <v>1135.050048828125</v>
      </c>
      <c r="J750" s="849">
        <v>5</v>
      </c>
      <c r="K750" s="850">
        <v>5675.25</v>
      </c>
    </row>
    <row r="751" spans="1:11" ht="14.4" customHeight="1" x14ac:dyDescent="0.3">
      <c r="A751" s="831" t="s">
        <v>573</v>
      </c>
      <c r="B751" s="832" t="s">
        <v>574</v>
      </c>
      <c r="C751" s="835" t="s">
        <v>1983</v>
      </c>
      <c r="D751" s="863" t="s">
        <v>1984</v>
      </c>
      <c r="E751" s="835" t="s">
        <v>2292</v>
      </c>
      <c r="F751" s="863" t="s">
        <v>2293</v>
      </c>
      <c r="G751" s="835" t="s">
        <v>3364</v>
      </c>
      <c r="H751" s="835" t="s">
        <v>3365</v>
      </c>
      <c r="I751" s="849">
        <v>1169.5725402832031</v>
      </c>
      <c r="J751" s="849">
        <v>6</v>
      </c>
      <c r="K751" s="850">
        <v>7017.480224609375</v>
      </c>
    </row>
    <row r="752" spans="1:11" ht="14.4" customHeight="1" x14ac:dyDescent="0.3">
      <c r="A752" s="831" t="s">
        <v>573</v>
      </c>
      <c r="B752" s="832" t="s">
        <v>574</v>
      </c>
      <c r="C752" s="835" t="s">
        <v>1983</v>
      </c>
      <c r="D752" s="863" t="s">
        <v>1984</v>
      </c>
      <c r="E752" s="835" t="s">
        <v>2292</v>
      </c>
      <c r="F752" s="863" t="s">
        <v>2293</v>
      </c>
      <c r="G752" s="835" t="s">
        <v>3366</v>
      </c>
      <c r="H752" s="835" t="s">
        <v>3367</v>
      </c>
      <c r="I752" s="849">
        <v>1169.5725402832031</v>
      </c>
      <c r="J752" s="849">
        <v>14</v>
      </c>
      <c r="K752" s="850">
        <v>16374.060302734375</v>
      </c>
    </row>
    <row r="753" spans="1:11" ht="14.4" customHeight="1" x14ac:dyDescent="0.3">
      <c r="A753" s="831" t="s">
        <v>573</v>
      </c>
      <c r="B753" s="832" t="s">
        <v>574</v>
      </c>
      <c r="C753" s="835" t="s">
        <v>1983</v>
      </c>
      <c r="D753" s="863" t="s">
        <v>1984</v>
      </c>
      <c r="E753" s="835" t="s">
        <v>2292</v>
      </c>
      <c r="F753" s="863" t="s">
        <v>2293</v>
      </c>
      <c r="G753" s="835" t="s">
        <v>3368</v>
      </c>
      <c r="H753" s="835" t="s">
        <v>3369</v>
      </c>
      <c r="I753" s="849">
        <v>1169.550048828125</v>
      </c>
      <c r="J753" s="849">
        <v>6</v>
      </c>
      <c r="K753" s="850">
        <v>7017.300048828125</v>
      </c>
    </row>
    <row r="754" spans="1:11" ht="14.4" customHeight="1" x14ac:dyDescent="0.3">
      <c r="A754" s="831" t="s">
        <v>573</v>
      </c>
      <c r="B754" s="832" t="s">
        <v>574</v>
      </c>
      <c r="C754" s="835" t="s">
        <v>1983</v>
      </c>
      <c r="D754" s="863" t="s">
        <v>1984</v>
      </c>
      <c r="E754" s="835" t="s">
        <v>2292</v>
      </c>
      <c r="F754" s="863" t="s">
        <v>2293</v>
      </c>
      <c r="G754" s="835" t="s">
        <v>3370</v>
      </c>
      <c r="H754" s="835" t="s">
        <v>3371</v>
      </c>
      <c r="I754" s="849">
        <v>1199.393310546875</v>
      </c>
      <c r="J754" s="849">
        <v>4</v>
      </c>
      <c r="K754" s="850">
        <v>4797.4599609375</v>
      </c>
    </row>
    <row r="755" spans="1:11" ht="14.4" customHeight="1" x14ac:dyDescent="0.3">
      <c r="A755" s="831" t="s">
        <v>573</v>
      </c>
      <c r="B755" s="832" t="s">
        <v>574</v>
      </c>
      <c r="C755" s="835" t="s">
        <v>1983</v>
      </c>
      <c r="D755" s="863" t="s">
        <v>1984</v>
      </c>
      <c r="E755" s="835" t="s">
        <v>2292</v>
      </c>
      <c r="F755" s="863" t="s">
        <v>2293</v>
      </c>
      <c r="G755" s="835" t="s">
        <v>3372</v>
      </c>
      <c r="H755" s="835" t="s">
        <v>3373</v>
      </c>
      <c r="I755" s="849">
        <v>527.8499755859375</v>
      </c>
      <c r="J755" s="849">
        <v>1</v>
      </c>
      <c r="K755" s="850">
        <v>527.8499755859375</v>
      </c>
    </row>
    <row r="756" spans="1:11" ht="14.4" customHeight="1" x14ac:dyDescent="0.3">
      <c r="A756" s="831" t="s">
        <v>573</v>
      </c>
      <c r="B756" s="832" t="s">
        <v>574</v>
      </c>
      <c r="C756" s="835" t="s">
        <v>1983</v>
      </c>
      <c r="D756" s="863" t="s">
        <v>1984</v>
      </c>
      <c r="E756" s="835" t="s">
        <v>2292</v>
      </c>
      <c r="F756" s="863" t="s">
        <v>2293</v>
      </c>
      <c r="G756" s="835" t="s">
        <v>3374</v>
      </c>
      <c r="H756" s="835" t="s">
        <v>3375</v>
      </c>
      <c r="I756" s="849">
        <v>527.8499755859375</v>
      </c>
      <c r="J756" s="849">
        <v>1</v>
      </c>
      <c r="K756" s="850">
        <v>527.8499755859375</v>
      </c>
    </row>
    <row r="757" spans="1:11" ht="14.4" customHeight="1" x14ac:dyDescent="0.3">
      <c r="A757" s="831" t="s">
        <v>573</v>
      </c>
      <c r="B757" s="832" t="s">
        <v>574</v>
      </c>
      <c r="C757" s="835" t="s">
        <v>1983</v>
      </c>
      <c r="D757" s="863" t="s">
        <v>1984</v>
      </c>
      <c r="E757" s="835" t="s">
        <v>2292</v>
      </c>
      <c r="F757" s="863" t="s">
        <v>2293</v>
      </c>
      <c r="G757" s="835" t="s">
        <v>3376</v>
      </c>
      <c r="H757" s="835" t="s">
        <v>3377</v>
      </c>
      <c r="I757" s="849">
        <v>527.8499755859375</v>
      </c>
      <c r="J757" s="849">
        <v>2</v>
      </c>
      <c r="K757" s="850">
        <v>1055.699951171875</v>
      </c>
    </row>
    <row r="758" spans="1:11" ht="14.4" customHeight="1" x14ac:dyDescent="0.3">
      <c r="A758" s="831" t="s">
        <v>573</v>
      </c>
      <c r="B758" s="832" t="s">
        <v>574</v>
      </c>
      <c r="C758" s="835" t="s">
        <v>1983</v>
      </c>
      <c r="D758" s="863" t="s">
        <v>1984</v>
      </c>
      <c r="E758" s="835" t="s">
        <v>2292</v>
      </c>
      <c r="F758" s="863" t="s">
        <v>2293</v>
      </c>
      <c r="G758" s="835" t="s">
        <v>3378</v>
      </c>
      <c r="H758" s="835" t="s">
        <v>3379</v>
      </c>
      <c r="I758" s="849">
        <v>527.8499755859375</v>
      </c>
      <c r="J758" s="849">
        <v>2</v>
      </c>
      <c r="K758" s="850">
        <v>1055.699951171875</v>
      </c>
    </row>
    <row r="759" spans="1:11" ht="14.4" customHeight="1" x14ac:dyDescent="0.3">
      <c r="A759" s="831" t="s">
        <v>573</v>
      </c>
      <c r="B759" s="832" t="s">
        <v>574</v>
      </c>
      <c r="C759" s="835" t="s">
        <v>1983</v>
      </c>
      <c r="D759" s="863" t="s">
        <v>1984</v>
      </c>
      <c r="E759" s="835" t="s">
        <v>2292</v>
      </c>
      <c r="F759" s="863" t="s">
        <v>2293</v>
      </c>
      <c r="G759" s="835" t="s">
        <v>3380</v>
      </c>
      <c r="H759" s="835" t="s">
        <v>3381</v>
      </c>
      <c r="I759" s="849">
        <v>943</v>
      </c>
      <c r="J759" s="849">
        <v>2</v>
      </c>
      <c r="K759" s="850">
        <v>1886</v>
      </c>
    </row>
    <row r="760" spans="1:11" ht="14.4" customHeight="1" x14ac:dyDescent="0.3">
      <c r="A760" s="831" t="s">
        <v>573</v>
      </c>
      <c r="B760" s="832" t="s">
        <v>574</v>
      </c>
      <c r="C760" s="835" t="s">
        <v>1983</v>
      </c>
      <c r="D760" s="863" t="s">
        <v>1984</v>
      </c>
      <c r="E760" s="835" t="s">
        <v>2292</v>
      </c>
      <c r="F760" s="863" t="s">
        <v>2293</v>
      </c>
      <c r="G760" s="835" t="s">
        <v>3382</v>
      </c>
      <c r="H760" s="835" t="s">
        <v>3383</v>
      </c>
      <c r="I760" s="849">
        <v>990.1500244140625</v>
      </c>
      <c r="J760" s="849">
        <v>2</v>
      </c>
      <c r="K760" s="850">
        <v>1980.300048828125</v>
      </c>
    </row>
    <row r="761" spans="1:11" ht="14.4" customHeight="1" x14ac:dyDescent="0.3">
      <c r="A761" s="831" t="s">
        <v>573</v>
      </c>
      <c r="B761" s="832" t="s">
        <v>574</v>
      </c>
      <c r="C761" s="835" t="s">
        <v>1983</v>
      </c>
      <c r="D761" s="863" t="s">
        <v>1984</v>
      </c>
      <c r="E761" s="835" t="s">
        <v>2292</v>
      </c>
      <c r="F761" s="863" t="s">
        <v>2293</v>
      </c>
      <c r="G761" s="835" t="s">
        <v>3384</v>
      </c>
      <c r="H761" s="835" t="s">
        <v>3385</v>
      </c>
      <c r="I761" s="849">
        <v>3557.39990234375</v>
      </c>
      <c r="J761" s="849">
        <v>3</v>
      </c>
      <c r="K761" s="850">
        <v>10672.2001953125</v>
      </c>
    </row>
    <row r="762" spans="1:11" ht="14.4" customHeight="1" x14ac:dyDescent="0.3">
      <c r="A762" s="831" t="s">
        <v>573</v>
      </c>
      <c r="B762" s="832" t="s">
        <v>574</v>
      </c>
      <c r="C762" s="835" t="s">
        <v>1983</v>
      </c>
      <c r="D762" s="863" t="s">
        <v>1984</v>
      </c>
      <c r="E762" s="835" t="s">
        <v>2292</v>
      </c>
      <c r="F762" s="863" t="s">
        <v>2293</v>
      </c>
      <c r="G762" s="835" t="s">
        <v>3386</v>
      </c>
      <c r="H762" s="835" t="s">
        <v>3387</v>
      </c>
      <c r="I762" s="849">
        <v>3557.39990234375</v>
      </c>
      <c r="J762" s="849">
        <v>2</v>
      </c>
      <c r="K762" s="850">
        <v>7114.7998046875</v>
      </c>
    </row>
    <row r="763" spans="1:11" ht="14.4" customHeight="1" x14ac:dyDescent="0.3">
      <c r="A763" s="831" t="s">
        <v>573</v>
      </c>
      <c r="B763" s="832" t="s">
        <v>574</v>
      </c>
      <c r="C763" s="835" t="s">
        <v>1983</v>
      </c>
      <c r="D763" s="863" t="s">
        <v>1984</v>
      </c>
      <c r="E763" s="835" t="s">
        <v>2292</v>
      </c>
      <c r="F763" s="863" t="s">
        <v>2293</v>
      </c>
      <c r="G763" s="835" t="s">
        <v>3388</v>
      </c>
      <c r="H763" s="835" t="s">
        <v>3389</v>
      </c>
      <c r="I763" s="849">
        <v>744.510009765625</v>
      </c>
      <c r="J763" s="849">
        <v>1</v>
      </c>
      <c r="K763" s="850">
        <v>744.510009765625</v>
      </c>
    </row>
    <row r="764" spans="1:11" ht="14.4" customHeight="1" x14ac:dyDescent="0.3">
      <c r="A764" s="831" t="s">
        <v>573</v>
      </c>
      <c r="B764" s="832" t="s">
        <v>574</v>
      </c>
      <c r="C764" s="835" t="s">
        <v>1983</v>
      </c>
      <c r="D764" s="863" t="s">
        <v>1984</v>
      </c>
      <c r="E764" s="835" t="s">
        <v>3390</v>
      </c>
      <c r="F764" s="863" t="s">
        <v>3391</v>
      </c>
      <c r="G764" s="835" t="s">
        <v>3392</v>
      </c>
      <c r="H764" s="835" t="s">
        <v>3393</v>
      </c>
      <c r="I764" s="849">
        <v>4142.480224609375</v>
      </c>
      <c r="J764" s="849">
        <v>2</v>
      </c>
      <c r="K764" s="850">
        <v>8284.96044921875</v>
      </c>
    </row>
    <row r="765" spans="1:11" ht="14.4" customHeight="1" x14ac:dyDescent="0.3">
      <c r="A765" s="831" t="s">
        <v>573</v>
      </c>
      <c r="B765" s="832" t="s">
        <v>574</v>
      </c>
      <c r="C765" s="835" t="s">
        <v>1983</v>
      </c>
      <c r="D765" s="863" t="s">
        <v>1984</v>
      </c>
      <c r="E765" s="835" t="s">
        <v>3390</v>
      </c>
      <c r="F765" s="863" t="s">
        <v>3391</v>
      </c>
      <c r="G765" s="835" t="s">
        <v>3394</v>
      </c>
      <c r="H765" s="835" t="s">
        <v>3395</v>
      </c>
      <c r="I765" s="849">
        <v>11235.8701171875</v>
      </c>
      <c r="J765" s="849">
        <v>3</v>
      </c>
      <c r="K765" s="850">
        <v>33707.6103515625</v>
      </c>
    </row>
    <row r="766" spans="1:11" ht="14.4" customHeight="1" x14ac:dyDescent="0.3">
      <c r="A766" s="831" t="s">
        <v>573</v>
      </c>
      <c r="B766" s="832" t="s">
        <v>574</v>
      </c>
      <c r="C766" s="835" t="s">
        <v>1983</v>
      </c>
      <c r="D766" s="863" t="s">
        <v>1984</v>
      </c>
      <c r="E766" s="835" t="s">
        <v>3390</v>
      </c>
      <c r="F766" s="863" t="s">
        <v>3391</v>
      </c>
      <c r="G766" s="835" t="s">
        <v>3396</v>
      </c>
      <c r="H766" s="835" t="s">
        <v>3397</v>
      </c>
      <c r="I766" s="849">
        <v>13317</v>
      </c>
      <c r="J766" s="849">
        <v>1</v>
      </c>
      <c r="K766" s="850">
        <v>13317</v>
      </c>
    </row>
    <row r="767" spans="1:11" ht="14.4" customHeight="1" x14ac:dyDescent="0.3">
      <c r="A767" s="831" t="s">
        <v>573</v>
      </c>
      <c r="B767" s="832" t="s">
        <v>574</v>
      </c>
      <c r="C767" s="835" t="s">
        <v>1983</v>
      </c>
      <c r="D767" s="863" t="s">
        <v>1984</v>
      </c>
      <c r="E767" s="835" t="s">
        <v>3390</v>
      </c>
      <c r="F767" s="863" t="s">
        <v>3391</v>
      </c>
      <c r="G767" s="835" t="s">
        <v>3398</v>
      </c>
      <c r="H767" s="835" t="s">
        <v>3399</v>
      </c>
      <c r="I767" s="849">
        <v>7792.02001953125</v>
      </c>
      <c r="J767" s="849">
        <v>1</v>
      </c>
      <c r="K767" s="850">
        <v>7792.02001953125</v>
      </c>
    </row>
    <row r="768" spans="1:11" ht="14.4" customHeight="1" x14ac:dyDescent="0.3">
      <c r="A768" s="831" t="s">
        <v>573</v>
      </c>
      <c r="B768" s="832" t="s">
        <v>574</v>
      </c>
      <c r="C768" s="835" t="s">
        <v>1983</v>
      </c>
      <c r="D768" s="863" t="s">
        <v>1984</v>
      </c>
      <c r="E768" s="835" t="s">
        <v>3390</v>
      </c>
      <c r="F768" s="863" t="s">
        <v>3391</v>
      </c>
      <c r="G768" s="835" t="s">
        <v>3400</v>
      </c>
      <c r="H768" s="835" t="s">
        <v>3401</v>
      </c>
      <c r="I768" s="849">
        <v>5636.14990234375</v>
      </c>
      <c r="J768" s="849">
        <v>1</v>
      </c>
      <c r="K768" s="850">
        <v>5636.14990234375</v>
      </c>
    </row>
    <row r="769" spans="1:11" ht="14.4" customHeight="1" x14ac:dyDescent="0.3">
      <c r="A769" s="831" t="s">
        <v>573</v>
      </c>
      <c r="B769" s="832" t="s">
        <v>574</v>
      </c>
      <c r="C769" s="835" t="s">
        <v>1983</v>
      </c>
      <c r="D769" s="863" t="s">
        <v>1984</v>
      </c>
      <c r="E769" s="835" t="s">
        <v>3390</v>
      </c>
      <c r="F769" s="863" t="s">
        <v>3391</v>
      </c>
      <c r="G769" s="835" t="s">
        <v>3402</v>
      </c>
      <c r="H769" s="835" t="s">
        <v>3403</v>
      </c>
      <c r="I769" s="849">
        <v>3450</v>
      </c>
      <c r="J769" s="849">
        <v>2</v>
      </c>
      <c r="K769" s="850">
        <v>6900</v>
      </c>
    </row>
    <row r="770" spans="1:11" ht="14.4" customHeight="1" x14ac:dyDescent="0.3">
      <c r="A770" s="831" t="s">
        <v>573</v>
      </c>
      <c r="B770" s="832" t="s">
        <v>574</v>
      </c>
      <c r="C770" s="835" t="s">
        <v>1983</v>
      </c>
      <c r="D770" s="863" t="s">
        <v>1984</v>
      </c>
      <c r="E770" s="835" t="s">
        <v>3390</v>
      </c>
      <c r="F770" s="863" t="s">
        <v>3391</v>
      </c>
      <c r="G770" s="835" t="s">
        <v>3404</v>
      </c>
      <c r="H770" s="835" t="s">
        <v>3405</v>
      </c>
      <c r="I770" s="849">
        <v>3450</v>
      </c>
      <c r="J770" s="849">
        <v>2</v>
      </c>
      <c r="K770" s="850">
        <v>6900</v>
      </c>
    </row>
    <row r="771" spans="1:11" ht="14.4" customHeight="1" x14ac:dyDescent="0.3">
      <c r="A771" s="831" t="s">
        <v>573</v>
      </c>
      <c r="B771" s="832" t="s">
        <v>574</v>
      </c>
      <c r="C771" s="835" t="s">
        <v>1983</v>
      </c>
      <c r="D771" s="863" t="s">
        <v>1984</v>
      </c>
      <c r="E771" s="835" t="s">
        <v>3390</v>
      </c>
      <c r="F771" s="863" t="s">
        <v>3391</v>
      </c>
      <c r="G771" s="835" t="s">
        <v>3406</v>
      </c>
      <c r="H771" s="835" t="s">
        <v>3407</v>
      </c>
      <c r="I771" s="849">
        <v>2990</v>
      </c>
      <c r="J771" s="849">
        <v>3</v>
      </c>
      <c r="K771" s="850">
        <v>8970</v>
      </c>
    </row>
    <row r="772" spans="1:11" ht="14.4" customHeight="1" x14ac:dyDescent="0.3">
      <c r="A772" s="831" t="s">
        <v>573</v>
      </c>
      <c r="B772" s="832" t="s">
        <v>574</v>
      </c>
      <c r="C772" s="835" t="s">
        <v>1983</v>
      </c>
      <c r="D772" s="863" t="s">
        <v>1984</v>
      </c>
      <c r="E772" s="835" t="s">
        <v>3390</v>
      </c>
      <c r="F772" s="863" t="s">
        <v>3391</v>
      </c>
      <c r="G772" s="835" t="s">
        <v>3408</v>
      </c>
      <c r="H772" s="835" t="s">
        <v>3409</v>
      </c>
      <c r="I772" s="849">
        <v>1840</v>
      </c>
      <c r="J772" s="849">
        <v>1</v>
      </c>
      <c r="K772" s="850">
        <v>1840</v>
      </c>
    </row>
    <row r="773" spans="1:11" ht="14.4" customHeight="1" x14ac:dyDescent="0.3">
      <c r="A773" s="831" t="s">
        <v>573</v>
      </c>
      <c r="B773" s="832" t="s">
        <v>574</v>
      </c>
      <c r="C773" s="835" t="s">
        <v>1983</v>
      </c>
      <c r="D773" s="863" t="s">
        <v>1984</v>
      </c>
      <c r="E773" s="835" t="s">
        <v>3390</v>
      </c>
      <c r="F773" s="863" t="s">
        <v>3391</v>
      </c>
      <c r="G773" s="835" t="s">
        <v>3410</v>
      </c>
      <c r="H773" s="835" t="s">
        <v>3411</v>
      </c>
      <c r="I773" s="849">
        <v>3820.300048828125</v>
      </c>
      <c r="J773" s="849">
        <v>2</v>
      </c>
      <c r="K773" s="850">
        <v>7640.60009765625</v>
      </c>
    </row>
    <row r="774" spans="1:11" ht="14.4" customHeight="1" x14ac:dyDescent="0.3">
      <c r="A774" s="831" t="s">
        <v>573</v>
      </c>
      <c r="B774" s="832" t="s">
        <v>574</v>
      </c>
      <c r="C774" s="835" t="s">
        <v>1983</v>
      </c>
      <c r="D774" s="863" t="s">
        <v>1984</v>
      </c>
      <c r="E774" s="835" t="s">
        <v>2068</v>
      </c>
      <c r="F774" s="863" t="s">
        <v>2069</v>
      </c>
      <c r="G774" s="835" t="s">
        <v>3412</v>
      </c>
      <c r="H774" s="835" t="s">
        <v>3413</v>
      </c>
      <c r="I774" s="849">
        <v>571.72998046875</v>
      </c>
      <c r="J774" s="849">
        <v>3</v>
      </c>
      <c r="K774" s="850">
        <v>1715.1800537109375</v>
      </c>
    </row>
    <row r="775" spans="1:11" ht="14.4" customHeight="1" x14ac:dyDescent="0.3">
      <c r="A775" s="831" t="s">
        <v>573</v>
      </c>
      <c r="B775" s="832" t="s">
        <v>574</v>
      </c>
      <c r="C775" s="835" t="s">
        <v>1983</v>
      </c>
      <c r="D775" s="863" t="s">
        <v>1984</v>
      </c>
      <c r="E775" s="835" t="s">
        <v>2068</v>
      </c>
      <c r="F775" s="863" t="s">
        <v>2069</v>
      </c>
      <c r="G775" s="835" t="s">
        <v>3414</v>
      </c>
      <c r="H775" s="835" t="s">
        <v>3415</v>
      </c>
      <c r="I775" s="849">
        <v>3630</v>
      </c>
      <c r="J775" s="849">
        <v>2</v>
      </c>
      <c r="K775" s="850">
        <v>7260</v>
      </c>
    </row>
    <row r="776" spans="1:11" ht="14.4" customHeight="1" x14ac:dyDescent="0.3">
      <c r="A776" s="831" t="s">
        <v>573</v>
      </c>
      <c r="B776" s="832" t="s">
        <v>574</v>
      </c>
      <c r="C776" s="835" t="s">
        <v>1983</v>
      </c>
      <c r="D776" s="863" t="s">
        <v>1984</v>
      </c>
      <c r="E776" s="835" t="s">
        <v>2068</v>
      </c>
      <c r="F776" s="863" t="s">
        <v>2069</v>
      </c>
      <c r="G776" s="835" t="s">
        <v>3416</v>
      </c>
      <c r="H776" s="835" t="s">
        <v>3417</v>
      </c>
      <c r="I776" s="849">
        <v>1719.25</v>
      </c>
      <c r="J776" s="849">
        <v>2</v>
      </c>
      <c r="K776" s="850">
        <v>3438.5</v>
      </c>
    </row>
    <row r="777" spans="1:11" ht="14.4" customHeight="1" x14ac:dyDescent="0.3">
      <c r="A777" s="831" t="s">
        <v>573</v>
      </c>
      <c r="B777" s="832" t="s">
        <v>574</v>
      </c>
      <c r="C777" s="835" t="s">
        <v>1983</v>
      </c>
      <c r="D777" s="863" t="s">
        <v>1984</v>
      </c>
      <c r="E777" s="835" t="s">
        <v>2068</v>
      </c>
      <c r="F777" s="863" t="s">
        <v>2069</v>
      </c>
      <c r="G777" s="835" t="s">
        <v>3418</v>
      </c>
      <c r="H777" s="835" t="s">
        <v>3419</v>
      </c>
      <c r="I777" s="849">
        <v>802.1300048828125</v>
      </c>
      <c r="J777" s="849">
        <v>2</v>
      </c>
      <c r="K777" s="850">
        <v>1604.25</v>
      </c>
    </row>
    <row r="778" spans="1:11" ht="14.4" customHeight="1" x14ac:dyDescent="0.3">
      <c r="A778" s="831" t="s">
        <v>573</v>
      </c>
      <c r="B778" s="832" t="s">
        <v>574</v>
      </c>
      <c r="C778" s="835" t="s">
        <v>1983</v>
      </c>
      <c r="D778" s="863" t="s">
        <v>1984</v>
      </c>
      <c r="E778" s="835" t="s">
        <v>2068</v>
      </c>
      <c r="F778" s="863" t="s">
        <v>2069</v>
      </c>
      <c r="G778" s="835" t="s">
        <v>3420</v>
      </c>
      <c r="H778" s="835" t="s">
        <v>3421</v>
      </c>
      <c r="I778" s="849">
        <v>4445.89990234375</v>
      </c>
      <c r="J778" s="849">
        <v>5</v>
      </c>
      <c r="K778" s="850">
        <v>22229.49951171875</v>
      </c>
    </row>
    <row r="779" spans="1:11" ht="14.4" customHeight="1" x14ac:dyDescent="0.3">
      <c r="A779" s="831" t="s">
        <v>573</v>
      </c>
      <c r="B779" s="832" t="s">
        <v>574</v>
      </c>
      <c r="C779" s="835" t="s">
        <v>1983</v>
      </c>
      <c r="D779" s="863" t="s">
        <v>1984</v>
      </c>
      <c r="E779" s="835" t="s">
        <v>2068</v>
      </c>
      <c r="F779" s="863" t="s">
        <v>2069</v>
      </c>
      <c r="G779" s="835" t="s">
        <v>3422</v>
      </c>
      <c r="H779" s="835" t="s">
        <v>3423</v>
      </c>
      <c r="I779" s="849">
        <v>344.44000244140625</v>
      </c>
      <c r="J779" s="849">
        <v>20</v>
      </c>
      <c r="K779" s="850">
        <v>6888.77978515625</v>
      </c>
    </row>
    <row r="780" spans="1:11" ht="14.4" customHeight="1" x14ac:dyDescent="0.3">
      <c r="A780" s="831" t="s">
        <v>573</v>
      </c>
      <c r="B780" s="832" t="s">
        <v>574</v>
      </c>
      <c r="C780" s="835" t="s">
        <v>1983</v>
      </c>
      <c r="D780" s="863" t="s">
        <v>1984</v>
      </c>
      <c r="E780" s="835" t="s">
        <v>2068</v>
      </c>
      <c r="F780" s="863" t="s">
        <v>2069</v>
      </c>
      <c r="G780" s="835" t="s">
        <v>3424</v>
      </c>
      <c r="H780" s="835" t="s">
        <v>3425</v>
      </c>
      <c r="I780" s="849">
        <v>508.79000854492187</v>
      </c>
      <c r="J780" s="849">
        <v>1</v>
      </c>
      <c r="K780" s="850">
        <v>508.79000854492187</v>
      </c>
    </row>
    <row r="781" spans="1:11" ht="14.4" customHeight="1" x14ac:dyDescent="0.3">
      <c r="A781" s="831" t="s">
        <v>573</v>
      </c>
      <c r="B781" s="832" t="s">
        <v>574</v>
      </c>
      <c r="C781" s="835" t="s">
        <v>1983</v>
      </c>
      <c r="D781" s="863" t="s">
        <v>1984</v>
      </c>
      <c r="E781" s="835" t="s">
        <v>2068</v>
      </c>
      <c r="F781" s="863" t="s">
        <v>2069</v>
      </c>
      <c r="G781" s="835" t="s">
        <v>3426</v>
      </c>
      <c r="H781" s="835" t="s">
        <v>3427</v>
      </c>
      <c r="I781" s="849">
        <v>10139.7998046875</v>
      </c>
      <c r="J781" s="849">
        <v>1</v>
      </c>
      <c r="K781" s="850">
        <v>10139.7998046875</v>
      </c>
    </row>
    <row r="782" spans="1:11" ht="14.4" customHeight="1" x14ac:dyDescent="0.3">
      <c r="A782" s="831" t="s">
        <v>573</v>
      </c>
      <c r="B782" s="832" t="s">
        <v>574</v>
      </c>
      <c r="C782" s="835" t="s">
        <v>1983</v>
      </c>
      <c r="D782" s="863" t="s">
        <v>1984</v>
      </c>
      <c r="E782" s="835" t="s">
        <v>2068</v>
      </c>
      <c r="F782" s="863" t="s">
        <v>2069</v>
      </c>
      <c r="G782" s="835" t="s">
        <v>3428</v>
      </c>
      <c r="H782" s="835" t="s">
        <v>3429</v>
      </c>
      <c r="I782" s="849">
        <v>139.14999389648438</v>
      </c>
      <c r="J782" s="849">
        <v>10</v>
      </c>
      <c r="K782" s="850">
        <v>1391.5</v>
      </c>
    </row>
    <row r="783" spans="1:11" ht="14.4" customHeight="1" x14ac:dyDescent="0.3">
      <c r="A783" s="831" t="s">
        <v>573</v>
      </c>
      <c r="B783" s="832" t="s">
        <v>574</v>
      </c>
      <c r="C783" s="835" t="s">
        <v>1983</v>
      </c>
      <c r="D783" s="863" t="s">
        <v>1984</v>
      </c>
      <c r="E783" s="835" t="s">
        <v>2068</v>
      </c>
      <c r="F783" s="863" t="s">
        <v>2069</v>
      </c>
      <c r="G783" s="835" t="s">
        <v>3430</v>
      </c>
      <c r="H783" s="835" t="s">
        <v>3431</v>
      </c>
      <c r="I783" s="849">
        <v>420.79000854492187</v>
      </c>
      <c r="J783" s="849">
        <v>5</v>
      </c>
      <c r="K783" s="850">
        <v>2103.949951171875</v>
      </c>
    </row>
    <row r="784" spans="1:11" ht="14.4" customHeight="1" x14ac:dyDescent="0.3">
      <c r="A784" s="831" t="s">
        <v>573</v>
      </c>
      <c r="B784" s="832" t="s">
        <v>574</v>
      </c>
      <c r="C784" s="835" t="s">
        <v>1983</v>
      </c>
      <c r="D784" s="863" t="s">
        <v>1984</v>
      </c>
      <c r="E784" s="835" t="s">
        <v>2068</v>
      </c>
      <c r="F784" s="863" t="s">
        <v>2069</v>
      </c>
      <c r="G784" s="835" t="s">
        <v>3432</v>
      </c>
      <c r="H784" s="835" t="s">
        <v>3433</v>
      </c>
      <c r="I784" s="849">
        <v>420.79000854492187</v>
      </c>
      <c r="J784" s="849">
        <v>5</v>
      </c>
      <c r="K784" s="850">
        <v>2103.949951171875</v>
      </c>
    </row>
    <row r="785" spans="1:11" ht="14.4" customHeight="1" x14ac:dyDescent="0.3">
      <c r="A785" s="831" t="s">
        <v>573</v>
      </c>
      <c r="B785" s="832" t="s">
        <v>574</v>
      </c>
      <c r="C785" s="835" t="s">
        <v>1983</v>
      </c>
      <c r="D785" s="863" t="s">
        <v>1984</v>
      </c>
      <c r="E785" s="835" t="s">
        <v>2068</v>
      </c>
      <c r="F785" s="863" t="s">
        <v>2069</v>
      </c>
      <c r="G785" s="835" t="s">
        <v>3434</v>
      </c>
      <c r="H785" s="835" t="s">
        <v>3435</v>
      </c>
      <c r="I785" s="849">
        <v>4840</v>
      </c>
      <c r="J785" s="849">
        <v>11</v>
      </c>
      <c r="K785" s="850">
        <v>53240</v>
      </c>
    </row>
    <row r="786" spans="1:11" ht="14.4" customHeight="1" x14ac:dyDescent="0.3">
      <c r="A786" s="831" t="s">
        <v>573</v>
      </c>
      <c r="B786" s="832" t="s">
        <v>574</v>
      </c>
      <c r="C786" s="835" t="s">
        <v>1983</v>
      </c>
      <c r="D786" s="863" t="s">
        <v>1984</v>
      </c>
      <c r="E786" s="835" t="s">
        <v>2068</v>
      </c>
      <c r="F786" s="863" t="s">
        <v>2069</v>
      </c>
      <c r="G786" s="835" t="s">
        <v>2208</v>
      </c>
      <c r="H786" s="835" t="s">
        <v>2209</v>
      </c>
      <c r="I786" s="849">
        <v>35</v>
      </c>
      <c r="J786" s="849">
        <v>20</v>
      </c>
      <c r="K786" s="850">
        <v>699.92999267578125</v>
      </c>
    </row>
    <row r="787" spans="1:11" ht="14.4" customHeight="1" x14ac:dyDescent="0.3">
      <c r="A787" s="831" t="s">
        <v>573</v>
      </c>
      <c r="B787" s="832" t="s">
        <v>574</v>
      </c>
      <c r="C787" s="835" t="s">
        <v>1983</v>
      </c>
      <c r="D787" s="863" t="s">
        <v>1984</v>
      </c>
      <c r="E787" s="835" t="s">
        <v>2068</v>
      </c>
      <c r="F787" s="863" t="s">
        <v>2069</v>
      </c>
      <c r="G787" s="835" t="s">
        <v>3436</v>
      </c>
      <c r="H787" s="835" t="s">
        <v>3437</v>
      </c>
      <c r="I787" s="849">
        <v>5175</v>
      </c>
      <c r="J787" s="849">
        <v>1</v>
      </c>
      <c r="K787" s="850">
        <v>5175</v>
      </c>
    </row>
    <row r="788" spans="1:11" ht="14.4" customHeight="1" x14ac:dyDescent="0.3">
      <c r="A788" s="831" t="s">
        <v>573</v>
      </c>
      <c r="B788" s="832" t="s">
        <v>574</v>
      </c>
      <c r="C788" s="835" t="s">
        <v>1983</v>
      </c>
      <c r="D788" s="863" t="s">
        <v>1984</v>
      </c>
      <c r="E788" s="835" t="s">
        <v>2068</v>
      </c>
      <c r="F788" s="863" t="s">
        <v>2069</v>
      </c>
      <c r="G788" s="835" t="s">
        <v>3438</v>
      </c>
      <c r="H788" s="835" t="s">
        <v>3439</v>
      </c>
      <c r="I788" s="849">
        <v>1067.219970703125</v>
      </c>
      <c r="J788" s="849">
        <v>6</v>
      </c>
      <c r="K788" s="850">
        <v>6403.31982421875</v>
      </c>
    </row>
    <row r="789" spans="1:11" ht="14.4" customHeight="1" x14ac:dyDescent="0.3">
      <c r="A789" s="831" t="s">
        <v>573</v>
      </c>
      <c r="B789" s="832" t="s">
        <v>574</v>
      </c>
      <c r="C789" s="835" t="s">
        <v>1983</v>
      </c>
      <c r="D789" s="863" t="s">
        <v>1984</v>
      </c>
      <c r="E789" s="835" t="s">
        <v>2068</v>
      </c>
      <c r="F789" s="863" t="s">
        <v>2069</v>
      </c>
      <c r="G789" s="835" t="s">
        <v>3440</v>
      </c>
      <c r="H789" s="835" t="s">
        <v>3441</v>
      </c>
      <c r="I789" s="849">
        <v>956.42999267578125</v>
      </c>
      <c r="J789" s="849">
        <v>6</v>
      </c>
      <c r="K789" s="850">
        <v>5738.580078125</v>
      </c>
    </row>
    <row r="790" spans="1:11" ht="14.4" customHeight="1" x14ac:dyDescent="0.3">
      <c r="A790" s="831" t="s">
        <v>573</v>
      </c>
      <c r="B790" s="832" t="s">
        <v>574</v>
      </c>
      <c r="C790" s="835" t="s">
        <v>1983</v>
      </c>
      <c r="D790" s="863" t="s">
        <v>1984</v>
      </c>
      <c r="E790" s="835" t="s">
        <v>2068</v>
      </c>
      <c r="F790" s="863" t="s">
        <v>2069</v>
      </c>
      <c r="G790" s="835" t="s">
        <v>3442</v>
      </c>
      <c r="H790" s="835" t="s">
        <v>3443</v>
      </c>
      <c r="I790" s="849">
        <v>1193.06005859375</v>
      </c>
      <c r="J790" s="849">
        <v>2</v>
      </c>
      <c r="K790" s="850">
        <v>2386.1201171875</v>
      </c>
    </row>
    <row r="791" spans="1:11" ht="14.4" customHeight="1" x14ac:dyDescent="0.3">
      <c r="A791" s="831" t="s">
        <v>573</v>
      </c>
      <c r="B791" s="832" t="s">
        <v>574</v>
      </c>
      <c r="C791" s="835" t="s">
        <v>1983</v>
      </c>
      <c r="D791" s="863" t="s">
        <v>1984</v>
      </c>
      <c r="E791" s="835" t="s">
        <v>2068</v>
      </c>
      <c r="F791" s="863" t="s">
        <v>2069</v>
      </c>
      <c r="G791" s="835" t="s">
        <v>3444</v>
      </c>
      <c r="H791" s="835" t="s">
        <v>3445</v>
      </c>
      <c r="I791" s="849">
        <v>797.8800048828125</v>
      </c>
      <c r="J791" s="849">
        <v>4</v>
      </c>
      <c r="K791" s="850">
        <v>3191.5</v>
      </c>
    </row>
    <row r="792" spans="1:11" ht="14.4" customHeight="1" x14ac:dyDescent="0.3">
      <c r="A792" s="831" t="s">
        <v>573</v>
      </c>
      <c r="B792" s="832" t="s">
        <v>574</v>
      </c>
      <c r="C792" s="835" t="s">
        <v>1983</v>
      </c>
      <c r="D792" s="863" t="s">
        <v>1984</v>
      </c>
      <c r="E792" s="835" t="s">
        <v>2068</v>
      </c>
      <c r="F792" s="863" t="s">
        <v>2069</v>
      </c>
      <c r="G792" s="835" t="s">
        <v>3446</v>
      </c>
      <c r="H792" s="835" t="s">
        <v>3447</v>
      </c>
      <c r="I792" s="849">
        <v>3625.159912109375</v>
      </c>
      <c r="J792" s="849">
        <v>2</v>
      </c>
      <c r="K792" s="850">
        <v>7250.31982421875</v>
      </c>
    </row>
    <row r="793" spans="1:11" ht="14.4" customHeight="1" x14ac:dyDescent="0.3">
      <c r="A793" s="831" t="s">
        <v>573</v>
      </c>
      <c r="B793" s="832" t="s">
        <v>574</v>
      </c>
      <c r="C793" s="835" t="s">
        <v>1983</v>
      </c>
      <c r="D793" s="863" t="s">
        <v>1984</v>
      </c>
      <c r="E793" s="835" t="s">
        <v>2068</v>
      </c>
      <c r="F793" s="863" t="s">
        <v>2069</v>
      </c>
      <c r="G793" s="835" t="s">
        <v>3448</v>
      </c>
      <c r="H793" s="835" t="s">
        <v>3449</v>
      </c>
      <c r="I793" s="849">
        <v>1650.6300048828125</v>
      </c>
      <c r="J793" s="849">
        <v>10</v>
      </c>
      <c r="K793" s="850">
        <v>16506.33984375</v>
      </c>
    </row>
    <row r="794" spans="1:11" ht="14.4" customHeight="1" x14ac:dyDescent="0.3">
      <c r="A794" s="831" t="s">
        <v>573</v>
      </c>
      <c r="B794" s="832" t="s">
        <v>574</v>
      </c>
      <c r="C794" s="835" t="s">
        <v>1983</v>
      </c>
      <c r="D794" s="863" t="s">
        <v>1984</v>
      </c>
      <c r="E794" s="835" t="s">
        <v>2068</v>
      </c>
      <c r="F794" s="863" t="s">
        <v>2069</v>
      </c>
      <c r="G794" s="835" t="s">
        <v>3450</v>
      </c>
      <c r="H794" s="835" t="s">
        <v>3451</v>
      </c>
      <c r="I794" s="849">
        <v>1423.97998046875</v>
      </c>
      <c r="J794" s="849">
        <v>10</v>
      </c>
      <c r="K794" s="850">
        <v>14239.759765625</v>
      </c>
    </row>
    <row r="795" spans="1:11" ht="14.4" customHeight="1" x14ac:dyDescent="0.3">
      <c r="A795" s="831" t="s">
        <v>573</v>
      </c>
      <c r="B795" s="832" t="s">
        <v>574</v>
      </c>
      <c r="C795" s="835" t="s">
        <v>1983</v>
      </c>
      <c r="D795" s="863" t="s">
        <v>1984</v>
      </c>
      <c r="E795" s="835" t="s">
        <v>2068</v>
      </c>
      <c r="F795" s="863" t="s">
        <v>2069</v>
      </c>
      <c r="G795" s="835" t="s">
        <v>3452</v>
      </c>
      <c r="H795" s="835" t="s">
        <v>3453</v>
      </c>
      <c r="I795" s="849">
        <v>2125.969970703125</v>
      </c>
      <c r="J795" s="849">
        <v>5</v>
      </c>
      <c r="K795" s="850">
        <v>10629.849609375</v>
      </c>
    </row>
    <row r="796" spans="1:11" ht="14.4" customHeight="1" x14ac:dyDescent="0.3">
      <c r="A796" s="831" t="s">
        <v>573</v>
      </c>
      <c r="B796" s="832" t="s">
        <v>574</v>
      </c>
      <c r="C796" s="835" t="s">
        <v>1983</v>
      </c>
      <c r="D796" s="863" t="s">
        <v>1984</v>
      </c>
      <c r="E796" s="835" t="s">
        <v>2068</v>
      </c>
      <c r="F796" s="863" t="s">
        <v>2069</v>
      </c>
      <c r="G796" s="835" t="s">
        <v>3454</v>
      </c>
      <c r="H796" s="835" t="s">
        <v>3455</v>
      </c>
      <c r="I796" s="849">
        <v>620</v>
      </c>
      <c r="J796" s="849">
        <v>10</v>
      </c>
      <c r="K796" s="850">
        <v>6200.0400390625</v>
      </c>
    </row>
    <row r="797" spans="1:11" ht="14.4" customHeight="1" x14ac:dyDescent="0.3">
      <c r="A797" s="831" t="s">
        <v>573</v>
      </c>
      <c r="B797" s="832" t="s">
        <v>574</v>
      </c>
      <c r="C797" s="835" t="s">
        <v>1983</v>
      </c>
      <c r="D797" s="863" t="s">
        <v>1984</v>
      </c>
      <c r="E797" s="835" t="s">
        <v>2068</v>
      </c>
      <c r="F797" s="863" t="s">
        <v>2069</v>
      </c>
      <c r="G797" s="835" t="s">
        <v>3456</v>
      </c>
      <c r="H797" s="835" t="s">
        <v>3457</v>
      </c>
      <c r="I797" s="849">
        <v>7378.580078125</v>
      </c>
      <c r="J797" s="849">
        <v>2</v>
      </c>
      <c r="K797" s="850">
        <v>14757.16015625</v>
      </c>
    </row>
    <row r="798" spans="1:11" ht="14.4" customHeight="1" x14ac:dyDescent="0.3">
      <c r="A798" s="831" t="s">
        <v>573</v>
      </c>
      <c r="B798" s="832" t="s">
        <v>574</v>
      </c>
      <c r="C798" s="835" t="s">
        <v>1983</v>
      </c>
      <c r="D798" s="863" t="s">
        <v>1984</v>
      </c>
      <c r="E798" s="835" t="s">
        <v>2068</v>
      </c>
      <c r="F798" s="863" t="s">
        <v>2069</v>
      </c>
      <c r="G798" s="835" t="s">
        <v>3458</v>
      </c>
      <c r="H798" s="835" t="s">
        <v>3459</v>
      </c>
      <c r="I798" s="849">
        <v>6098.39990234375</v>
      </c>
      <c r="J798" s="849">
        <v>1</v>
      </c>
      <c r="K798" s="850">
        <v>6098.39990234375</v>
      </c>
    </row>
    <row r="799" spans="1:11" ht="14.4" customHeight="1" x14ac:dyDescent="0.3">
      <c r="A799" s="831" t="s">
        <v>573</v>
      </c>
      <c r="B799" s="832" t="s">
        <v>574</v>
      </c>
      <c r="C799" s="835" t="s">
        <v>1983</v>
      </c>
      <c r="D799" s="863" t="s">
        <v>1984</v>
      </c>
      <c r="E799" s="835" t="s">
        <v>2068</v>
      </c>
      <c r="F799" s="863" t="s">
        <v>2069</v>
      </c>
      <c r="G799" s="835" t="s">
        <v>3460</v>
      </c>
      <c r="H799" s="835" t="s">
        <v>3461</v>
      </c>
      <c r="I799" s="849">
        <v>1331</v>
      </c>
      <c r="J799" s="849">
        <v>10</v>
      </c>
      <c r="K799" s="850">
        <v>13310</v>
      </c>
    </row>
    <row r="800" spans="1:11" ht="14.4" customHeight="1" x14ac:dyDescent="0.3">
      <c r="A800" s="831" t="s">
        <v>573</v>
      </c>
      <c r="B800" s="832" t="s">
        <v>574</v>
      </c>
      <c r="C800" s="835" t="s">
        <v>1983</v>
      </c>
      <c r="D800" s="863" t="s">
        <v>1984</v>
      </c>
      <c r="E800" s="835" t="s">
        <v>2068</v>
      </c>
      <c r="F800" s="863" t="s">
        <v>2069</v>
      </c>
      <c r="G800" s="835" t="s">
        <v>3462</v>
      </c>
      <c r="H800" s="835" t="s">
        <v>3463</v>
      </c>
      <c r="I800" s="849">
        <v>1512.5</v>
      </c>
      <c r="J800" s="849">
        <v>10</v>
      </c>
      <c r="K800" s="850">
        <v>15125</v>
      </c>
    </row>
    <row r="801" spans="1:11" ht="14.4" customHeight="1" x14ac:dyDescent="0.3">
      <c r="A801" s="831" t="s">
        <v>573</v>
      </c>
      <c r="B801" s="832" t="s">
        <v>574</v>
      </c>
      <c r="C801" s="835" t="s">
        <v>1983</v>
      </c>
      <c r="D801" s="863" t="s">
        <v>1984</v>
      </c>
      <c r="E801" s="835" t="s">
        <v>2068</v>
      </c>
      <c r="F801" s="863" t="s">
        <v>2069</v>
      </c>
      <c r="G801" s="835" t="s">
        <v>3464</v>
      </c>
      <c r="H801" s="835" t="s">
        <v>3465</v>
      </c>
      <c r="I801" s="849">
        <v>399.29998779296875</v>
      </c>
      <c r="J801" s="849">
        <v>6</v>
      </c>
      <c r="K801" s="850">
        <v>2395.800048828125</v>
      </c>
    </row>
    <row r="802" spans="1:11" ht="14.4" customHeight="1" x14ac:dyDescent="0.3">
      <c r="A802" s="831" t="s">
        <v>573</v>
      </c>
      <c r="B802" s="832" t="s">
        <v>574</v>
      </c>
      <c r="C802" s="835" t="s">
        <v>1983</v>
      </c>
      <c r="D802" s="863" t="s">
        <v>1984</v>
      </c>
      <c r="E802" s="835" t="s">
        <v>2068</v>
      </c>
      <c r="F802" s="863" t="s">
        <v>2069</v>
      </c>
      <c r="G802" s="835" t="s">
        <v>3466</v>
      </c>
      <c r="H802" s="835" t="s">
        <v>3467</v>
      </c>
      <c r="I802" s="849">
        <v>617.0999755859375</v>
      </c>
      <c r="J802" s="849">
        <v>15</v>
      </c>
      <c r="K802" s="850">
        <v>9256.5</v>
      </c>
    </row>
    <row r="803" spans="1:11" ht="14.4" customHeight="1" x14ac:dyDescent="0.3">
      <c r="A803" s="831" t="s">
        <v>573</v>
      </c>
      <c r="B803" s="832" t="s">
        <v>574</v>
      </c>
      <c r="C803" s="835" t="s">
        <v>1983</v>
      </c>
      <c r="D803" s="863" t="s">
        <v>1984</v>
      </c>
      <c r="E803" s="835" t="s">
        <v>2068</v>
      </c>
      <c r="F803" s="863" t="s">
        <v>2069</v>
      </c>
      <c r="G803" s="835" t="s">
        <v>3468</v>
      </c>
      <c r="H803" s="835" t="s">
        <v>3469</v>
      </c>
      <c r="I803" s="849">
        <v>1490.0400390625</v>
      </c>
      <c r="J803" s="849">
        <v>5</v>
      </c>
      <c r="K803" s="850">
        <v>7450.2001953125</v>
      </c>
    </row>
    <row r="804" spans="1:11" ht="14.4" customHeight="1" x14ac:dyDescent="0.3">
      <c r="A804" s="831" t="s">
        <v>573</v>
      </c>
      <c r="B804" s="832" t="s">
        <v>574</v>
      </c>
      <c r="C804" s="835" t="s">
        <v>1983</v>
      </c>
      <c r="D804" s="863" t="s">
        <v>1984</v>
      </c>
      <c r="E804" s="835" t="s">
        <v>2068</v>
      </c>
      <c r="F804" s="863" t="s">
        <v>2069</v>
      </c>
      <c r="G804" s="835" t="s">
        <v>3470</v>
      </c>
      <c r="H804" s="835" t="s">
        <v>3471</v>
      </c>
      <c r="I804" s="849">
        <v>2031.5899658203125</v>
      </c>
      <c r="J804" s="849">
        <v>2</v>
      </c>
      <c r="K804" s="850">
        <v>4063.179931640625</v>
      </c>
    </row>
    <row r="805" spans="1:11" ht="14.4" customHeight="1" x14ac:dyDescent="0.3">
      <c r="A805" s="831" t="s">
        <v>573</v>
      </c>
      <c r="B805" s="832" t="s">
        <v>574</v>
      </c>
      <c r="C805" s="835" t="s">
        <v>1983</v>
      </c>
      <c r="D805" s="863" t="s">
        <v>1984</v>
      </c>
      <c r="E805" s="835" t="s">
        <v>2068</v>
      </c>
      <c r="F805" s="863" t="s">
        <v>2069</v>
      </c>
      <c r="G805" s="835" t="s">
        <v>3472</v>
      </c>
      <c r="H805" s="835" t="s">
        <v>3473</v>
      </c>
      <c r="I805" s="849">
        <v>1677.06005859375</v>
      </c>
      <c r="J805" s="849">
        <v>5</v>
      </c>
      <c r="K805" s="850">
        <v>8385.2998046875</v>
      </c>
    </row>
    <row r="806" spans="1:11" ht="14.4" customHeight="1" x14ac:dyDescent="0.3">
      <c r="A806" s="831" t="s">
        <v>573</v>
      </c>
      <c r="B806" s="832" t="s">
        <v>574</v>
      </c>
      <c r="C806" s="835" t="s">
        <v>1983</v>
      </c>
      <c r="D806" s="863" t="s">
        <v>1984</v>
      </c>
      <c r="E806" s="835" t="s">
        <v>2068</v>
      </c>
      <c r="F806" s="863" t="s">
        <v>2069</v>
      </c>
      <c r="G806" s="835" t="s">
        <v>3474</v>
      </c>
      <c r="H806" s="835" t="s">
        <v>3475</v>
      </c>
      <c r="I806" s="849">
        <v>1073.5699462890625</v>
      </c>
      <c r="J806" s="849">
        <v>4</v>
      </c>
      <c r="K806" s="850">
        <v>4294.2900390625</v>
      </c>
    </row>
    <row r="807" spans="1:11" ht="14.4" customHeight="1" x14ac:dyDescent="0.3">
      <c r="A807" s="831" t="s">
        <v>573</v>
      </c>
      <c r="B807" s="832" t="s">
        <v>574</v>
      </c>
      <c r="C807" s="835" t="s">
        <v>1983</v>
      </c>
      <c r="D807" s="863" t="s">
        <v>1984</v>
      </c>
      <c r="E807" s="835" t="s">
        <v>2068</v>
      </c>
      <c r="F807" s="863" t="s">
        <v>2069</v>
      </c>
      <c r="G807" s="835" t="s">
        <v>3476</v>
      </c>
      <c r="H807" s="835" t="s">
        <v>3477</v>
      </c>
      <c r="I807" s="849">
        <v>2986.280029296875</v>
      </c>
      <c r="J807" s="849">
        <v>5</v>
      </c>
      <c r="K807" s="850">
        <v>14931.400390625</v>
      </c>
    </row>
    <row r="808" spans="1:11" ht="14.4" customHeight="1" x14ac:dyDescent="0.3">
      <c r="A808" s="831" t="s">
        <v>573</v>
      </c>
      <c r="B808" s="832" t="s">
        <v>574</v>
      </c>
      <c r="C808" s="835" t="s">
        <v>1983</v>
      </c>
      <c r="D808" s="863" t="s">
        <v>1984</v>
      </c>
      <c r="E808" s="835" t="s">
        <v>2068</v>
      </c>
      <c r="F808" s="863" t="s">
        <v>2069</v>
      </c>
      <c r="G808" s="835" t="s">
        <v>3478</v>
      </c>
      <c r="H808" s="835" t="s">
        <v>3479</v>
      </c>
      <c r="I808" s="849">
        <v>1827.0999755859375</v>
      </c>
      <c r="J808" s="849">
        <v>6</v>
      </c>
      <c r="K808" s="850">
        <v>10962.599609375</v>
      </c>
    </row>
    <row r="809" spans="1:11" ht="14.4" customHeight="1" x14ac:dyDescent="0.3">
      <c r="A809" s="831" t="s">
        <v>573</v>
      </c>
      <c r="B809" s="832" t="s">
        <v>574</v>
      </c>
      <c r="C809" s="835" t="s">
        <v>1983</v>
      </c>
      <c r="D809" s="863" t="s">
        <v>1984</v>
      </c>
      <c r="E809" s="835" t="s">
        <v>2068</v>
      </c>
      <c r="F809" s="863" t="s">
        <v>2069</v>
      </c>
      <c r="G809" s="835" t="s">
        <v>3480</v>
      </c>
      <c r="H809" s="835" t="s">
        <v>3481</v>
      </c>
      <c r="I809" s="849">
        <v>641.29998779296875</v>
      </c>
      <c r="J809" s="849">
        <v>3</v>
      </c>
      <c r="K809" s="850">
        <v>1923.9000244140625</v>
      </c>
    </row>
    <row r="810" spans="1:11" ht="14.4" customHeight="1" x14ac:dyDescent="0.3">
      <c r="A810" s="831" t="s">
        <v>573</v>
      </c>
      <c r="B810" s="832" t="s">
        <v>574</v>
      </c>
      <c r="C810" s="835" t="s">
        <v>1983</v>
      </c>
      <c r="D810" s="863" t="s">
        <v>1984</v>
      </c>
      <c r="E810" s="835" t="s">
        <v>2068</v>
      </c>
      <c r="F810" s="863" t="s">
        <v>2069</v>
      </c>
      <c r="G810" s="835" t="s">
        <v>3482</v>
      </c>
      <c r="H810" s="835" t="s">
        <v>3483</v>
      </c>
      <c r="I810" s="849">
        <v>348.48001098632812</v>
      </c>
      <c r="J810" s="849">
        <v>15</v>
      </c>
      <c r="K810" s="850">
        <v>5227.2001953125</v>
      </c>
    </row>
    <row r="811" spans="1:11" ht="14.4" customHeight="1" x14ac:dyDescent="0.3">
      <c r="A811" s="831" t="s">
        <v>573</v>
      </c>
      <c r="B811" s="832" t="s">
        <v>574</v>
      </c>
      <c r="C811" s="835" t="s">
        <v>1983</v>
      </c>
      <c r="D811" s="863" t="s">
        <v>1984</v>
      </c>
      <c r="E811" s="835" t="s">
        <v>2068</v>
      </c>
      <c r="F811" s="863" t="s">
        <v>2069</v>
      </c>
      <c r="G811" s="835" t="s">
        <v>3484</v>
      </c>
      <c r="H811" s="835" t="s">
        <v>3485</v>
      </c>
      <c r="I811" s="849">
        <v>399.29998779296875</v>
      </c>
      <c r="J811" s="849">
        <v>3</v>
      </c>
      <c r="K811" s="850">
        <v>1197.9000244140625</v>
      </c>
    </row>
    <row r="812" spans="1:11" ht="14.4" customHeight="1" x14ac:dyDescent="0.3">
      <c r="A812" s="831" t="s">
        <v>573</v>
      </c>
      <c r="B812" s="832" t="s">
        <v>574</v>
      </c>
      <c r="C812" s="835" t="s">
        <v>1983</v>
      </c>
      <c r="D812" s="863" t="s">
        <v>1984</v>
      </c>
      <c r="E812" s="835" t="s">
        <v>2068</v>
      </c>
      <c r="F812" s="863" t="s">
        <v>2069</v>
      </c>
      <c r="G812" s="835" t="s">
        <v>3486</v>
      </c>
      <c r="H812" s="835" t="s">
        <v>3487</v>
      </c>
      <c r="I812" s="849">
        <v>339.48001098632812</v>
      </c>
      <c r="J812" s="849">
        <v>5</v>
      </c>
      <c r="K812" s="850">
        <v>1697.4000244140625</v>
      </c>
    </row>
    <row r="813" spans="1:11" ht="14.4" customHeight="1" x14ac:dyDescent="0.3">
      <c r="A813" s="831" t="s">
        <v>573</v>
      </c>
      <c r="B813" s="832" t="s">
        <v>574</v>
      </c>
      <c r="C813" s="835" t="s">
        <v>1983</v>
      </c>
      <c r="D813" s="863" t="s">
        <v>1984</v>
      </c>
      <c r="E813" s="835" t="s">
        <v>2068</v>
      </c>
      <c r="F813" s="863" t="s">
        <v>2069</v>
      </c>
      <c r="G813" s="835" t="s">
        <v>3488</v>
      </c>
      <c r="H813" s="835" t="s">
        <v>3489</v>
      </c>
      <c r="I813" s="849">
        <v>3358.18994140625</v>
      </c>
      <c r="J813" s="849">
        <v>5</v>
      </c>
      <c r="K813" s="850">
        <v>16790.9296875</v>
      </c>
    </row>
    <row r="814" spans="1:11" ht="14.4" customHeight="1" x14ac:dyDescent="0.3">
      <c r="A814" s="831" t="s">
        <v>573</v>
      </c>
      <c r="B814" s="832" t="s">
        <v>574</v>
      </c>
      <c r="C814" s="835" t="s">
        <v>1983</v>
      </c>
      <c r="D814" s="863" t="s">
        <v>1984</v>
      </c>
      <c r="E814" s="835" t="s">
        <v>2068</v>
      </c>
      <c r="F814" s="863" t="s">
        <v>2069</v>
      </c>
      <c r="G814" s="835" t="s">
        <v>3490</v>
      </c>
      <c r="H814" s="835" t="s">
        <v>3491</v>
      </c>
      <c r="I814" s="849">
        <v>1050.280029296875</v>
      </c>
      <c r="J814" s="849">
        <v>1</v>
      </c>
      <c r="K814" s="850">
        <v>1050.280029296875</v>
      </c>
    </row>
    <row r="815" spans="1:11" ht="14.4" customHeight="1" x14ac:dyDescent="0.3">
      <c r="A815" s="831" t="s">
        <v>573</v>
      </c>
      <c r="B815" s="832" t="s">
        <v>574</v>
      </c>
      <c r="C815" s="835" t="s">
        <v>1983</v>
      </c>
      <c r="D815" s="863" t="s">
        <v>1984</v>
      </c>
      <c r="E815" s="835" t="s">
        <v>2068</v>
      </c>
      <c r="F815" s="863" t="s">
        <v>2069</v>
      </c>
      <c r="G815" s="835" t="s">
        <v>3492</v>
      </c>
      <c r="H815" s="835" t="s">
        <v>3493</v>
      </c>
      <c r="I815" s="849">
        <v>3035.889892578125</v>
      </c>
      <c r="J815" s="849">
        <v>1</v>
      </c>
      <c r="K815" s="850">
        <v>3035.889892578125</v>
      </c>
    </row>
    <row r="816" spans="1:11" ht="14.4" customHeight="1" x14ac:dyDescent="0.3">
      <c r="A816" s="831" t="s">
        <v>573</v>
      </c>
      <c r="B816" s="832" t="s">
        <v>574</v>
      </c>
      <c r="C816" s="835" t="s">
        <v>1983</v>
      </c>
      <c r="D816" s="863" t="s">
        <v>1984</v>
      </c>
      <c r="E816" s="835" t="s">
        <v>2068</v>
      </c>
      <c r="F816" s="863" t="s">
        <v>2069</v>
      </c>
      <c r="G816" s="835" t="s">
        <v>3494</v>
      </c>
      <c r="H816" s="835" t="s">
        <v>3495</v>
      </c>
      <c r="I816" s="849">
        <v>1119.31005859375</v>
      </c>
      <c r="J816" s="849">
        <v>2</v>
      </c>
      <c r="K816" s="850">
        <v>2238.6201171875</v>
      </c>
    </row>
    <row r="817" spans="1:11" ht="14.4" customHeight="1" x14ac:dyDescent="0.3">
      <c r="A817" s="831" t="s">
        <v>573</v>
      </c>
      <c r="B817" s="832" t="s">
        <v>574</v>
      </c>
      <c r="C817" s="835" t="s">
        <v>1983</v>
      </c>
      <c r="D817" s="863" t="s">
        <v>1984</v>
      </c>
      <c r="E817" s="835" t="s">
        <v>2068</v>
      </c>
      <c r="F817" s="863" t="s">
        <v>2069</v>
      </c>
      <c r="G817" s="835" t="s">
        <v>3496</v>
      </c>
      <c r="H817" s="835" t="s">
        <v>3497</v>
      </c>
      <c r="I817" s="849">
        <v>2464.77001953125</v>
      </c>
      <c r="J817" s="849">
        <v>5</v>
      </c>
      <c r="K817" s="850">
        <v>12323.849609375</v>
      </c>
    </row>
    <row r="818" spans="1:11" ht="14.4" customHeight="1" x14ac:dyDescent="0.3">
      <c r="A818" s="831" t="s">
        <v>573</v>
      </c>
      <c r="B818" s="832" t="s">
        <v>574</v>
      </c>
      <c r="C818" s="835" t="s">
        <v>1983</v>
      </c>
      <c r="D818" s="863" t="s">
        <v>1984</v>
      </c>
      <c r="E818" s="835" t="s">
        <v>2068</v>
      </c>
      <c r="F818" s="863" t="s">
        <v>2069</v>
      </c>
      <c r="G818" s="835" t="s">
        <v>3498</v>
      </c>
      <c r="H818" s="835" t="s">
        <v>3499</v>
      </c>
      <c r="I818" s="849">
        <v>111.56999969482422</v>
      </c>
      <c r="J818" s="849">
        <v>12</v>
      </c>
      <c r="K818" s="850">
        <v>1338.8900146484375</v>
      </c>
    </row>
    <row r="819" spans="1:11" ht="14.4" customHeight="1" x14ac:dyDescent="0.3">
      <c r="A819" s="831" t="s">
        <v>573</v>
      </c>
      <c r="B819" s="832" t="s">
        <v>574</v>
      </c>
      <c r="C819" s="835" t="s">
        <v>1983</v>
      </c>
      <c r="D819" s="863" t="s">
        <v>1984</v>
      </c>
      <c r="E819" s="835" t="s">
        <v>2068</v>
      </c>
      <c r="F819" s="863" t="s">
        <v>2069</v>
      </c>
      <c r="G819" s="835" t="s">
        <v>3500</v>
      </c>
      <c r="H819" s="835" t="s">
        <v>3501</v>
      </c>
      <c r="I819" s="849">
        <v>583.40997314453125</v>
      </c>
      <c r="J819" s="849">
        <v>20</v>
      </c>
      <c r="K819" s="850">
        <v>11668.26953125</v>
      </c>
    </row>
    <row r="820" spans="1:11" ht="14.4" customHeight="1" x14ac:dyDescent="0.3">
      <c r="A820" s="831" t="s">
        <v>573</v>
      </c>
      <c r="B820" s="832" t="s">
        <v>574</v>
      </c>
      <c r="C820" s="835" t="s">
        <v>1983</v>
      </c>
      <c r="D820" s="863" t="s">
        <v>1984</v>
      </c>
      <c r="E820" s="835" t="s">
        <v>2068</v>
      </c>
      <c r="F820" s="863" t="s">
        <v>2069</v>
      </c>
      <c r="G820" s="835" t="s">
        <v>3502</v>
      </c>
      <c r="H820" s="835" t="s">
        <v>3503</v>
      </c>
      <c r="I820" s="849">
        <v>725.71002197265625</v>
      </c>
      <c r="J820" s="849">
        <v>20</v>
      </c>
      <c r="K820" s="850">
        <v>14514.2001953125</v>
      </c>
    </row>
    <row r="821" spans="1:11" ht="14.4" customHeight="1" x14ac:dyDescent="0.3">
      <c r="A821" s="831" t="s">
        <v>573</v>
      </c>
      <c r="B821" s="832" t="s">
        <v>574</v>
      </c>
      <c r="C821" s="835" t="s">
        <v>1983</v>
      </c>
      <c r="D821" s="863" t="s">
        <v>1984</v>
      </c>
      <c r="E821" s="835" t="s">
        <v>2068</v>
      </c>
      <c r="F821" s="863" t="s">
        <v>2069</v>
      </c>
      <c r="G821" s="835" t="s">
        <v>3504</v>
      </c>
      <c r="H821" s="835" t="s">
        <v>3505</v>
      </c>
      <c r="I821" s="849">
        <v>780.5999755859375</v>
      </c>
      <c r="J821" s="849">
        <v>5</v>
      </c>
      <c r="K821" s="850">
        <v>3902.97998046875</v>
      </c>
    </row>
    <row r="822" spans="1:11" ht="14.4" customHeight="1" x14ac:dyDescent="0.3">
      <c r="A822" s="831" t="s">
        <v>573</v>
      </c>
      <c r="B822" s="832" t="s">
        <v>574</v>
      </c>
      <c r="C822" s="835" t="s">
        <v>1983</v>
      </c>
      <c r="D822" s="863" t="s">
        <v>1984</v>
      </c>
      <c r="E822" s="835" t="s">
        <v>2068</v>
      </c>
      <c r="F822" s="863" t="s">
        <v>2069</v>
      </c>
      <c r="G822" s="835" t="s">
        <v>3506</v>
      </c>
      <c r="H822" s="835" t="s">
        <v>3507</v>
      </c>
      <c r="I822" s="849">
        <v>517.8800048828125</v>
      </c>
      <c r="J822" s="849">
        <v>10</v>
      </c>
      <c r="K822" s="850">
        <v>5178.7998046875</v>
      </c>
    </row>
    <row r="823" spans="1:11" ht="14.4" customHeight="1" x14ac:dyDescent="0.3">
      <c r="A823" s="831" t="s">
        <v>573</v>
      </c>
      <c r="B823" s="832" t="s">
        <v>574</v>
      </c>
      <c r="C823" s="835" t="s">
        <v>1983</v>
      </c>
      <c r="D823" s="863" t="s">
        <v>1984</v>
      </c>
      <c r="E823" s="835" t="s">
        <v>2068</v>
      </c>
      <c r="F823" s="863" t="s">
        <v>2069</v>
      </c>
      <c r="G823" s="835" t="s">
        <v>3508</v>
      </c>
      <c r="H823" s="835" t="s">
        <v>3509</v>
      </c>
      <c r="I823" s="849">
        <v>1996.5</v>
      </c>
      <c r="J823" s="849">
        <v>2</v>
      </c>
      <c r="K823" s="850">
        <v>3993</v>
      </c>
    </row>
    <row r="824" spans="1:11" ht="14.4" customHeight="1" x14ac:dyDescent="0.3">
      <c r="A824" s="831" t="s">
        <v>573</v>
      </c>
      <c r="B824" s="832" t="s">
        <v>574</v>
      </c>
      <c r="C824" s="835" t="s">
        <v>1983</v>
      </c>
      <c r="D824" s="863" t="s">
        <v>1984</v>
      </c>
      <c r="E824" s="835" t="s">
        <v>2068</v>
      </c>
      <c r="F824" s="863" t="s">
        <v>2069</v>
      </c>
      <c r="G824" s="835" t="s">
        <v>3510</v>
      </c>
      <c r="H824" s="835" t="s">
        <v>3511</v>
      </c>
      <c r="I824" s="849">
        <v>953.47998046875</v>
      </c>
      <c r="J824" s="849">
        <v>1</v>
      </c>
      <c r="K824" s="850">
        <v>953.47998046875</v>
      </c>
    </row>
    <row r="825" spans="1:11" ht="14.4" customHeight="1" x14ac:dyDescent="0.3">
      <c r="A825" s="831" t="s">
        <v>573</v>
      </c>
      <c r="B825" s="832" t="s">
        <v>574</v>
      </c>
      <c r="C825" s="835" t="s">
        <v>1983</v>
      </c>
      <c r="D825" s="863" t="s">
        <v>1984</v>
      </c>
      <c r="E825" s="835" t="s">
        <v>2068</v>
      </c>
      <c r="F825" s="863" t="s">
        <v>2069</v>
      </c>
      <c r="G825" s="835" t="s">
        <v>3512</v>
      </c>
      <c r="H825" s="835" t="s">
        <v>3513</v>
      </c>
      <c r="I825" s="849">
        <v>19286.189453125</v>
      </c>
      <c r="J825" s="849">
        <v>1</v>
      </c>
      <c r="K825" s="850">
        <v>19286.189453125</v>
      </c>
    </row>
    <row r="826" spans="1:11" ht="14.4" customHeight="1" x14ac:dyDescent="0.3">
      <c r="A826" s="831" t="s">
        <v>573</v>
      </c>
      <c r="B826" s="832" t="s">
        <v>574</v>
      </c>
      <c r="C826" s="835" t="s">
        <v>1983</v>
      </c>
      <c r="D826" s="863" t="s">
        <v>1984</v>
      </c>
      <c r="E826" s="835" t="s">
        <v>2068</v>
      </c>
      <c r="F826" s="863" t="s">
        <v>2069</v>
      </c>
      <c r="G826" s="835" t="s">
        <v>3514</v>
      </c>
      <c r="H826" s="835" t="s">
        <v>3515</v>
      </c>
      <c r="I826" s="849">
        <v>1395.1300048828125</v>
      </c>
      <c r="J826" s="849">
        <v>1</v>
      </c>
      <c r="K826" s="850">
        <v>1395.1300048828125</v>
      </c>
    </row>
    <row r="827" spans="1:11" ht="14.4" customHeight="1" x14ac:dyDescent="0.3">
      <c r="A827" s="831" t="s">
        <v>573</v>
      </c>
      <c r="B827" s="832" t="s">
        <v>574</v>
      </c>
      <c r="C827" s="835" t="s">
        <v>1983</v>
      </c>
      <c r="D827" s="863" t="s">
        <v>1984</v>
      </c>
      <c r="E827" s="835" t="s">
        <v>2068</v>
      </c>
      <c r="F827" s="863" t="s">
        <v>2069</v>
      </c>
      <c r="G827" s="835" t="s">
        <v>3516</v>
      </c>
      <c r="H827" s="835" t="s">
        <v>3517</v>
      </c>
      <c r="I827" s="849">
        <v>1965.030029296875</v>
      </c>
      <c r="J827" s="849">
        <v>7</v>
      </c>
      <c r="K827" s="850">
        <v>13755.240234375</v>
      </c>
    </row>
    <row r="828" spans="1:11" ht="14.4" customHeight="1" x14ac:dyDescent="0.3">
      <c r="A828" s="831" t="s">
        <v>573</v>
      </c>
      <c r="B828" s="832" t="s">
        <v>574</v>
      </c>
      <c r="C828" s="835" t="s">
        <v>1983</v>
      </c>
      <c r="D828" s="863" t="s">
        <v>1984</v>
      </c>
      <c r="E828" s="835" t="s">
        <v>2068</v>
      </c>
      <c r="F828" s="863" t="s">
        <v>2069</v>
      </c>
      <c r="G828" s="835" t="s">
        <v>3518</v>
      </c>
      <c r="H828" s="835" t="s">
        <v>3519</v>
      </c>
      <c r="I828" s="849">
        <v>1291.0699462890625</v>
      </c>
      <c r="J828" s="849">
        <v>2</v>
      </c>
      <c r="K828" s="850">
        <v>2582.139892578125</v>
      </c>
    </row>
    <row r="829" spans="1:11" ht="14.4" customHeight="1" x14ac:dyDescent="0.3">
      <c r="A829" s="831" t="s">
        <v>573</v>
      </c>
      <c r="B829" s="832" t="s">
        <v>574</v>
      </c>
      <c r="C829" s="835" t="s">
        <v>1983</v>
      </c>
      <c r="D829" s="863" t="s">
        <v>1984</v>
      </c>
      <c r="E829" s="835" t="s">
        <v>2068</v>
      </c>
      <c r="F829" s="863" t="s">
        <v>2069</v>
      </c>
      <c r="G829" s="835" t="s">
        <v>3520</v>
      </c>
      <c r="H829" s="835" t="s">
        <v>3521</v>
      </c>
      <c r="I829" s="849">
        <v>1684.3299560546875</v>
      </c>
      <c r="J829" s="849">
        <v>1</v>
      </c>
      <c r="K829" s="850">
        <v>1684.3299560546875</v>
      </c>
    </row>
    <row r="830" spans="1:11" ht="14.4" customHeight="1" x14ac:dyDescent="0.3">
      <c r="A830" s="831" t="s">
        <v>573</v>
      </c>
      <c r="B830" s="832" t="s">
        <v>574</v>
      </c>
      <c r="C830" s="835" t="s">
        <v>1983</v>
      </c>
      <c r="D830" s="863" t="s">
        <v>1984</v>
      </c>
      <c r="E830" s="835" t="s">
        <v>2068</v>
      </c>
      <c r="F830" s="863" t="s">
        <v>2069</v>
      </c>
      <c r="G830" s="835" t="s">
        <v>3522</v>
      </c>
      <c r="H830" s="835" t="s">
        <v>3523</v>
      </c>
      <c r="I830" s="849">
        <v>2321.989990234375</v>
      </c>
      <c r="J830" s="849">
        <v>1</v>
      </c>
      <c r="K830" s="850">
        <v>2321.989990234375</v>
      </c>
    </row>
    <row r="831" spans="1:11" ht="14.4" customHeight="1" x14ac:dyDescent="0.3">
      <c r="A831" s="831" t="s">
        <v>573</v>
      </c>
      <c r="B831" s="832" t="s">
        <v>574</v>
      </c>
      <c r="C831" s="835" t="s">
        <v>1983</v>
      </c>
      <c r="D831" s="863" t="s">
        <v>1984</v>
      </c>
      <c r="E831" s="835" t="s">
        <v>2068</v>
      </c>
      <c r="F831" s="863" t="s">
        <v>2069</v>
      </c>
      <c r="G831" s="835" t="s">
        <v>3524</v>
      </c>
      <c r="H831" s="835" t="s">
        <v>3525</v>
      </c>
      <c r="I831" s="849">
        <v>4322.1201171875</v>
      </c>
      <c r="J831" s="849">
        <v>1</v>
      </c>
      <c r="K831" s="850">
        <v>4322.1201171875</v>
      </c>
    </row>
    <row r="832" spans="1:11" ht="14.4" customHeight="1" x14ac:dyDescent="0.3">
      <c r="A832" s="831" t="s">
        <v>573</v>
      </c>
      <c r="B832" s="832" t="s">
        <v>574</v>
      </c>
      <c r="C832" s="835" t="s">
        <v>1983</v>
      </c>
      <c r="D832" s="863" t="s">
        <v>1984</v>
      </c>
      <c r="E832" s="835" t="s">
        <v>2068</v>
      </c>
      <c r="F832" s="863" t="s">
        <v>2069</v>
      </c>
      <c r="G832" s="835" t="s">
        <v>3526</v>
      </c>
      <c r="H832" s="835" t="s">
        <v>3527</v>
      </c>
      <c r="I832" s="849">
        <v>9520.400390625</v>
      </c>
      <c r="J832" s="849">
        <v>1</v>
      </c>
      <c r="K832" s="850">
        <v>9520.400390625</v>
      </c>
    </row>
    <row r="833" spans="1:11" ht="14.4" customHeight="1" x14ac:dyDescent="0.3">
      <c r="A833" s="831" t="s">
        <v>573</v>
      </c>
      <c r="B833" s="832" t="s">
        <v>574</v>
      </c>
      <c r="C833" s="835" t="s">
        <v>1983</v>
      </c>
      <c r="D833" s="863" t="s">
        <v>1984</v>
      </c>
      <c r="E833" s="835" t="s">
        <v>2068</v>
      </c>
      <c r="F833" s="863" t="s">
        <v>2069</v>
      </c>
      <c r="G833" s="835" t="s">
        <v>3528</v>
      </c>
      <c r="H833" s="835" t="s">
        <v>3529</v>
      </c>
      <c r="I833" s="849">
        <v>1898.489990234375</v>
      </c>
      <c r="J833" s="849">
        <v>1</v>
      </c>
      <c r="K833" s="850">
        <v>1898.489990234375</v>
      </c>
    </row>
    <row r="834" spans="1:11" ht="14.4" customHeight="1" x14ac:dyDescent="0.3">
      <c r="A834" s="831" t="s">
        <v>573</v>
      </c>
      <c r="B834" s="832" t="s">
        <v>574</v>
      </c>
      <c r="C834" s="835" t="s">
        <v>1983</v>
      </c>
      <c r="D834" s="863" t="s">
        <v>1984</v>
      </c>
      <c r="E834" s="835" t="s">
        <v>2068</v>
      </c>
      <c r="F834" s="863" t="s">
        <v>2069</v>
      </c>
      <c r="G834" s="835" t="s">
        <v>3530</v>
      </c>
      <c r="H834" s="835" t="s">
        <v>3531</v>
      </c>
      <c r="I834" s="849">
        <v>2141.699951171875</v>
      </c>
      <c r="J834" s="849">
        <v>1</v>
      </c>
      <c r="K834" s="850">
        <v>2141.699951171875</v>
      </c>
    </row>
    <row r="835" spans="1:11" ht="14.4" customHeight="1" x14ac:dyDescent="0.3">
      <c r="A835" s="831" t="s">
        <v>573</v>
      </c>
      <c r="B835" s="832" t="s">
        <v>574</v>
      </c>
      <c r="C835" s="835" t="s">
        <v>1983</v>
      </c>
      <c r="D835" s="863" t="s">
        <v>1984</v>
      </c>
      <c r="E835" s="835" t="s">
        <v>2220</v>
      </c>
      <c r="F835" s="863" t="s">
        <v>2221</v>
      </c>
      <c r="G835" s="835" t="s">
        <v>3532</v>
      </c>
      <c r="H835" s="835" t="s">
        <v>3533</v>
      </c>
      <c r="I835" s="849">
        <v>2212.60009765625</v>
      </c>
      <c r="J835" s="849">
        <v>2</v>
      </c>
      <c r="K835" s="850">
        <v>4425.2001953125</v>
      </c>
    </row>
    <row r="836" spans="1:11" ht="14.4" customHeight="1" x14ac:dyDescent="0.3">
      <c r="A836" s="831" t="s">
        <v>573</v>
      </c>
      <c r="B836" s="832" t="s">
        <v>574</v>
      </c>
      <c r="C836" s="835" t="s">
        <v>1983</v>
      </c>
      <c r="D836" s="863" t="s">
        <v>1984</v>
      </c>
      <c r="E836" s="835" t="s">
        <v>2220</v>
      </c>
      <c r="F836" s="863" t="s">
        <v>2221</v>
      </c>
      <c r="G836" s="835" t="s">
        <v>3534</v>
      </c>
      <c r="H836" s="835" t="s">
        <v>3535</v>
      </c>
      <c r="I836" s="849">
        <v>46.959999084472656</v>
      </c>
      <c r="J836" s="849">
        <v>108</v>
      </c>
      <c r="K836" s="850">
        <v>5072</v>
      </c>
    </row>
    <row r="837" spans="1:11" ht="14.4" customHeight="1" x14ac:dyDescent="0.3">
      <c r="A837" s="831" t="s">
        <v>573</v>
      </c>
      <c r="B837" s="832" t="s">
        <v>574</v>
      </c>
      <c r="C837" s="835" t="s">
        <v>1983</v>
      </c>
      <c r="D837" s="863" t="s">
        <v>1984</v>
      </c>
      <c r="E837" s="835" t="s">
        <v>2220</v>
      </c>
      <c r="F837" s="863" t="s">
        <v>2221</v>
      </c>
      <c r="G837" s="835" t="s">
        <v>3536</v>
      </c>
      <c r="H837" s="835" t="s">
        <v>3537</v>
      </c>
      <c r="I837" s="849">
        <v>177.61000061035156</v>
      </c>
      <c r="J837" s="849">
        <v>12</v>
      </c>
      <c r="K837" s="850">
        <v>2131.31005859375</v>
      </c>
    </row>
    <row r="838" spans="1:11" ht="14.4" customHeight="1" x14ac:dyDescent="0.3">
      <c r="A838" s="831" t="s">
        <v>573</v>
      </c>
      <c r="B838" s="832" t="s">
        <v>574</v>
      </c>
      <c r="C838" s="835" t="s">
        <v>1983</v>
      </c>
      <c r="D838" s="863" t="s">
        <v>1984</v>
      </c>
      <c r="E838" s="835" t="s">
        <v>2152</v>
      </c>
      <c r="F838" s="863" t="s">
        <v>2153</v>
      </c>
      <c r="G838" s="835" t="s">
        <v>3538</v>
      </c>
      <c r="H838" s="835" t="s">
        <v>3539</v>
      </c>
      <c r="I838" s="849">
        <v>4450.3798828125</v>
      </c>
      <c r="J838" s="849">
        <v>2</v>
      </c>
      <c r="K838" s="850">
        <v>8900.759765625</v>
      </c>
    </row>
    <row r="839" spans="1:11" ht="14.4" customHeight="1" x14ac:dyDescent="0.3">
      <c r="A839" s="831" t="s">
        <v>573</v>
      </c>
      <c r="B839" s="832" t="s">
        <v>574</v>
      </c>
      <c r="C839" s="835" t="s">
        <v>1983</v>
      </c>
      <c r="D839" s="863" t="s">
        <v>1984</v>
      </c>
      <c r="E839" s="835" t="s">
        <v>3540</v>
      </c>
      <c r="F839" s="863" t="s">
        <v>3541</v>
      </c>
      <c r="G839" s="835" t="s">
        <v>3542</v>
      </c>
      <c r="H839" s="835" t="s">
        <v>3543</v>
      </c>
      <c r="I839" s="849">
        <v>3272.739990234375</v>
      </c>
      <c r="J839" s="849">
        <v>1</v>
      </c>
      <c r="K839" s="850">
        <v>3272.739990234375</v>
      </c>
    </row>
    <row r="840" spans="1:11" ht="14.4" customHeight="1" x14ac:dyDescent="0.3">
      <c r="A840" s="831" t="s">
        <v>573</v>
      </c>
      <c r="B840" s="832" t="s">
        <v>574</v>
      </c>
      <c r="C840" s="835" t="s">
        <v>1983</v>
      </c>
      <c r="D840" s="863" t="s">
        <v>1984</v>
      </c>
      <c r="E840" s="835" t="s">
        <v>3540</v>
      </c>
      <c r="F840" s="863" t="s">
        <v>3541</v>
      </c>
      <c r="G840" s="835" t="s">
        <v>3544</v>
      </c>
      <c r="H840" s="835" t="s">
        <v>3545</v>
      </c>
      <c r="I840" s="849">
        <v>9.9999997764825821E-3</v>
      </c>
      <c r="J840" s="849">
        <v>2</v>
      </c>
      <c r="K840" s="850">
        <v>1.9999999552965164E-2</v>
      </c>
    </row>
    <row r="841" spans="1:11" ht="14.4" customHeight="1" x14ac:dyDescent="0.3">
      <c r="A841" s="831" t="s">
        <v>573</v>
      </c>
      <c r="B841" s="832" t="s">
        <v>574</v>
      </c>
      <c r="C841" s="835" t="s">
        <v>1983</v>
      </c>
      <c r="D841" s="863" t="s">
        <v>1984</v>
      </c>
      <c r="E841" s="835" t="s">
        <v>3540</v>
      </c>
      <c r="F841" s="863" t="s">
        <v>3541</v>
      </c>
      <c r="G841" s="835" t="s">
        <v>3546</v>
      </c>
      <c r="H841" s="835" t="s">
        <v>3547</v>
      </c>
      <c r="I841" s="849">
        <v>28662.869140625</v>
      </c>
      <c r="J841" s="849">
        <v>2</v>
      </c>
      <c r="K841" s="850">
        <v>57325.73828125</v>
      </c>
    </row>
    <row r="842" spans="1:11" ht="14.4" customHeight="1" x14ac:dyDescent="0.3">
      <c r="A842" s="831" t="s">
        <v>573</v>
      </c>
      <c r="B842" s="832" t="s">
        <v>574</v>
      </c>
      <c r="C842" s="835" t="s">
        <v>1983</v>
      </c>
      <c r="D842" s="863" t="s">
        <v>1984</v>
      </c>
      <c r="E842" s="835" t="s">
        <v>3540</v>
      </c>
      <c r="F842" s="863" t="s">
        <v>3541</v>
      </c>
      <c r="G842" s="835" t="s">
        <v>3548</v>
      </c>
      <c r="H842" s="835" t="s">
        <v>3549</v>
      </c>
      <c r="I842" s="849">
        <v>133.10000610351562</v>
      </c>
      <c r="J842" s="849">
        <v>100</v>
      </c>
      <c r="K842" s="850">
        <v>13310</v>
      </c>
    </row>
    <row r="843" spans="1:11" ht="14.4" customHeight="1" thickBot="1" x14ac:dyDescent="0.35">
      <c r="A843" s="839" t="s">
        <v>573</v>
      </c>
      <c r="B843" s="840" t="s">
        <v>574</v>
      </c>
      <c r="C843" s="843" t="s">
        <v>1983</v>
      </c>
      <c r="D843" s="864" t="s">
        <v>1984</v>
      </c>
      <c r="E843" s="843" t="s">
        <v>3540</v>
      </c>
      <c r="F843" s="864" t="s">
        <v>3541</v>
      </c>
      <c r="G843" s="843" t="s">
        <v>3550</v>
      </c>
      <c r="H843" s="843" t="s">
        <v>3551</v>
      </c>
      <c r="I843" s="851">
        <v>16807</v>
      </c>
      <c r="J843" s="851">
        <v>1</v>
      </c>
      <c r="K843" s="852">
        <v>16807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61.400000000000006</v>
      </c>
      <c r="D6" s="491"/>
      <c r="E6" s="491"/>
      <c r="F6" s="490"/>
      <c r="G6" s="492">
        <f ca="1">SUM(Tabulka[05 h_vram])/2</f>
        <v>28005</v>
      </c>
      <c r="H6" s="491">
        <f ca="1">SUM(Tabulka[06 h_naduv])/2</f>
        <v>1939.1999999999998</v>
      </c>
      <c r="I6" s="491">
        <f ca="1">SUM(Tabulka[07 h_nadzk])/2</f>
        <v>360.29999999999995</v>
      </c>
      <c r="J6" s="490">
        <f ca="1">SUM(Tabulka[08 h_oon])/2</f>
        <v>186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41717</v>
      </c>
      <c r="N6" s="491">
        <f ca="1">SUM(Tabulka[12 m_oc])/2</f>
        <v>41717</v>
      </c>
      <c r="O6" s="490">
        <f ca="1">SUM(Tabulka[13 m_sk])/2</f>
        <v>10069761</v>
      </c>
      <c r="P6" s="489">
        <f ca="1">SUM(Tabulka[14_vzsk])/2</f>
        <v>22988</v>
      </c>
      <c r="Q6" s="489">
        <f ca="1">SUM(Tabulka[15_vzpl])/2</f>
        <v>14683.418831223087</v>
      </c>
      <c r="R6" s="488">
        <f ca="1">IF(Q6=0,0,P6/Q6)</f>
        <v>1.5655754469877208</v>
      </c>
      <c r="S6" s="487">
        <f ca="1">Q6-P6</f>
        <v>-8304.5811687769128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17.400000000000002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1914.1999999999998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328.79999999999995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5708225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12183.418831223087</v>
      </c>
      <c r="R8" s="471">
        <f ca="1">IF(Tabulka[[#This Row],[15_vzpl]]=0,"",Tabulka[[#This Row],[14_vzsk]]/Tabulka[[#This Row],[15_vzpl]])</f>
        <v>1.8868267042652629</v>
      </c>
      <c r="S8" s="470">
        <f ca="1">IF(Tabulka[[#This Row],[15_vzpl]]-Tabulka[[#This Row],[14_vzsk]]=0,"",Tabulka[[#This Row],[15_vzpl]]-Tabulka[[#This Row],[14_vzsk]])</f>
        <v>-10804.581168776913</v>
      </c>
    </row>
    <row r="9" spans="1:19" x14ac:dyDescent="0.3">
      <c r="A9" s="469">
        <v>99</v>
      </c>
      <c r="B9" s="468" t="s">
        <v>3559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626480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12183.418831223087</v>
      </c>
      <c r="R9" s="471">
        <f ca="1">IF(Tabulka[[#This Row],[15_vzpl]]=0,"",Tabulka[[#This Row],[14_vzsk]]/Tabulka[[#This Row],[15_vzpl]])</f>
        <v>1.8868267042652629</v>
      </c>
      <c r="S9" s="470">
        <f ca="1">IF(Tabulka[[#This Row],[15_vzpl]]-Tabulka[[#This Row],[14_vzsk]]=0,"",Tabulka[[#This Row],[15_vzpl]]-Tabulka[[#This Row],[14_vzsk]])</f>
        <v>-10804.581168776913</v>
      </c>
    </row>
    <row r="10" spans="1:19" x14ac:dyDescent="0.3">
      <c r="A10" s="469">
        <v>101</v>
      </c>
      <c r="B10" s="468" t="s">
        <v>3560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14.800000000000002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1482.1999999999998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5081745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3553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40217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40217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4123989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1" s="471">
        <f ca="1">IF(Tabulka[[#This Row],[15_vzpl]]=0,"",Tabulka[[#This Row],[14_vzsk]]/Tabulka[[#This Row],[15_vzpl]])</f>
        <v>0</v>
      </c>
      <c r="S11" s="470">
        <f ca="1">IF(Tabulka[[#This Row],[15_vzpl]]-Tabulka[[#This Row],[14_vzsk]]=0,"",Tabulka[[#This Row],[15_vzpl]]-Tabulka[[#This Row],[14_vzsk]])</f>
        <v>2500</v>
      </c>
    </row>
    <row r="12" spans="1:19" x14ac:dyDescent="0.3">
      <c r="A12" s="469">
        <v>303</v>
      </c>
      <c r="B12" s="468" t="s">
        <v>3561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4919.25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1074952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2500</v>
      </c>
    </row>
    <row r="13" spans="1:19" x14ac:dyDescent="0.3">
      <c r="A13" s="469">
        <v>304</v>
      </c>
      <c r="B13" s="468" t="s">
        <v>3562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6245.5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1597163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3563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355823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636</v>
      </c>
      <c r="B15" s="468" t="s">
        <v>3564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563.25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96276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642</v>
      </c>
      <c r="B16" s="468" t="s">
        <v>3565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27814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27814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999775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 t="s">
        <v>3554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237547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</v>
      </c>
      <c r="B18" s="468" t="s">
        <v>3566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237547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301</v>
      </c>
    </row>
    <row r="20" spans="1:19" x14ac:dyDescent="0.3">
      <c r="A20" s="222" t="s">
        <v>201</v>
      </c>
    </row>
    <row r="21" spans="1:19" x14ac:dyDescent="0.3">
      <c r="A21" s="223" t="s">
        <v>271</v>
      </c>
    </row>
    <row r="22" spans="1:19" x14ac:dyDescent="0.3">
      <c r="A22" s="461" t="s">
        <v>270</v>
      </c>
    </row>
    <row r="23" spans="1:19" x14ac:dyDescent="0.3">
      <c r="A23" s="374" t="s">
        <v>233</v>
      </c>
    </row>
    <row r="24" spans="1:19" x14ac:dyDescent="0.3">
      <c r="A24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3558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17.400000000000002</v>
      </c>
      <c r="F4" s="498"/>
      <c r="G4" s="498"/>
      <c r="H4" s="498"/>
      <c r="I4" s="498">
        <v>3073.6</v>
      </c>
      <c r="J4" s="498">
        <v>544.4</v>
      </c>
      <c r="K4" s="498">
        <v>140.39999999999998</v>
      </c>
      <c r="L4" s="498">
        <v>62</v>
      </c>
      <c r="M4" s="498"/>
      <c r="N4" s="498"/>
      <c r="O4" s="498"/>
      <c r="P4" s="498"/>
      <c r="Q4" s="498">
        <v>1852856</v>
      </c>
      <c r="R4" s="498">
        <v>4950</v>
      </c>
      <c r="S4" s="498">
        <v>4061.1396104076957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2.6</v>
      </c>
      <c r="I5">
        <v>478.4</v>
      </c>
      <c r="J5">
        <v>70</v>
      </c>
      <c r="K5">
        <v>103.6</v>
      </c>
      <c r="Q5">
        <v>181976</v>
      </c>
      <c r="R5">
        <v>4950</v>
      </c>
      <c r="S5">
        <v>4061.1396104076957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14.8</v>
      </c>
      <c r="I6">
        <v>2595.1999999999998</v>
      </c>
      <c r="J6">
        <v>474.4</v>
      </c>
      <c r="K6">
        <v>36.799999999999997</v>
      </c>
      <c r="L6">
        <v>62</v>
      </c>
      <c r="Q6">
        <v>1670880</v>
      </c>
    </row>
    <row r="7" spans="1:19" x14ac:dyDescent="0.3">
      <c r="A7" s="503" t="s">
        <v>214</v>
      </c>
      <c r="B7" s="502">
        <v>4</v>
      </c>
      <c r="C7">
        <v>1</v>
      </c>
      <c r="D7" t="s">
        <v>3553</v>
      </c>
      <c r="E7">
        <v>41</v>
      </c>
      <c r="I7">
        <v>6593.25</v>
      </c>
      <c r="J7">
        <v>12</v>
      </c>
      <c r="O7">
        <v>7160</v>
      </c>
      <c r="P7">
        <v>7160</v>
      </c>
      <c r="Q7">
        <v>1395754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10.5</v>
      </c>
      <c r="I8">
        <v>1740.75</v>
      </c>
      <c r="Q8">
        <v>354990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13</v>
      </c>
      <c r="I9">
        <v>2209.5</v>
      </c>
      <c r="Q9">
        <v>535048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2.5</v>
      </c>
      <c r="I10">
        <v>416.5</v>
      </c>
      <c r="Q10">
        <v>117838</v>
      </c>
    </row>
    <row r="11" spans="1:19" x14ac:dyDescent="0.3">
      <c r="A11" s="503" t="s">
        <v>218</v>
      </c>
      <c r="B11" s="502">
        <v>8</v>
      </c>
      <c r="C11">
        <v>1</v>
      </c>
      <c r="D11">
        <v>636</v>
      </c>
      <c r="E11">
        <v>2</v>
      </c>
      <c r="I11">
        <v>267.5</v>
      </c>
      <c r="Q11">
        <v>43325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13</v>
      </c>
      <c r="I12">
        <v>1959</v>
      </c>
      <c r="J12">
        <v>12</v>
      </c>
      <c r="O12">
        <v>7160</v>
      </c>
      <c r="P12">
        <v>7160</v>
      </c>
      <c r="Q12">
        <v>344553</v>
      </c>
    </row>
    <row r="13" spans="1:19" x14ac:dyDescent="0.3">
      <c r="A13" s="503" t="s">
        <v>220</v>
      </c>
      <c r="B13" s="502">
        <v>10</v>
      </c>
      <c r="C13">
        <v>1</v>
      </c>
      <c r="D13" t="s">
        <v>3554</v>
      </c>
      <c r="E13">
        <v>3</v>
      </c>
      <c r="I13">
        <v>552</v>
      </c>
      <c r="Q13">
        <v>81240</v>
      </c>
    </row>
    <row r="14" spans="1:19" x14ac:dyDescent="0.3">
      <c r="A14" s="505" t="s">
        <v>221</v>
      </c>
      <c r="B14" s="504">
        <v>11</v>
      </c>
      <c r="C14">
        <v>1</v>
      </c>
      <c r="D14">
        <v>30</v>
      </c>
      <c r="E14">
        <v>3</v>
      </c>
      <c r="I14">
        <v>552</v>
      </c>
      <c r="Q14">
        <v>81240</v>
      </c>
    </row>
    <row r="15" spans="1:19" x14ac:dyDescent="0.3">
      <c r="A15" s="503" t="s">
        <v>222</v>
      </c>
      <c r="B15" s="502">
        <v>12</v>
      </c>
      <c r="C15" t="s">
        <v>3555</v>
      </c>
      <c r="E15">
        <v>61.400000000000006</v>
      </c>
      <c r="I15">
        <v>10218.85</v>
      </c>
      <c r="J15">
        <v>556.4</v>
      </c>
      <c r="K15">
        <v>140.39999999999998</v>
      </c>
      <c r="L15">
        <v>62</v>
      </c>
      <c r="O15">
        <v>7160</v>
      </c>
      <c r="P15">
        <v>7160</v>
      </c>
      <c r="Q15">
        <v>3329850</v>
      </c>
      <c r="R15">
        <v>4950</v>
      </c>
      <c r="S15">
        <v>4894.4729437410288</v>
      </c>
    </row>
    <row r="16" spans="1:19" x14ac:dyDescent="0.3">
      <c r="A16" s="501" t="s">
        <v>210</v>
      </c>
      <c r="B16" s="500">
        <v>2018</v>
      </c>
      <c r="C16">
        <v>2</v>
      </c>
      <c r="D16" t="s">
        <v>272</v>
      </c>
      <c r="E16">
        <v>17.400000000000002</v>
      </c>
      <c r="I16">
        <v>2408</v>
      </c>
      <c r="J16">
        <v>676.8</v>
      </c>
      <c r="K16">
        <v>94</v>
      </c>
      <c r="L16">
        <v>62</v>
      </c>
      <c r="O16">
        <v>1500</v>
      </c>
      <c r="P16">
        <v>1500</v>
      </c>
      <c r="Q16">
        <v>1915427</v>
      </c>
      <c r="R16">
        <v>220</v>
      </c>
      <c r="S16">
        <v>4061.1396104076957</v>
      </c>
    </row>
    <row r="17" spans="3:19" x14ac:dyDescent="0.3">
      <c r="C17">
        <v>2</v>
      </c>
      <c r="D17">
        <v>99</v>
      </c>
      <c r="E17">
        <v>2.6</v>
      </c>
      <c r="I17">
        <v>368</v>
      </c>
      <c r="J17">
        <v>132</v>
      </c>
      <c r="K17">
        <v>94</v>
      </c>
      <c r="Q17">
        <v>205778</v>
      </c>
      <c r="R17">
        <v>220</v>
      </c>
      <c r="S17">
        <v>4061.1396104076957</v>
      </c>
    </row>
    <row r="18" spans="3:19" x14ac:dyDescent="0.3">
      <c r="C18">
        <v>2</v>
      </c>
      <c r="D18">
        <v>101</v>
      </c>
      <c r="E18">
        <v>14.8</v>
      </c>
      <c r="I18">
        <v>2040</v>
      </c>
      <c r="J18">
        <v>544.79999999999995</v>
      </c>
      <c r="L18">
        <v>62</v>
      </c>
      <c r="O18">
        <v>1500</v>
      </c>
      <c r="P18">
        <v>1500</v>
      </c>
      <c r="Q18">
        <v>1709649</v>
      </c>
    </row>
    <row r="19" spans="3:19" x14ac:dyDescent="0.3">
      <c r="C19">
        <v>2</v>
      </c>
      <c r="D19" t="s">
        <v>3553</v>
      </c>
      <c r="E19">
        <v>41</v>
      </c>
      <c r="I19">
        <v>5809.5</v>
      </c>
      <c r="O19">
        <v>16803</v>
      </c>
      <c r="P19">
        <v>16803</v>
      </c>
      <c r="Q19">
        <v>1343982</v>
      </c>
      <c r="S19">
        <v>833.33333333333337</v>
      </c>
    </row>
    <row r="20" spans="3:19" x14ac:dyDescent="0.3">
      <c r="C20">
        <v>2</v>
      </c>
      <c r="D20">
        <v>303</v>
      </c>
      <c r="E20">
        <v>10.5</v>
      </c>
      <c r="I20">
        <v>1529.5</v>
      </c>
      <c r="O20">
        <v>4866</v>
      </c>
      <c r="P20">
        <v>4866</v>
      </c>
      <c r="Q20">
        <v>351687</v>
      </c>
      <c r="S20">
        <v>833.33333333333337</v>
      </c>
    </row>
    <row r="21" spans="3:19" x14ac:dyDescent="0.3">
      <c r="C21">
        <v>2</v>
      </c>
      <c r="D21">
        <v>304</v>
      </c>
      <c r="E21">
        <v>13</v>
      </c>
      <c r="I21">
        <v>1956</v>
      </c>
      <c r="O21">
        <v>1622</v>
      </c>
      <c r="P21">
        <v>1622</v>
      </c>
      <c r="Q21">
        <v>516962</v>
      </c>
    </row>
    <row r="22" spans="3:19" x14ac:dyDescent="0.3">
      <c r="C22">
        <v>2</v>
      </c>
      <c r="D22">
        <v>305</v>
      </c>
      <c r="E22">
        <v>2.5</v>
      </c>
      <c r="I22">
        <v>392.5</v>
      </c>
      <c r="Q22">
        <v>116113</v>
      </c>
    </row>
    <row r="23" spans="3:19" x14ac:dyDescent="0.3">
      <c r="C23">
        <v>2</v>
      </c>
      <c r="D23">
        <v>636</v>
      </c>
      <c r="E23">
        <v>2</v>
      </c>
      <c r="I23">
        <v>156</v>
      </c>
      <c r="O23">
        <v>815</v>
      </c>
      <c r="P23">
        <v>815</v>
      </c>
      <c r="Q23">
        <v>25056</v>
      </c>
    </row>
    <row r="24" spans="3:19" x14ac:dyDescent="0.3">
      <c r="C24">
        <v>2</v>
      </c>
      <c r="D24">
        <v>642</v>
      </c>
      <c r="E24">
        <v>13</v>
      </c>
      <c r="I24">
        <v>1775.5</v>
      </c>
      <c r="O24">
        <v>9500</v>
      </c>
      <c r="P24">
        <v>9500</v>
      </c>
      <c r="Q24">
        <v>334164</v>
      </c>
    </row>
    <row r="25" spans="3:19" x14ac:dyDescent="0.3">
      <c r="C25">
        <v>2</v>
      </c>
      <c r="D25" t="s">
        <v>3554</v>
      </c>
      <c r="E25">
        <v>3</v>
      </c>
      <c r="I25">
        <v>480</v>
      </c>
      <c r="Q25">
        <v>81240</v>
      </c>
    </row>
    <row r="26" spans="3:19" x14ac:dyDescent="0.3">
      <c r="C26">
        <v>2</v>
      </c>
      <c r="D26">
        <v>30</v>
      </c>
      <c r="E26">
        <v>3</v>
      </c>
      <c r="I26">
        <v>480</v>
      </c>
      <c r="Q26">
        <v>81240</v>
      </c>
    </row>
    <row r="27" spans="3:19" x14ac:dyDescent="0.3">
      <c r="C27" t="s">
        <v>3556</v>
      </c>
      <c r="E27">
        <v>61.400000000000006</v>
      </c>
      <c r="I27">
        <v>8697.5</v>
      </c>
      <c r="J27">
        <v>676.8</v>
      </c>
      <c r="K27">
        <v>94</v>
      </c>
      <c r="L27">
        <v>62</v>
      </c>
      <c r="O27">
        <v>18303</v>
      </c>
      <c r="P27">
        <v>18303</v>
      </c>
      <c r="Q27">
        <v>3340649</v>
      </c>
      <c r="R27">
        <v>220</v>
      </c>
      <c r="S27">
        <v>4894.4729437410288</v>
      </c>
    </row>
    <row r="28" spans="3:19" x14ac:dyDescent="0.3">
      <c r="C28">
        <v>3</v>
      </c>
      <c r="D28" t="s">
        <v>272</v>
      </c>
      <c r="E28">
        <v>17.400000000000002</v>
      </c>
      <c r="I28">
        <v>2638.4</v>
      </c>
      <c r="J28">
        <v>693</v>
      </c>
      <c r="K28">
        <v>94.4</v>
      </c>
      <c r="L28">
        <v>62</v>
      </c>
      <c r="Q28">
        <v>1939942</v>
      </c>
      <c r="R28">
        <v>17818</v>
      </c>
      <c r="S28">
        <v>4061.1396104076957</v>
      </c>
    </row>
    <row r="29" spans="3:19" x14ac:dyDescent="0.3">
      <c r="C29">
        <v>3</v>
      </c>
      <c r="D29">
        <v>99</v>
      </c>
      <c r="E29">
        <v>2.6</v>
      </c>
      <c r="I29">
        <v>433.6</v>
      </c>
      <c r="J29">
        <v>230</v>
      </c>
      <c r="K29">
        <v>94.4</v>
      </c>
      <c r="Q29">
        <v>238726</v>
      </c>
      <c r="R29">
        <v>17818</v>
      </c>
      <c r="S29">
        <v>4061.1396104076957</v>
      </c>
    </row>
    <row r="30" spans="3:19" x14ac:dyDescent="0.3">
      <c r="C30">
        <v>3</v>
      </c>
      <c r="D30">
        <v>101</v>
      </c>
      <c r="E30">
        <v>14.8</v>
      </c>
      <c r="I30">
        <v>2204.8000000000002</v>
      </c>
      <c r="J30">
        <v>463</v>
      </c>
      <c r="L30">
        <v>62</v>
      </c>
      <c r="Q30">
        <v>1701216</v>
      </c>
    </row>
    <row r="31" spans="3:19" x14ac:dyDescent="0.3">
      <c r="C31">
        <v>3</v>
      </c>
      <c r="D31" t="s">
        <v>3553</v>
      </c>
      <c r="E31">
        <v>41</v>
      </c>
      <c r="I31">
        <v>6002.25</v>
      </c>
      <c r="J31">
        <v>13</v>
      </c>
      <c r="K31">
        <v>31.5</v>
      </c>
      <c r="O31">
        <v>16254</v>
      </c>
      <c r="P31">
        <v>16254</v>
      </c>
      <c r="Q31">
        <v>1384253</v>
      </c>
      <c r="S31">
        <v>833.33333333333337</v>
      </c>
    </row>
    <row r="32" spans="3:19" x14ac:dyDescent="0.3">
      <c r="C32">
        <v>3</v>
      </c>
      <c r="D32">
        <v>303</v>
      </c>
      <c r="E32">
        <v>10.5</v>
      </c>
      <c r="I32">
        <v>1649</v>
      </c>
      <c r="K32">
        <v>31.5</v>
      </c>
      <c r="O32">
        <v>2400</v>
      </c>
      <c r="P32">
        <v>2400</v>
      </c>
      <c r="Q32">
        <v>368275</v>
      </c>
      <c r="S32">
        <v>833.33333333333337</v>
      </c>
    </row>
    <row r="33" spans="3:19" x14ac:dyDescent="0.3">
      <c r="C33">
        <v>3</v>
      </c>
      <c r="D33">
        <v>304</v>
      </c>
      <c r="E33">
        <v>13</v>
      </c>
      <c r="I33">
        <v>2080</v>
      </c>
      <c r="O33">
        <v>1000</v>
      </c>
      <c r="P33">
        <v>1000</v>
      </c>
      <c r="Q33">
        <v>545153</v>
      </c>
    </row>
    <row r="34" spans="3:19" x14ac:dyDescent="0.3">
      <c r="C34">
        <v>3</v>
      </c>
      <c r="D34">
        <v>305</v>
      </c>
      <c r="E34">
        <v>2.5</v>
      </c>
      <c r="I34">
        <v>369</v>
      </c>
      <c r="Q34">
        <v>121872</v>
      </c>
    </row>
    <row r="35" spans="3:19" x14ac:dyDescent="0.3">
      <c r="C35">
        <v>3</v>
      </c>
      <c r="D35">
        <v>636</v>
      </c>
      <c r="E35">
        <v>2</v>
      </c>
      <c r="I35">
        <v>139.75</v>
      </c>
      <c r="O35">
        <v>1700</v>
      </c>
      <c r="P35">
        <v>1700</v>
      </c>
      <c r="Q35">
        <v>27895</v>
      </c>
    </row>
    <row r="36" spans="3:19" x14ac:dyDescent="0.3">
      <c r="C36">
        <v>3</v>
      </c>
      <c r="D36">
        <v>642</v>
      </c>
      <c r="E36">
        <v>13</v>
      </c>
      <c r="I36">
        <v>1764.5</v>
      </c>
      <c r="J36">
        <v>13</v>
      </c>
      <c r="O36">
        <v>11154</v>
      </c>
      <c r="P36">
        <v>11154</v>
      </c>
      <c r="Q36">
        <v>321058</v>
      </c>
    </row>
    <row r="37" spans="3:19" x14ac:dyDescent="0.3">
      <c r="C37">
        <v>3</v>
      </c>
      <c r="D37" t="s">
        <v>3554</v>
      </c>
      <c r="E37">
        <v>3</v>
      </c>
      <c r="I37">
        <v>448</v>
      </c>
      <c r="Q37">
        <v>75067</v>
      </c>
    </row>
    <row r="38" spans="3:19" x14ac:dyDescent="0.3">
      <c r="C38">
        <v>3</v>
      </c>
      <c r="D38">
        <v>30</v>
      </c>
      <c r="E38">
        <v>3</v>
      </c>
      <c r="I38">
        <v>448</v>
      </c>
      <c r="Q38">
        <v>75067</v>
      </c>
    </row>
    <row r="39" spans="3:19" x14ac:dyDescent="0.3">
      <c r="C39" t="s">
        <v>3557</v>
      </c>
      <c r="E39">
        <v>61.400000000000006</v>
      </c>
      <c r="I39">
        <v>9088.65</v>
      </c>
      <c r="J39">
        <v>706</v>
      </c>
      <c r="K39">
        <v>125.9</v>
      </c>
      <c r="L39">
        <v>62</v>
      </c>
      <c r="O39">
        <v>16254</v>
      </c>
      <c r="P39">
        <v>16254</v>
      </c>
      <c r="Q39">
        <v>3399262</v>
      </c>
      <c r="R39">
        <v>17818</v>
      </c>
      <c r="S39">
        <v>4894.4729437410288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3570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991479.33999999822</v>
      </c>
      <c r="C3" s="344">
        <f t="shared" ref="C3:Z3" si="0">SUBTOTAL(9,C6:C1048576)</f>
        <v>8</v>
      </c>
      <c r="D3" s="344"/>
      <c r="E3" s="344">
        <f>SUBTOTAL(9,E6:E1048576)/4</f>
        <v>1041410.0999999988</v>
      </c>
      <c r="F3" s="344"/>
      <c r="G3" s="344">
        <f t="shared" si="0"/>
        <v>5</v>
      </c>
      <c r="H3" s="344">
        <f>SUBTOTAL(9,H6:H1048576)/4</f>
        <v>958533.08999999939</v>
      </c>
      <c r="I3" s="347">
        <f>IF(B3&lt;&gt;0,H3/B3,"")</f>
        <v>0.96677061369730721</v>
      </c>
      <c r="J3" s="345">
        <f>IF(E3&lt;&gt;0,H3/E3,"")</f>
        <v>0.92041846915062608</v>
      </c>
      <c r="K3" s="346">
        <f t="shared" si="0"/>
        <v>6472.9599999999982</v>
      </c>
      <c r="L3" s="346"/>
      <c r="M3" s="344">
        <f t="shared" si="0"/>
        <v>1.695739536150938</v>
      </c>
      <c r="N3" s="344">
        <f t="shared" si="0"/>
        <v>7634.3799999999992</v>
      </c>
      <c r="O3" s="344"/>
      <c r="P3" s="344">
        <f t="shared" si="0"/>
        <v>2</v>
      </c>
      <c r="Q3" s="344">
        <f t="shared" si="0"/>
        <v>2050.3200000000006</v>
      </c>
      <c r="R3" s="347">
        <f>IF(K3&lt;&gt;0,Q3/K3,"")</f>
        <v>0.31675153252916766</v>
      </c>
      <c r="S3" s="347">
        <f>IF(N3&lt;&gt;0,Q3/N3,"")</f>
        <v>0.26856404842305476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3567</v>
      </c>
      <c r="B6" s="871">
        <v>991479.33999999834</v>
      </c>
      <c r="C6" s="872">
        <v>1</v>
      </c>
      <c r="D6" s="872">
        <v>0.95205466127128913</v>
      </c>
      <c r="E6" s="871">
        <v>1041410.0999999989</v>
      </c>
      <c r="F6" s="872">
        <v>1.0503598592382173</v>
      </c>
      <c r="G6" s="872">
        <v>1</v>
      </c>
      <c r="H6" s="871">
        <v>958533.08999999927</v>
      </c>
      <c r="I6" s="872">
        <v>0.96677061369730699</v>
      </c>
      <c r="J6" s="872">
        <v>0.92041846915062597</v>
      </c>
      <c r="K6" s="871">
        <v>3236.4799999999991</v>
      </c>
      <c r="L6" s="872">
        <v>1</v>
      </c>
      <c r="M6" s="872">
        <v>0.84786976807546899</v>
      </c>
      <c r="N6" s="871">
        <v>3817.1899999999996</v>
      </c>
      <c r="O6" s="872">
        <v>1.1794264138817483</v>
      </c>
      <c r="P6" s="872">
        <v>1</v>
      </c>
      <c r="Q6" s="871">
        <v>1025.1600000000003</v>
      </c>
      <c r="R6" s="872">
        <v>0.31675153252916766</v>
      </c>
      <c r="S6" s="872">
        <v>0.26856404842305476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3568</v>
      </c>
      <c r="B7" s="874">
        <v>991228.33999999834</v>
      </c>
      <c r="C7" s="875">
        <v>1</v>
      </c>
      <c r="D7" s="875">
        <v>0.9518136419072557</v>
      </c>
      <c r="E7" s="874">
        <v>1041410.0999999989</v>
      </c>
      <c r="F7" s="875">
        <v>1.0506258325907032</v>
      </c>
      <c r="G7" s="875">
        <v>1</v>
      </c>
      <c r="H7" s="874">
        <v>958533.08999999927</v>
      </c>
      <c r="I7" s="875">
        <v>0.96701542048323685</v>
      </c>
      <c r="J7" s="875">
        <v>0.92041846915062597</v>
      </c>
      <c r="K7" s="874">
        <v>3236.4799999999991</v>
      </c>
      <c r="L7" s="875">
        <v>1</v>
      </c>
      <c r="M7" s="875">
        <v>0.84786976807546899</v>
      </c>
      <c r="N7" s="874">
        <v>3817.1899999999996</v>
      </c>
      <c r="O7" s="875">
        <v>1.1794264138817483</v>
      </c>
      <c r="P7" s="875">
        <v>1</v>
      </c>
      <c r="Q7" s="874">
        <v>1025.1600000000003</v>
      </c>
      <c r="R7" s="875">
        <v>0.31675153252916766</v>
      </c>
      <c r="S7" s="875">
        <v>0.26856404842305476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3569</v>
      </c>
      <c r="B8" s="877">
        <v>251</v>
      </c>
      <c r="C8" s="878">
        <v>1</v>
      </c>
      <c r="D8" s="878"/>
      <c r="E8" s="877"/>
      <c r="F8" s="878"/>
      <c r="G8" s="878"/>
      <c r="H8" s="877"/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586</v>
      </c>
      <c r="B10" s="871">
        <v>251</v>
      </c>
      <c r="C10" s="872">
        <v>1</v>
      </c>
      <c r="D10" s="872"/>
      <c r="E10" s="871"/>
      <c r="F10" s="872"/>
      <c r="G10" s="872"/>
      <c r="H10" s="871"/>
      <c r="I10" s="872"/>
      <c r="J10" s="873"/>
    </row>
    <row r="11" spans="1:28" ht="14.4" customHeight="1" x14ac:dyDescent="0.3">
      <c r="A11" s="880" t="s">
        <v>3571</v>
      </c>
      <c r="B11" s="874">
        <v>251</v>
      </c>
      <c r="C11" s="875">
        <v>1</v>
      </c>
      <c r="D11" s="875"/>
      <c r="E11" s="874"/>
      <c r="F11" s="875"/>
      <c r="G11" s="875"/>
      <c r="H11" s="874"/>
      <c r="I11" s="875"/>
      <c r="J11" s="876"/>
    </row>
    <row r="12" spans="1:28" ht="14.4" customHeight="1" x14ac:dyDescent="0.3">
      <c r="A12" s="882" t="s">
        <v>591</v>
      </c>
      <c r="B12" s="883">
        <v>991228.33999999799</v>
      </c>
      <c r="C12" s="884">
        <v>1</v>
      </c>
      <c r="D12" s="884">
        <v>0.95181364190725559</v>
      </c>
      <c r="E12" s="883">
        <v>1041410.0999999987</v>
      </c>
      <c r="F12" s="884">
        <v>1.0506258325907034</v>
      </c>
      <c r="G12" s="884">
        <v>1</v>
      </c>
      <c r="H12" s="883">
        <v>958533.08999999939</v>
      </c>
      <c r="I12" s="884">
        <v>0.9670154204832373</v>
      </c>
      <c r="J12" s="885">
        <v>0.9204184691506262</v>
      </c>
    </row>
    <row r="13" spans="1:28" ht="14.4" customHeight="1" x14ac:dyDescent="0.3">
      <c r="A13" s="880" t="s">
        <v>3572</v>
      </c>
      <c r="B13" s="874">
        <v>9746.66</v>
      </c>
      <c r="C13" s="875">
        <v>1</v>
      </c>
      <c r="D13" s="875">
        <v>1.4372064697928386</v>
      </c>
      <c r="E13" s="874">
        <v>6781.67</v>
      </c>
      <c r="F13" s="875">
        <v>0.69579425156925556</v>
      </c>
      <c r="G13" s="875">
        <v>1</v>
      </c>
      <c r="H13" s="874">
        <v>11954.99</v>
      </c>
      <c r="I13" s="875">
        <v>1.2265730003919291</v>
      </c>
      <c r="J13" s="876">
        <v>1.7628386518364945</v>
      </c>
    </row>
    <row r="14" spans="1:28" ht="14.4" customHeight="1" thickBot="1" x14ac:dyDescent="0.35">
      <c r="A14" s="881" t="s">
        <v>3571</v>
      </c>
      <c r="B14" s="877">
        <v>981481.67999999796</v>
      </c>
      <c r="C14" s="878">
        <v>1</v>
      </c>
      <c r="D14" s="878">
        <v>0.9486320417466193</v>
      </c>
      <c r="E14" s="877">
        <v>1034628.4299999987</v>
      </c>
      <c r="F14" s="878">
        <v>1.0541495079154211</v>
      </c>
      <c r="G14" s="878">
        <v>1</v>
      </c>
      <c r="H14" s="877">
        <v>946578.09999999939</v>
      </c>
      <c r="I14" s="878">
        <v>0.96443786907973805</v>
      </c>
      <c r="J14" s="879">
        <v>0.91489666488287069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1268</v>
      </c>
    </row>
    <row r="17" spans="1:1" ht="14.4" customHeight="1" x14ac:dyDescent="0.3">
      <c r="A17" s="804" t="s">
        <v>3573</v>
      </c>
    </row>
    <row r="18" spans="1:1" ht="14.4" customHeight="1" x14ac:dyDescent="0.3">
      <c r="A18" s="804" t="s">
        <v>3574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3581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8606</v>
      </c>
      <c r="C3" s="404">
        <f t="shared" si="0"/>
        <v>9551</v>
      </c>
      <c r="D3" s="438">
        <f t="shared" si="0"/>
        <v>9043</v>
      </c>
      <c r="E3" s="346">
        <f t="shared" si="0"/>
        <v>991479.34000000032</v>
      </c>
      <c r="F3" s="344">
        <f t="shared" si="0"/>
        <v>1041410.1000000001</v>
      </c>
      <c r="G3" s="405">
        <f t="shared" si="0"/>
        <v>958533.09000000008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3572</v>
      </c>
      <c r="B6" s="225">
        <v>71</v>
      </c>
      <c r="C6" s="225">
        <v>60</v>
      </c>
      <c r="D6" s="225">
        <v>125</v>
      </c>
      <c r="E6" s="887">
        <v>9746.66</v>
      </c>
      <c r="F6" s="887">
        <v>6781.67</v>
      </c>
      <c r="G6" s="888">
        <v>11954.99</v>
      </c>
    </row>
    <row r="7" spans="1:7" ht="14.4" customHeight="1" x14ac:dyDescent="0.3">
      <c r="A7" s="857" t="s">
        <v>1270</v>
      </c>
      <c r="B7" s="849">
        <v>196</v>
      </c>
      <c r="C7" s="849">
        <v>174</v>
      </c>
      <c r="D7" s="849">
        <v>226</v>
      </c>
      <c r="E7" s="889">
        <v>21313.64000000001</v>
      </c>
      <c r="F7" s="889">
        <v>15064.65</v>
      </c>
      <c r="G7" s="890">
        <v>20053.32</v>
      </c>
    </row>
    <row r="8" spans="1:7" ht="14.4" customHeight="1" x14ac:dyDescent="0.3">
      <c r="A8" s="857" t="s">
        <v>1271</v>
      </c>
      <c r="B8" s="849">
        <v>654</v>
      </c>
      <c r="C8" s="849">
        <v>610</v>
      </c>
      <c r="D8" s="849">
        <v>659</v>
      </c>
      <c r="E8" s="889">
        <v>63677.310000000012</v>
      </c>
      <c r="F8" s="889">
        <v>64084.310000000005</v>
      </c>
      <c r="G8" s="890">
        <v>61879.310000000005</v>
      </c>
    </row>
    <row r="9" spans="1:7" ht="14.4" customHeight="1" x14ac:dyDescent="0.3">
      <c r="A9" s="857" t="s">
        <v>1272</v>
      </c>
      <c r="B9" s="849">
        <v>2</v>
      </c>
      <c r="C9" s="849"/>
      <c r="D9" s="849"/>
      <c r="E9" s="889">
        <v>159.32999999999998</v>
      </c>
      <c r="F9" s="889"/>
      <c r="G9" s="890"/>
    </row>
    <row r="10" spans="1:7" ht="14.4" customHeight="1" x14ac:dyDescent="0.3">
      <c r="A10" s="857" t="s">
        <v>1273</v>
      </c>
      <c r="B10" s="849">
        <v>579</v>
      </c>
      <c r="C10" s="849">
        <v>807</v>
      </c>
      <c r="D10" s="849">
        <v>549</v>
      </c>
      <c r="E10" s="889">
        <v>61011.650000000009</v>
      </c>
      <c r="F10" s="889">
        <v>87680.33</v>
      </c>
      <c r="G10" s="890">
        <v>62390.659999999996</v>
      </c>
    </row>
    <row r="11" spans="1:7" ht="14.4" customHeight="1" x14ac:dyDescent="0.3">
      <c r="A11" s="857" t="s">
        <v>1274</v>
      </c>
      <c r="B11" s="849">
        <v>418</v>
      </c>
      <c r="C11" s="849">
        <v>463</v>
      </c>
      <c r="D11" s="849">
        <v>494</v>
      </c>
      <c r="E11" s="889">
        <v>56108.260000000024</v>
      </c>
      <c r="F11" s="889">
        <v>53543.600000000028</v>
      </c>
      <c r="G11" s="890">
        <v>57872.280000000021</v>
      </c>
    </row>
    <row r="12" spans="1:7" ht="14.4" customHeight="1" x14ac:dyDescent="0.3">
      <c r="A12" s="857" t="s">
        <v>1275</v>
      </c>
      <c r="B12" s="849"/>
      <c r="C12" s="849"/>
      <c r="D12" s="849">
        <v>17</v>
      </c>
      <c r="E12" s="889"/>
      <c r="F12" s="889"/>
      <c r="G12" s="890">
        <v>2628.67</v>
      </c>
    </row>
    <row r="13" spans="1:7" ht="14.4" customHeight="1" x14ac:dyDescent="0.3">
      <c r="A13" s="857" t="s">
        <v>1276</v>
      </c>
      <c r="B13" s="849">
        <v>738</v>
      </c>
      <c r="C13" s="849">
        <v>572</v>
      </c>
      <c r="D13" s="849">
        <v>620</v>
      </c>
      <c r="E13" s="889">
        <v>69576.98000000001</v>
      </c>
      <c r="F13" s="889">
        <v>71847.990000000005</v>
      </c>
      <c r="G13" s="890">
        <v>56990.990000000005</v>
      </c>
    </row>
    <row r="14" spans="1:7" ht="14.4" customHeight="1" x14ac:dyDescent="0.3">
      <c r="A14" s="857" t="s">
        <v>3575</v>
      </c>
      <c r="B14" s="849"/>
      <c r="C14" s="849">
        <v>40</v>
      </c>
      <c r="D14" s="849"/>
      <c r="E14" s="889"/>
      <c r="F14" s="889">
        <v>3194.67</v>
      </c>
      <c r="G14" s="890"/>
    </row>
    <row r="15" spans="1:7" ht="14.4" customHeight="1" x14ac:dyDescent="0.3">
      <c r="A15" s="857" t="s">
        <v>1277</v>
      </c>
      <c r="B15" s="849"/>
      <c r="C15" s="849"/>
      <c r="D15" s="849">
        <v>69</v>
      </c>
      <c r="E15" s="889"/>
      <c r="F15" s="889"/>
      <c r="G15" s="890">
        <v>6312.67</v>
      </c>
    </row>
    <row r="16" spans="1:7" ht="14.4" customHeight="1" x14ac:dyDescent="0.3">
      <c r="A16" s="857" t="s">
        <v>1278</v>
      </c>
      <c r="B16" s="849">
        <v>592</v>
      </c>
      <c r="C16" s="849">
        <v>654</v>
      </c>
      <c r="D16" s="849">
        <v>649</v>
      </c>
      <c r="E16" s="889">
        <v>64662.67</v>
      </c>
      <c r="F16" s="889">
        <v>69090</v>
      </c>
      <c r="G16" s="890">
        <v>75411.33</v>
      </c>
    </row>
    <row r="17" spans="1:7" ht="14.4" customHeight="1" x14ac:dyDescent="0.3">
      <c r="A17" s="857" t="s">
        <v>3576</v>
      </c>
      <c r="B17" s="849"/>
      <c r="C17" s="849"/>
      <c r="D17" s="849">
        <v>20</v>
      </c>
      <c r="E17" s="889"/>
      <c r="F17" s="889"/>
      <c r="G17" s="890">
        <v>6733.33</v>
      </c>
    </row>
    <row r="18" spans="1:7" ht="14.4" customHeight="1" x14ac:dyDescent="0.3">
      <c r="A18" s="857" t="s">
        <v>1279</v>
      </c>
      <c r="B18" s="849">
        <v>748</v>
      </c>
      <c r="C18" s="849">
        <v>683</v>
      </c>
      <c r="D18" s="849">
        <v>541</v>
      </c>
      <c r="E18" s="889">
        <v>83811.98000000001</v>
      </c>
      <c r="F18" s="889">
        <v>69285.650000000009</v>
      </c>
      <c r="G18" s="890">
        <v>56585.66</v>
      </c>
    </row>
    <row r="19" spans="1:7" ht="14.4" customHeight="1" x14ac:dyDescent="0.3">
      <c r="A19" s="857" t="s">
        <v>1280</v>
      </c>
      <c r="B19" s="849">
        <v>227</v>
      </c>
      <c r="C19" s="849">
        <v>349</v>
      </c>
      <c r="D19" s="849">
        <v>452</v>
      </c>
      <c r="E19" s="889">
        <v>18779.310000000005</v>
      </c>
      <c r="F19" s="889">
        <v>29517.990000000005</v>
      </c>
      <c r="G19" s="890">
        <v>37827.660000000003</v>
      </c>
    </row>
    <row r="20" spans="1:7" ht="14.4" customHeight="1" x14ac:dyDescent="0.3">
      <c r="A20" s="857" t="s">
        <v>1281</v>
      </c>
      <c r="B20" s="849">
        <v>742</v>
      </c>
      <c r="C20" s="849">
        <v>853</v>
      </c>
      <c r="D20" s="849">
        <v>780</v>
      </c>
      <c r="E20" s="889">
        <v>79928.34</v>
      </c>
      <c r="F20" s="889">
        <v>92438.98000000001</v>
      </c>
      <c r="G20" s="890">
        <v>82744.650000000009</v>
      </c>
    </row>
    <row r="21" spans="1:7" ht="14.4" customHeight="1" x14ac:dyDescent="0.3">
      <c r="A21" s="857" t="s">
        <v>1282</v>
      </c>
      <c r="B21" s="849"/>
      <c r="C21" s="849"/>
      <c r="D21" s="849">
        <v>184</v>
      </c>
      <c r="E21" s="889"/>
      <c r="F21" s="889"/>
      <c r="G21" s="890">
        <v>17393.669999999998</v>
      </c>
    </row>
    <row r="22" spans="1:7" ht="14.4" customHeight="1" x14ac:dyDescent="0.3">
      <c r="A22" s="857" t="s">
        <v>1283</v>
      </c>
      <c r="B22" s="849">
        <v>489</v>
      </c>
      <c r="C22" s="849">
        <v>481</v>
      </c>
      <c r="D22" s="849">
        <v>457</v>
      </c>
      <c r="E22" s="889">
        <v>67019.31</v>
      </c>
      <c r="F22" s="889">
        <v>49511.33</v>
      </c>
      <c r="G22" s="890">
        <v>44271.630000000005</v>
      </c>
    </row>
    <row r="23" spans="1:7" ht="14.4" customHeight="1" x14ac:dyDescent="0.3">
      <c r="A23" s="857" t="s">
        <v>3577</v>
      </c>
      <c r="B23" s="849"/>
      <c r="C23" s="849"/>
      <c r="D23" s="849">
        <v>2</v>
      </c>
      <c r="E23" s="889"/>
      <c r="F23" s="889"/>
      <c r="G23" s="890">
        <v>160.32999999999998</v>
      </c>
    </row>
    <row r="24" spans="1:7" ht="14.4" customHeight="1" x14ac:dyDescent="0.3">
      <c r="A24" s="857" t="s">
        <v>1284</v>
      </c>
      <c r="B24" s="849">
        <v>501</v>
      </c>
      <c r="C24" s="849">
        <v>614</v>
      </c>
      <c r="D24" s="849">
        <v>431</v>
      </c>
      <c r="E24" s="889">
        <v>52883.640000000014</v>
      </c>
      <c r="F24" s="889">
        <v>58776.98</v>
      </c>
      <c r="G24" s="890">
        <v>36708.65</v>
      </c>
    </row>
    <row r="25" spans="1:7" ht="14.4" customHeight="1" x14ac:dyDescent="0.3">
      <c r="A25" s="857" t="s">
        <v>1285</v>
      </c>
      <c r="B25" s="849">
        <v>461</v>
      </c>
      <c r="C25" s="849">
        <v>624</v>
      </c>
      <c r="D25" s="849">
        <v>552</v>
      </c>
      <c r="E25" s="889">
        <v>46979</v>
      </c>
      <c r="F25" s="889">
        <v>55147.320000000007</v>
      </c>
      <c r="G25" s="890">
        <v>52923.34</v>
      </c>
    </row>
    <row r="26" spans="1:7" ht="14.4" customHeight="1" x14ac:dyDescent="0.3">
      <c r="A26" s="857" t="s">
        <v>3578</v>
      </c>
      <c r="B26" s="849">
        <v>527</v>
      </c>
      <c r="C26" s="849">
        <v>509</v>
      </c>
      <c r="D26" s="849"/>
      <c r="E26" s="889">
        <v>53652.650000000009</v>
      </c>
      <c r="F26" s="889">
        <v>45537.66</v>
      </c>
      <c r="G26" s="890"/>
    </row>
    <row r="27" spans="1:7" ht="14.4" customHeight="1" x14ac:dyDescent="0.3">
      <c r="A27" s="857" t="s">
        <v>1286</v>
      </c>
      <c r="B27" s="849">
        <v>572</v>
      </c>
      <c r="C27" s="849">
        <v>644</v>
      </c>
      <c r="D27" s="849">
        <v>513</v>
      </c>
      <c r="E27" s="889">
        <v>67471.98000000001</v>
      </c>
      <c r="F27" s="889">
        <v>74145.66</v>
      </c>
      <c r="G27" s="890">
        <v>55815</v>
      </c>
    </row>
    <row r="28" spans="1:7" ht="14.4" customHeight="1" x14ac:dyDescent="0.3">
      <c r="A28" s="857" t="s">
        <v>1287</v>
      </c>
      <c r="B28" s="849"/>
      <c r="C28" s="849"/>
      <c r="D28" s="849">
        <v>382</v>
      </c>
      <c r="E28" s="889"/>
      <c r="F28" s="889"/>
      <c r="G28" s="890">
        <v>37391</v>
      </c>
    </row>
    <row r="29" spans="1:7" ht="14.4" customHeight="1" x14ac:dyDescent="0.3">
      <c r="A29" s="857" t="s">
        <v>1288</v>
      </c>
      <c r="B29" s="849">
        <v>476</v>
      </c>
      <c r="C29" s="849">
        <v>640</v>
      </c>
      <c r="D29" s="849">
        <v>687</v>
      </c>
      <c r="E29" s="889">
        <v>80150.310000000012</v>
      </c>
      <c r="F29" s="889">
        <v>103566.64</v>
      </c>
      <c r="G29" s="890">
        <v>102566.97</v>
      </c>
    </row>
    <row r="30" spans="1:7" ht="14.4" customHeight="1" x14ac:dyDescent="0.3">
      <c r="A30" s="857" t="s">
        <v>3579</v>
      </c>
      <c r="B30" s="849">
        <v>6</v>
      </c>
      <c r="C30" s="849"/>
      <c r="D30" s="849"/>
      <c r="E30" s="889">
        <v>756</v>
      </c>
      <c r="F30" s="889"/>
      <c r="G30" s="890"/>
    </row>
    <row r="31" spans="1:7" ht="14.4" customHeight="1" x14ac:dyDescent="0.3">
      <c r="A31" s="857" t="s">
        <v>3580</v>
      </c>
      <c r="B31" s="849">
        <v>32</v>
      </c>
      <c r="C31" s="849"/>
      <c r="D31" s="849"/>
      <c r="E31" s="889">
        <v>6103</v>
      </c>
      <c r="F31" s="889"/>
      <c r="G31" s="890"/>
    </row>
    <row r="32" spans="1:7" ht="14.4" customHeight="1" thickBot="1" x14ac:dyDescent="0.35">
      <c r="A32" s="893" t="s">
        <v>1289</v>
      </c>
      <c r="B32" s="851">
        <v>575</v>
      </c>
      <c r="C32" s="851">
        <v>774</v>
      </c>
      <c r="D32" s="851">
        <v>634</v>
      </c>
      <c r="E32" s="891">
        <v>87687.32</v>
      </c>
      <c r="F32" s="891">
        <v>92194.67</v>
      </c>
      <c r="G32" s="892">
        <v>71916.98000000001</v>
      </c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1268</v>
      </c>
    </row>
    <row r="35" spans="1:1" ht="14.4" customHeight="1" x14ac:dyDescent="0.3">
      <c r="A35" s="804" t="s">
        <v>3573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3702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8626</v>
      </c>
      <c r="H3" s="208">
        <f t="shared" si="0"/>
        <v>994715.82000000007</v>
      </c>
      <c r="I3" s="78"/>
      <c r="J3" s="78"/>
      <c r="K3" s="208">
        <f t="shared" si="0"/>
        <v>9575.7799999999988</v>
      </c>
      <c r="L3" s="208">
        <f t="shared" si="0"/>
        <v>1045227.29</v>
      </c>
      <c r="M3" s="78"/>
      <c r="N3" s="78"/>
      <c r="O3" s="208">
        <f t="shared" si="0"/>
        <v>9056.5</v>
      </c>
      <c r="P3" s="208">
        <f t="shared" si="0"/>
        <v>959558.25000000012</v>
      </c>
      <c r="Q3" s="79">
        <f>IF(L3=0,0,P3/L3)</f>
        <v>0.91803788437249867</v>
      </c>
      <c r="R3" s="209">
        <f>IF(O3=0,0,P3/O3)</f>
        <v>105.9524374758461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3582</v>
      </c>
      <c r="C6" s="825" t="s">
        <v>586</v>
      </c>
      <c r="D6" s="825" t="s">
        <v>3583</v>
      </c>
      <c r="E6" s="825" t="s">
        <v>3584</v>
      </c>
      <c r="F6" s="825" t="s">
        <v>3585</v>
      </c>
      <c r="G6" s="225">
        <v>1</v>
      </c>
      <c r="H6" s="225">
        <v>251</v>
      </c>
      <c r="I6" s="825"/>
      <c r="J6" s="825">
        <v>251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3586</v>
      </c>
      <c r="B7" s="832" t="s">
        <v>3587</v>
      </c>
      <c r="C7" s="832" t="s">
        <v>591</v>
      </c>
      <c r="D7" s="832" t="s">
        <v>3588</v>
      </c>
      <c r="E7" s="832" t="s">
        <v>3589</v>
      </c>
      <c r="F7" s="832" t="s">
        <v>3590</v>
      </c>
      <c r="G7" s="849">
        <v>15.599999999999998</v>
      </c>
      <c r="H7" s="849">
        <v>2356.0899999999997</v>
      </c>
      <c r="I7" s="832">
        <v>0.76092987504561849</v>
      </c>
      <c r="J7" s="832">
        <v>151.03141025641025</v>
      </c>
      <c r="K7" s="849">
        <v>20.500000000000007</v>
      </c>
      <c r="L7" s="849">
        <v>3096.33</v>
      </c>
      <c r="M7" s="832">
        <v>1</v>
      </c>
      <c r="N7" s="832">
        <v>151.04048780487798</v>
      </c>
      <c r="O7" s="849">
        <v>12.899999999999999</v>
      </c>
      <c r="P7" s="849">
        <v>899.13000000000045</v>
      </c>
      <c r="Q7" s="837">
        <v>0.29038571470095259</v>
      </c>
      <c r="R7" s="850">
        <v>69.700000000000045</v>
      </c>
    </row>
    <row r="8" spans="1:18" ht="14.4" customHeight="1" x14ac:dyDescent="0.3">
      <c r="A8" s="831" t="s">
        <v>3586</v>
      </c>
      <c r="B8" s="832" t="s">
        <v>3587</v>
      </c>
      <c r="C8" s="832" t="s">
        <v>591</v>
      </c>
      <c r="D8" s="832" t="s">
        <v>3588</v>
      </c>
      <c r="E8" s="832" t="s">
        <v>3591</v>
      </c>
      <c r="F8" s="832" t="s">
        <v>1172</v>
      </c>
      <c r="G8" s="849">
        <v>0.2</v>
      </c>
      <c r="H8" s="849">
        <v>15.37</v>
      </c>
      <c r="I8" s="832">
        <v>1</v>
      </c>
      <c r="J8" s="832">
        <v>76.849999999999994</v>
      </c>
      <c r="K8" s="849">
        <v>0.2</v>
      </c>
      <c r="L8" s="849">
        <v>15.37</v>
      </c>
      <c r="M8" s="832">
        <v>1</v>
      </c>
      <c r="N8" s="832">
        <v>76.849999999999994</v>
      </c>
      <c r="O8" s="849"/>
      <c r="P8" s="849"/>
      <c r="Q8" s="837"/>
      <c r="R8" s="850"/>
    </row>
    <row r="9" spans="1:18" ht="14.4" customHeight="1" x14ac:dyDescent="0.3">
      <c r="A9" s="831" t="s">
        <v>3586</v>
      </c>
      <c r="B9" s="832" t="s">
        <v>3587</v>
      </c>
      <c r="C9" s="832" t="s">
        <v>591</v>
      </c>
      <c r="D9" s="832" t="s">
        <v>3588</v>
      </c>
      <c r="E9" s="832" t="s">
        <v>3592</v>
      </c>
      <c r="F9" s="832" t="s">
        <v>616</v>
      </c>
      <c r="G9" s="849">
        <v>0.2</v>
      </c>
      <c r="H9" s="849">
        <v>15.6</v>
      </c>
      <c r="I9" s="832"/>
      <c r="J9" s="832">
        <v>78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3586</v>
      </c>
      <c r="B10" s="832" t="s">
        <v>3587</v>
      </c>
      <c r="C10" s="832" t="s">
        <v>591</v>
      </c>
      <c r="D10" s="832" t="s">
        <v>3588</v>
      </c>
      <c r="E10" s="832" t="s">
        <v>3593</v>
      </c>
      <c r="F10" s="832"/>
      <c r="G10" s="849">
        <v>3.0000000000000004</v>
      </c>
      <c r="H10" s="849">
        <v>792.14999999999986</v>
      </c>
      <c r="I10" s="832">
        <v>1.2220388139829068</v>
      </c>
      <c r="J10" s="832">
        <v>264.0499999999999</v>
      </c>
      <c r="K10" s="849">
        <v>3.0800000000000005</v>
      </c>
      <c r="L10" s="849">
        <v>648.22</v>
      </c>
      <c r="M10" s="832">
        <v>1</v>
      </c>
      <c r="N10" s="832">
        <v>210.46103896103892</v>
      </c>
      <c r="O10" s="849">
        <v>0.60000000000000009</v>
      </c>
      <c r="P10" s="849">
        <v>126.03</v>
      </c>
      <c r="Q10" s="837">
        <v>0.1944247323439573</v>
      </c>
      <c r="R10" s="850">
        <v>210.04999999999998</v>
      </c>
    </row>
    <row r="11" spans="1:18" ht="14.4" customHeight="1" x14ac:dyDescent="0.3">
      <c r="A11" s="831" t="s">
        <v>3586</v>
      </c>
      <c r="B11" s="832" t="s">
        <v>3587</v>
      </c>
      <c r="C11" s="832" t="s">
        <v>591</v>
      </c>
      <c r="D11" s="832" t="s">
        <v>3588</v>
      </c>
      <c r="E11" s="832" t="s">
        <v>3594</v>
      </c>
      <c r="F11" s="832" t="s">
        <v>3595</v>
      </c>
      <c r="G11" s="849">
        <v>1</v>
      </c>
      <c r="H11" s="849">
        <v>57.27</v>
      </c>
      <c r="I11" s="832">
        <v>1</v>
      </c>
      <c r="J11" s="832">
        <v>57.27</v>
      </c>
      <c r="K11" s="849">
        <v>1</v>
      </c>
      <c r="L11" s="849">
        <v>57.27</v>
      </c>
      <c r="M11" s="832">
        <v>1</v>
      </c>
      <c r="N11" s="832">
        <v>57.27</v>
      </c>
      <c r="O11" s="849"/>
      <c r="P11" s="849"/>
      <c r="Q11" s="837"/>
      <c r="R11" s="850"/>
    </row>
    <row r="12" spans="1:18" ht="14.4" customHeight="1" x14ac:dyDescent="0.3">
      <c r="A12" s="831" t="s">
        <v>3586</v>
      </c>
      <c r="B12" s="832" t="s">
        <v>3587</v>
      </c>
      <c r="C12" s="832" t="s">
        <v>591</v>
      </c>
      <c r="D12" s="832" t="s">
        <v>3583</v>
      </c>
      <c r="E12" s="832" t="s">
        <v>3596</v>
      </c>
      <c r="F12" s="832" t="s">
        <v>3597</v>
      </c>
      <c r="G12" s="849">
        <v>268</v>
      </c>
      <c r="H12" s="849">
        <v>22244</v>
      </c>
      <c r="I12" s="832">
        <v>1.1601731601731602</v>
      </c>
      <c r="J12" s="832">
        <v>83</v>
      </c>
      <c r="K12" s="849">
        <v>231</v>
      </c>
      <c r="L12" s="849">
        <v>19173</v>
      </c>
      <c r="M12" s="832">
        <v>1</v>
      </c>
      <c r="N12" s="832">
        <v>83</v>
      </c>
      <c r="O12" s="849">
        <v>228</v>
      </c>
      <c r="P12" s="849">
        <v>18924</v>
      </c>
      <c r="Q12" s="837">
        <v>0.98701298701298701</v>
      </c>
      <c r="R12" s="850">
        <v>83</v>
      </c>
    </row>
    <row r="13" spans="1:18" ht="14.4" customHeight="1" x14ac:dyDescent="0.3">
      <c r="A13" s="831" t="s">
        <v>3586</v>
      </c>
      <c r="B13" s="832" t="s">
        <v>3587</v>
      </c>
      <c r="C13" s="832" t="s">
        <v>591</v>
      </c>
      <c r="D13" s="832" t="s">
        <v>3583</v>
      </c>
      <c r="E13" s="832" t="s">
        <v>3598</v>
      </c>
      <c r="F13" s="832" t="s">
        <v>3599</v>
      </c>
      <c r="G13" s="849">
        <v>254</v>
      </c>
      <c r="H13" s="849">
        <v>26924</v>
      </c>
      <c r="I13" s="832">
        <v>3.7352941176470589</v>
      </c>
      <c r="J13" s="832">
        <v>106</v>
      </c>
      <c r="K13" s="849">
        <v>68</v>
      </c>
      <c r="L13" s="849">
        <v>7208</v>
      </c>
      <c r="M13" s="832">
        <v>1</v>
      </c>
      <c r="N13" s="832">
        <v>106</v>
      </c>
      <c r="O13" s="849">
        <v>284</v>
      </c>
      <c r="P13" s="849">
        <v>30104</v>
      </c>
      <c r="Q13" s="837">
        <v>4.1764705882352944</v>
      </c>
      <c r="R13" s="850">
        <v>106</v>
      </c>
    </row>
    <row r="14" spans="1:18" ht="14.4" customHeight="1" x14ac:dyDescent="0.3">
      <c r="A14" s="831" t="s">
        <v>3586</v>
      </c>
      <c r="B14" s="832" t="s">
        <v>3587</v>
      </c>
      <c r="C14" s="832" t="s">
        <v>591</v>
      </c>
      <c r="D14" s="832" t="s">
        <v>3583</v>
      </c>
      <c r="E14" s="832" t="s">
        <v>3600</v>
      </c>
      <c r="F14" s="832" t="s">
        <v>3601</v>
      </c>
      <c r="G14" s="849">
        <v>26</v>
      </c>
      <c r="H14" s="849">
        <v>962</v>
      </c>
      <c r="I14" s="832">
        <v>0.8666666666666667</v>
      </c>
      <c r="J14" s="832">
        <v>37</v>
      </c>
      <c r="K14" s="849">
        <v>30</v>
      </c>
      <c r="L14" s="849">
        <v>1110</v>
      </c>
      <c r="M14" s="832">
        <v>1</v>
      </c>
      <c r="N14" s="832">
        <v>37</v>
      </c>
      <c r="O14" s="849">
        <v>19</v>
      </c>
      <c r="P14" s="849">
        <v>703</v>
      </c>
      <c r="Q14" s="837">
        <v>0.6333333333333333</v>
      </c>
      <c r="R14" s="850">
        <v>37</v>
      </c>
    </row>
    <row r="15" spans="1:18" ht="14.4" customHeight="1" x14ac:dyDescent="0.3">
      <c r="A15" s="831" t="s">
        <v>3586</v>
      </c>
      <c r="B15" s="832" t="s">
        <v>3587</v>
      </c>
      <c r="C15" s="832" t="s">
        <v>591</v>
      </c>
      <c r="D15" s="832" t="s">
        <v>3583</v>
      </c>
      <c r="E15" s="832" t="s">
        <v>3602</v>
      </c>
      <c r="F15" s="832" t="s">
        <v>3603</v>
      </c>
      <c r="G15" s="849">
        <v>3</v>
      </c>
      <c r="H15" s="849">
        <v>15</v>
      </c>
      <c r="I15" s="832">
        <v>3</v>
      </c>
      <c r="J15" s="832">
        <v>5</v>
      </c>
      <c r="K15" s="849">
        <v>1</v>
      </c>
      <c r="L15" s="849">
        <v>5</v>
      </c>
      <c r="M15" s="832">
        <v>1</v>
      </c>
      <c r="N15" s="832">
        <v>5</v>
      </c>
      <c r="O15" s="849"/>
      <c r="P15" s="849"/>
      <c r="Q15" s="837"/>
      <c r="R15" s="850"/>
    </row>
    <row r="16" spans="1:18" ht="14.4" customHeight="1" x14ac:dyDescent="0.3">
      <c r="A16" s="831" t="s">
        <v>3586</v>
      </c>
      <c r="B16" s="832" t="s">
        <v>3587</v>
      </c>
      <c r="C16" s="832" t="s">
        <v>591</v>
      </c>
      <c r="D16" s="832" t="s">
        <v>3583</v>
      </c>
      <c r="E16" s="832" t="s">
        <v>3604</v>
      </c>
      <c r="F16" s="832" t="s">
        <v>3605</v>
      </c>
      <c r="G16" s="849">
        <v>2</v>
      </c>
      <c r="H16" s="849">
        <v>10</v>
      </c>
      <c r="I16" s="832"/>
      <c r="J16" s="832">
        <v>5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 t="s">
        <v>3586</v>
      </c>
      <c r="B17" s="832" t="s">
        <v>3587</v>
      </c>
      <c r="C17" s="832" t="s">
        <v>591</v>
      </c>
      <c r="D17" s="832" t="s">
        <v>3583</v>
      </c>
      <c r="E17" s="832" t="s">
        <v>3606</v>
      </c>
      <c r="F17" s="832" t="s">
        <v>3607</v>
      </c>
      <c r="G17" s="849">
        <v>35</v>
      </c>
      <c r="H17" s="849">
        <v>7245</v>
      </c>
      <c r="I17" s="832">
        <v>1.2962962962962963</v>
      </c>
      <c r="J17" s="832">
        <v>207</v>
      </c>
      <c r="K17" s="849">
        <v>27</v>
      </c>
      <c r="L17" s="849">
        <v>5589</v>
      </c>
      <c r="M17" s="832">
        <v>1</v>
      </c>
      <c r="N17" s="832">
        <v>207</v>
      </c>
      <c r="O17" s="849">
        <v>44</v>
      </c>
      <c r="P17" s="849">
        <v>10604</v>
      </c>
      <c r="Q17" s="837">
        <v>1.897298264448023</v>
      </c>
      <c r="R17" s="850">
        <v>241</v>
      </c>
    </row>
    <row r="18" spans="1:18" ht="14.4" customHeight="1" x14ac:dyDescent="0.3">
      <c r="A18" s="831" t="s">
        <v>3586</v>
      </c>
      <c r="B18" s="832" t="s">
        <v>3587</v>
      </c>
      <c r="C18" s="832" t="s">
        <v>591</v>
      </c>
      <c r="D18" s="832" t="s">
        <v>3583</v>
      </c>
      <c r="E18" s="832" t="s">
        <v>3608</v>
      </c>
      <c r="F18" s="832" t="s">
        <v>3609</v>
      </c>
      <c r="G18" s="849">
        <v>9</v>
      </c>
      <c r="H18" s="849">
        <v>2781</v>
      </c>
      <c r="I18" s="832">
        <v>0.6428571428571429</v>
      </c>
      <c r="J18" s="832">
        <v>309</v>
      </c>
      <c r="K18" s="849">
        <v>14</v>
      </c>
      <c r="L18" s="849">
        <v>4326</v>
      </c>
      <c r="M18" s="832">
        <v>1</v>
      </c>
      <c r="N18" s="832">
        <v>309</v>
      </c>
      <c r="O18" s="849">
        <v>17</v>
      </c>
      <c r="P18" s="849">
        <v>6494</v>
      </c>
      <c r="Q18" s="837">
        <v>1.501155802126676</v>
      </c>
      <c r="R18" s="850">
        <v>382</v>
      </c>
    </row>
    <row r="19" spans="1:18" ht="14.4" customHeight="1" x14ac:dyDescent="0.3">
      <c r="A19" s="831" t="s">
        <v>3586</v>
      </c>
      <c r="B19" s="832" t="s">
        <v>3587</v>
      </c>
      <c r="C19" s="832" t="s">
        <v>591</v>
      </c>
      <c r="D19" s="832" t="s">
        <v>3583</v>
      </c>
      <c r="E19" s="832" t="s">
        <v>3610</v>
      </c>
      <c r="F19" s="832" t="s">
        <v>3611</v>
      </c>
      <c r="G19" s="849">
        <v>3</v>
      </c>
      <c r="H19" s="849">
        <v>1464</v>
      </c>
      <c r="I19" s="832">
        <v>2.9938650306748467</v>
      </c>
      <c r="J19" s="832">
        <v>488</v>
      </c>
      <c r="K19" s="849">
        <v>1</v>
      </c>
      <c r="L19" s="849">
        <v>489</v>
      </c>
      <c r="M19" s="832">
        <v>1</v>
      </c>
      <c r="N19" s="832">
        <v>489</v>
      </c>
      <c r="O19" s="849">
        <v>2</v>
      </c>
      <c r="P19" s="849">
        <v>1208</v>
      </c>
      <c r="Q19" s="837">
        <v>2.4703476482617588</v>
      </c>
      <c r="R19" s="850">
        <v>604</v>
      </c>
    </row>
    <row r="20" spans="1:18" ht="14.4" customHeight="1" x14ac:dyDescent="0.3">
      <c r="A20" s="831" t="s">
        <v>3586</v>
      </c>
      <c r="B20" s="832" t="s">
        <v>3587</v>
      </c>
      <c r="C20" s="832" t="s">
        <v>591</v>
      </c>
      <c r="D20" s="832" t="s">
        <v>3583</v>
      </c>
      <c r="E20" s="832" t="s">
        <v>3612</v>
      </c>
      <c r="F20" s="832" t="s">
        <v>3613</v>
      </c>
      <c r="G20" s="849">
        <v>335</v>
      </c>
      <c r="H20" s="849">
        <v>33165</v>
      </c>
      <c r="I20" s="832">
        <v>1.1631944444444444</v>
      </c>
      <c r="J20" s="832">
        <v>99</v>
      </c>
      <c r="K20" s="849">
        <v>288</v>
      </c>
      <c r="L20" s="849">
        <v>28512</v>
      </c>
      <c r="M20" s="832">
        <v>1</v>
      </c>
      <c r="N20" s="832">
        <v>99</v>
      </c>
      <c r="O20" s="849">
        <v>247</v>
      </c>
      <c r="P20" s="849">
        <v>22477</v>
      </c>
      <c r="Q20" s="837">
        <v>0.78833473625140293</v>
      </c>
      <c r="R20" s="850">
        <v>91</v>
      </c>
    </row>
    <row r="21" spans="1:18" ht="14.4" customHeight="1" x14ac:dyDescent="0.3">
      <c r="A21" s="831" t="s">
        <v>3586</v>
      </c>
      <c r="B21" s="832" t="s">
        <v>3587</v>
      </c>
      <c r="C21" s="832" t="s">
        <v>591</v>
      </c>
      <c r="D21" s="832" t="s">
        <v>3583</v>
      </c>
      <c r="E21" s="832" t="s">
        <v>3614</v>
      </c>
      <c r="F21" s="832" t="s">
        <v>3615</v>
      </c>
      <c r="G21" s="849">
        <v>84</v>
      </c>
      <c r="H21" s="849">
        <v>8148</v>
      </c>
      <c r="I21" s="832">
        <v>0.84848484848484851</v>
      </c>
      <c r="J21" s="832">
        <v>97</v>
      </c>
      <c r="K21" s="849">
        <v>99</v>
      </c>
      <c r="L21" s="849">
        <v>9603</v>
      </c>
      <c r="M21" s="832">
        <v>1</v>
      </c>
      <c r="N21" s="832">
        <v>97</v>
      </c>
      <c r="O21" s="849">
        <v>69</v>
      </c>
      <c r="P21" s="849">
        <v>5589</v>
      </c>
      <c r="Q21" s="837">
        <v>0.58200562324273664</v>
      </c>
      <c r="R21" s="850">
        <v>81</v>
      </c>
    </row>
    <row r="22" spans="1:18" ht="14.4" customHeight="1" x14ac:dyDescent="0.3">
      <c r="A22" s="831" t="s">
        <v>3586</v>
      </c>
      <c r="B22" s="832" t="s">
        <v>3587</v>
      </c>
      <c r="C22" s="832" t="s">
        <v>591</v>
      </c>
      <c r="D22" s="832" t="s">
        <v>3583</v>
      </c>
      <c r="E22" s="832" t="s">
        <v>3616</v>
      </c>
      <c r="F22" s="832" t="s">
        <v>3617</v>
      </c>
      <c r="G22" s="849">
        <v>3983</v>
      </c>
      <c r="H22" s="849">
        <v>501858</v>
      </c>
      <c r="I22" s="832">
        <v>1.0334717176959003</v>
      </c>
      <c r="J22" s="832">
        <v>126</v>
      </c>
      <c r="K22" s="849">
        <v>3854</v>
      </c>
      <c r="L22" s="849">
        <v>485604</v>
      </c>
      <c r="M22" s="832">
        <v>1</v>
      </c>
      <c r="N22" s="832">
        <v>126</v>
      </c>
      <c r="O22" s="849">
        <v>3818</v>
      </c>
      <c r="P22" s="849">
        <v>484886</v>
      </c>
      <c r="Q22" s="837">
        <v>0.99852142898328677</v>
      </c>
      <c r="R22" s="850">
        <v>127</v>
      </c>
    </row>
    <row r="23" spans="1:18" ht="14.4" customHeight="1" x14ac:dyDescent="0.3">
      <c r="A23" s="831" t="s">
        <v>3586</v>
      </c>
      <c r="B23" s="832" t="s">
        <v>3587</v>
      </c>
      <c r="C23" s="832" t="s">
        <v>591</v>
      </c>
      <c r="D23" s="832" t="s">
        <v>3583</v>
      </c>
      <c r="E23" s="832" t="s">
        <v>3618</v>
      </c>
      <c r="F23" s="832" t="s">
        <v>3619</v>
      </c>
      <c r="G23" s="849"/>
      <c r="H23" s="849"/>
      <c r="I23" s="832"/>
      <c r="J23" s="832"/>
      <c r="K23" s="849"/>
      <c r="L23" s="849"/>
      <c r="M23" s="832"/>
      <c r="N23" s="832"/>
      <c r="O23" s="849">
        <v>1</v>
      </c>
      <c r="P23" s="849">
        <v>242</v>
      </c>
      <c r="Q23" s="837"/>
      <c r="R23" s="850">
        <v>242</v>
      </c>
    </row>
    <row r="24" spans="1:18" ht="14.4" customHeight="1" x14ac:dyDescent="0.3">
      <c r="A24" s="831" t="s">
        <v>3586</v>
      </c>
      <c r="B24" s="832" t="s">
        <v>3587</v>
      </c>
      <c r="C24" s="832" t="s">
        <v>591</v>
      </c>
      <c r="D24" s="832" t="s">
        <v>3583</v>
      </c>
      <c r="E24" s="832" t="s">
        <v>3620</v>
      </c>
      <c r="F24" s="832" t="s">
        <v>3621</v>
      </c>
      <c r="G24" s="849">
        <v>1</v>
      </c>
      <c r="H24" s="849">
        <v>427</v>
      </c>
      <c r="I24" s="832"/>
      <c r="J24" s="832">
        <v>427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 t="s">
        <v>3586</v>
      </c>
      <c r="B25" s="832" t="s">
        <v>3587</v>
      </c>
      <c r="C25" s="832" t="s">
        <v>591</v>
      </c>
      <c r="D25" s="832" t="s">
        <v>3583</v>
      </c>
      <c r="E25" s="832" t="s">
        <v>3622</v>
      </c>
      <c r="F25" s="832" t="s">
        <v>3623</v>
      </c>
      <c r="G25" s="849">
        <v>1</v>
      </c>
      <c r="H25" s="849">
        <v>679</v>
      </c>
      <c r="I25" s="832"/>
      <c r="J25" s="832">
        <v>679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" customHeight="1" x14ac:dyDescent="0.3">
      <c r="A26" s="831" t="s">
        <v>3586</v>
      </c>
      <c r="B26" s="832" t="s">
        <v>3587</v>
      </c>
      <c r="C26" s="832" t="s">
        <v>591</v>
      </c>
      <c r="D26" s="832" t="s">
        <v>3583</v>
      </c>
      <c r="E26" s="832" t="s">
        <v>3624</v>
      </c>
      <c r="F26" s="832" t="s">
        <v>3625</v>
      </c>
      <c r="G26" s="849">
        <v>1</v>
      </c>
      <c r="H26" s="849">
        <v>1273</v>
      </c>
      <c r="I26" s="832"/>
      <c r="J26" s="832">
        <v>1273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3586</v>
      </c>
      <c r="B27" s="832" t="s">
        <v>3587</v>
      </c>
      <c r="C27" s="832" t="s">
        <v>591</v>
      </c>
      <c r="D27" s="832" t="s">
        <v>3583</v>
      </c>
      <c r="E27" s="832" t="s">
        <v>3626</v>
      </c>
      <c r="F27" s="832" t="s">
        <v>3627</v>
      </c>
      <c r="G27" s="849">
        <v>44</v>
      </c>
      <c r="H27" s="849">
        <v>73788</v>
      </c>
      <c r="I27" s="832">
        <v>1.1572046923028667</v>
      </c>
      <c r="J27" s="832">
        <v>1677</v>
      </c>
      <c r="K27" s="849">
        <v>38</v>
      </c>
      <c r="L27" s="849">
        <v>63764</v>
      </c>
      <c r="M27" s="832">
        <v>1</v>
      </c>
      <c r="N27" s="832">
        <v>1678</v>
      </c>
      <c r="O27" s="849">
        <v>32</v>
      </c>
      <c r="P27" s="849">
        <v>53760</v>
      </c>
      <c r="Q27" s="837">
        <v>0.84310896430587789</v>
      </c>
      <c r="R27" s="850">
        <v>1680</v>
      </c>
    </row>
    <row r="28" spans="1:18" ht="14.4" customHeight="1" x14ac:dyDescent="0.3">
      <c r="A28" s="831" t="s">
        <v>3586</v>
      </c>
      <c r="B28" s="832" t="s">
        <v>3587</v>
      </c>
      <c r="C28" s="832" t="s">
        <v>591</v>
      </c>
      <c r="D28" s="832" t="s">
        <v>3583</v>
      </c>
      <c r="E28" s="832" t="s">
        <v>3628</v>
      </c>
      <c r="F28" s="832" t="s">
        <v>3629</v>
      </c>
      <c r="G28" s="849">
        <v>33</v>
      </c>
      <c r="H28" s="849">
        <v>43197</v>
      </c>
      <c r="I28" s="832">
        <v>0.59954198473282438</v>
      </c>
      <c r="J28" s="832">
        <v>1309</v>
      </c>
      <c r="K28" s="849">
        <v>55</v>
      </c>
      <c r="L28" s="849">
        <v>72050</v>
      </c>
      <c r="M28" s="832">
        <v>1</v>
      </c>
      <c r="N28" s="832">
        <v>1310</v>
      </c>
      <c r="O28" s="849">
        <v>40</v>
      </c>
      <c r="P28" s="849">
        <v>52520</v>
      </c>
      <c r="Q28" s="837">
        <v>0.72893823733518393</v>
      </c>
      <c r="R28" s="850">
        <v>1313</v>
      </c>
    </row>
    <row r="29" spans="1:18" ht="14.4" customHeight="1" x14ac:dyDescent="0.3">
      <c r="A29" s="831" t="s">
        <v>3586</v>
      </c>
      <c r="B29" s="832" t="s">
        <v>3587</v>
      </c>
      <c r="C29" s="832" t="s">
        <v>591</v>
      </c>
      <c r="D29" s="832" t="s">
        <v>3583</v>
      </c>
      <c r="E29" s="832" t="s">
        <v>3630</v>
      </c>
      <c r="F29" s="832" t="s">
        <v>3631</v>
      </c>
      <c r="G29" s="849">
        <v>5</v>
      </c>
      <c r="H29" s="849">
        <v>4855</v>
      </c>
      <c r="I29" s="832">
        <v>0.99897119341563789</v>
      </c>
      <c r="J29" s="832">
        <v>971</v>
      </c>
      <c r="K29" s="849">
        <v>5</v>
      </c>
      <c r="L29" s="849">
        <v>4860</v>
      </c>
      <c r="M29" s="832">
        <v>1</v>
      </c>
      <c r="N29" s="832">
        <v>972</v>
      </c>
      <c r="O29" s="849">
        <v>5</v>
      </c>
      <c r="P29" s="849">
        <v>4875</v>
      </c>
      <c r="Q29" s="837">
        <v>1.0030864197530864</v>
      </c>
      <c r="R29" s="850">
        <v>975</v>
      </c>
    </row>
    <row r="30" spans="1:18" ht="14.4" customHeight="1" x14ac:dyDescent="0.3">
      <c r="A30" s="831" t="s">
        <v>3586</v>
      </c>
      <c r="B30" s="832" t="s">
        <v>3587</v>
      </c>
      <c r="C30" s="832" t="s">
        <v>591</v>
      </c>
      <c r="D30" s="832" t="s">
        <v>3583</v>
      </c>
      <c r="E30" s="832" t="s">
        <v>3632</v>
      </c>
      <c r="F30" s="832" t="s">
        <v>3633</v>
      </c>
      <c r="G30" s="849">
        <v>2</v>
      </c>
      <c r="H30" s="849">
        <v>1970</v>
      </c>
      <c r="I30" s="832">
        <v>0.9989858012170385</v>
      </c>
      <c r="J30" s="832">
        <v>985</v>
      </c>
      <c r="K30" s="849">
        <v>2</v>
      </c>
      <c r="L30" s="849">
        <v>1972</v>
      </c>
      <c r="M30" s="832">
        <v>1</v>
      </c>
      <c r="N30" s="832">
        <v>986</v>
      </c>
      <c r="O30" s="849">
        <v>4</v>
      </c>
      <c r="P30" s="849">
        <v>3956</v>
      </c>
      <c r="Q30" s="837">
        <v>2.006085192697769</v>
      </c>
      <c r="R30" s="850">
        <v>989</v>
      </c>
    </row>
    <row r="31" spans="1:18" ht="14.4" customHeight="1" x14ac:dyDescent="0.3">
      <c r="A31" s="831" t="s">
        <v>3586</v>
      </c>
      <c r="B31" s="832" t="s">
        <v>3587</v>
      </c>
      <c r="C31" s="832" t="s">
        <v>591</v>
      </c>
      <c r="D31" s="832" t="s">
        <v>3583</v>
      </c>
      <c r="E31" s="832" t="s">
        <v>3634</v>
      </c>
      <c r="F31" s="832" t="s">
        <v>3635</v>
      </c>
      <c r="G31" s="849">
        <v>45</v>
      </c>
      <c r="H31" s="849">
        <v>7335</v>
      </c>
      <c r="I31" s="832">
        <v>1.0975609756097562</v>
      </c>
      <c r="J31" s="832">
        <v>163</v>
      </c>
      <c r="K31" s="849">
        <v>41</v>
      </c>
      <c r="L31" s="849">
        <v>6683</v>
      </c>
      <c r="M31" s="832">
        <v>1</v>
      </c>
      <c r="N31" s="832">
        <v>163</v>
      </c>
      <c r="O31" s="849">
        <v>34</v>
      </c>
      <c r="P31" s="849">
        <v>5576</v>
      </c>
      <c r="Q31" s="837">
        <v>0.83435582822085885</v>
      </c>
      <c r="R31" s="850">
        <v>164</v>
      </c>
    </row>
    <row r="32" spans="1:18" ht="14.4" customHeight="1" x14ac:dyDescent="0.3">
      <c r="A32" s="831" t="s">
        <v>3586</v>
      </c>
      <c r="B32" s="832" t="s">
        <v>3587</v>
      </c>
      <c r="C32" s="832" t="s">
        <v>591</v>
      </c>
      <c r="D32" s="832" t="s">
        <v>3583</v>
      </c>
      <c r="E32" s="832" t="s">
        <v>3636</v>
      </c>
      <c r="F32" s="832" t="s">
        <v>3637</v>
      </c>
      <c r="G32" s="849">
        <v>2573</v>
      </c>
      <c r="H32" s="849">
        <v>85766.340000000127</v>
      </c>
      <c r="I32" s="832">
        <v>0.68485360499740133</v>
      </c>
      <c r="J32" s="832">
        <v>33.333206373882675</v>
      </c>
      <c r="K32" s="849">
        <v>3757</v>
      </c>
      <c r="L32" s="849">
        <v>125233.10000000009</v>
      </c>
      <c r="M32" s="832">
        <v>1</v>
      </c>
      <c r="N32" s="832">
        <v>33.333271227042879</v>
      </c>
      <c r="O32" s="849">
        <v>3445</v>
      </c>
      <c r="P32" s="849">
        <v>114833.0900000001</v>
      </c>
      <c r="Q32" s="837">
        <v>0.91695478272118169</v>
      </c>
      <c r="R32" s="850">
        <v>33.333262699564614</v>
      </c>
    </row>
    <row r="33" spans="1:18" ht="14.4" customHeight="1" x14ac:dyDescent="0.3">
      <c r="A33" s="831" t="s">
        <v>3586</v>
      </c>
      <c r="B33" s="832" t="s">
        <v>3587</v>
      </c>
      <c r="C33" s="832" t="s">
        <v>591</v>
      </c>
      <c r="D33" s="832" t="s">
        <v>3583</v>
      </c>
      <c r="E33" s="832" t="s">
        <v>3638</v>
      </c>
      <c r="F33" s="832" t="s">
        <v>3639</v>
      </c>
      <c r="G33" s="849">
        <v>86</v>
      </c>
      <c r="H33" s="849">
        <v>9976</v>
      </c>
      <c r="I33" s="832">
        <v>1.3650793650793651</v>
      </c>
      <c r="J33" s="832">
        <v>116</v>
      </c>
      <c r="K33" s="849">
        <v>63</v>
      </c>
      <c r="L33" s="849">
        <v>7308</v>
      </c>
      <c r="M33" s="832">
        <v>1</v>
      </c>
      <c r="N33" s="832">
        <v>116</v>
      </c>
      <c r="O33" s="849">
        <v>81</v>
      </c>
      <c r="P33" s="849">
        <v>9396</v>
      </c>
      <c r="Q33" s="837">
        <v>1.2857142857142858</v>
      </c>
      <c r="R33" s="850">
        <v>116</v>
      </c>
    </row>
    <row r="34" spans="1:18" ht="14.4" customHeight="1" x14ac:dyDescent="0.3">
      <c r="A34" s="831" t="s">
        <v>3586</v>
      </c>
      <c r="B34" s="832" t="s">
        <v>3587</v>
      </c>
      <c r="C34" s="832" t="s">
        <v>591</v>
      </c>
      <c r="D34" s="832" t="s">
        <v>3583</v>
      </c>
      <c r="E34" s="832" t="s">
        <v>3640</v>
      </c>
      <c r="F34" s="832" t="s">
        <v>3641</v>
      </c>
      <c r="G34" s="849">
        <v>4</v>
      </c>
      <c r="H34" s="849">
        <v>148</v>
      </c>
      <c r="I34" s="832"/>
      <c r="J34" s="832">
        <v>37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3586</v>
      </c>
      <c r="B35" s="832" t="s">
        <v>3587</v>
      </c>
      <c r="C35" s="832" t="s">
        <v>591</v>
      </c>
      <c r="D35" s="832" t="s">
        <v>3583</v>
      </c>
      <c r="E35" s="832" t="s">
        <v>3642</v>
      </c>
      <c r="F35" s="832" t="s">
        <v>3643</v>
      </c>
      <c r="G35" s="849">
        <v>92</v>
      </c>
      <c r="H35" s="849">
        <v>7912</v>
      </c>
      <c r="I35" s="832">
        <v>0.85185185185185186</v>
      </c>
      <c r="J35" s="832">
        <v>86</v>
      </c>
      <c r="K35" s="849">
        <v>108</v>
      </c>
      <c r="L35" s="849">
        <v>9288</v>
      </c>
      <c r="M35" s="832">
        <v>1</v>
      </c>
      <c r="N35" s="832">
        <v>86</v>
      </c>
      <c r="O35" s="849">
        <v>82</v>
      </c>
      <c r="P35" s="849">
        <v>7052</v>
      </c>
      <c r="Q35" s="837">
        <v>0.7592592592592593</v>
      </c>
      <c r="R35" s="850">
        <v>86</v>
      </c>
    </row>
    <row r="36" spans="1:18" ht="14.4" customHeight="1" x14ac:dyDescent="0.3">
      <c r="A36" s="831" t="s">
        <v>3586</v>
      </c>
      <c r="B36" s="832" t="s">
        <v>3587</v>
      </c>
      <c r="C36" s="832" t="s">
        <v>591</v>
      </c>
      <c r="D36" s="832" t="s">
        <v>3583</v>
      </c>
      <c r="E36" s="832" t="s">
        <v>3644</v>
      </c>
      <c r="F36" s="832" t="s">
        <v>3645</v>
      </c>
      <c r="G36" s="849">
        <v>35</v>
      </c>
      <c r="H36" s="849">
        <v>1120</v>
      </c>
      <c r="I36" s="832">
        <v>0.64814814814814814</v>
      </c>
      <c r="J36" s="832">
        <v>32</v>
      </c>
      <c r="K36" s="849">
        <v>54</v>
      </c>
      <c r="L36" s="849">
        <v>1728</v>
      </c>
      <c r="M36" s="832">
        <v>1</v>
      </c>
      <c r="N36" s="832">
        <v>32</v>
      </c>
      <c r="O36" s="849">
        <v>29</v>
      </c>
      <c r="P36" s="849">
        <v>928</v>
      </c>
      <c r="Q36" s="837">
        <v>0.53703703703703709</v>
      </c>
      <c r="R36" s="850">
        <v>32</v>
      </c>
    </row>
    <row r="37" spans="1:18" ht="14.4" customHeight="1" x14ac:dyDescent="0.3">
      <c r="A37" s="831" t="s">
        <v>3586</v>
      </c>
      <c r="B37" s="832" t="s">
        <v>3587</v>
      </c>
      <c r="C37" s="832" t="s">
        <v>591</v>
      </c>
      <c r="D37" s="832" t="s">
        <v>3583</v>
      </c>
      <c r="E37" s="832" t="s">
        <v>3646</v>
      </c>
      <c r="F37" s="832" t="s">
        <v>3647</v>
      </c>
      <c r="G37" s="849"/>
      <c r="H37" s="849"/>
      <c r="I37" s="832"/>
      <c r="J37" s="832"/>
      <c r="K37" s="849"/>
      <c r="L37" s="849"/>
      <c r="M37" s="832"/>
      <c r="N37" s="832"/>
      <c r="O37" s="849">
        <v>16</v>
      </c>
      <c r="P37" s="849">
        <v>0</v>
      </c>
      <c r="Q37" s="837"/>
      <c r="R37" s="850">
        <v>0</v>
      </c>
    </row>
    <row r="38" spans="1:18" ht="14.4" customHeight="1" x14ac:dyDescent="0.3">
      <c r="A38" s="831" t="s">
        <v>3586</v>
      </c>
      <c r="B38" s="832" t="s">
        <v>3587</v>
      </c>
      <c r="C38" s="832" t="s">
        <v>591</v>
      </c>
      <c r="D38" s="832" t="s">
        <v>3583</v>
      </c>
      <c r="E38" s="832" t="s">
        <v>3648</v>
      </c>
      <c r="F38" s="832" t="s">
        <v>3649</v>
      </c>
      <c r="G38" s="849">
        <v>22</v>
      </c>
      <c r="H38" s="849">
        <v>8668</v>
      </c>
      <c r="I38" s="832">
        <v>0.70788076766026953</v>
      </c>
      <c r="J38" s="832">
        <v>394</v>
      </c>
      <c r="K38" s="849">
        <v>31</v>
      </c>
      <c r="L38" s="849">
        <v>12245</v>
      </c>
      <c r="M38" s="832">
        <v>1</v>
      </c>
      <c r="N38" s="832">
        <v>395</v>
      </c>
      <c r="O38" s="849">
        <v>15</v>
      </c>
      <c r="P38" s="849">
        <v>7440</v>
      </c>
      <c r="Q38" s="837">
        <v>0.60759493670886078</v>
      </c>
      <c r="R38" s="850">
        <v>496</v>
      </c>
    </row>
    <row r="39" spans="1:18" ht="14.4" customHeight="1" x14ac:dyDescent="0.3">
      <c r="A39" s="831" t="s">
        <v>3586</v>
      </c>
      <c r="B39" s="832" t="s">
        <v>3587</v>
      </c>
      <c r="C39" s="832" t="s">
        <v>591</v>
      </c>
      <c r="D39" s="832" t="s">
        <v>3583</v>
      </c>
      <c r="E39" s="832" t="s">
        <v>3650</v>
      </c>
      <c r="F39" s="832" t="s">
        <v>3651</v>
      </c>
      <c r="G39" s="849">
        <v>23</v>
      </c>
      <c r="H39" s="849">
        <v>3726</v>
      </c>
      <c r="I39" s="832">
        <v>0.88461538461538458</v>
      </c>
      <c r="J39" s="832">
        <v>162</v>
      </c>
      <c r="K39" s="849">
        <v>26</v>
      </c>
      <c r="L39" s="849">
        <v>4212</v>
      </c>
      <c r="M39" s="832">
        <v>1</v>
      </c>
      <c r="N39" s="832">
        <v>162</v>
      </c>
      <c r="O39" s="849">
        <v>28</v>
      </c>
      <c r="P39" s="849">
        <v>4424</v>
      </c>
      <c r="Q39" s="837">
        <v>1.050332383665717</v>
      </c>
      <c r="R39" s="850">
        <v>158</v>
      </c>
    </row>
    <row r="40" spans="1:18" ht="14.4" customHeight="1" x14ac:dyDescent="0.3">
      <c r="A40" s="831" t="s">
        <v>3586</v>
      </c>
      <c r="B40" s="832" t="s">
        <v>3587</v>
      </c>
      <c r="C40" s="832" t="s">
        <v>591</v>
      </c>
      <c r="D40" s="832" t="s">
        <v>3583</v>
      </c>
      <c r="E40" s="832" t="s">
        <v>3652</v>
      </c>
      <c r="F40" s="832" t="s">
        <v>3653</v>
      </c>
      <c r="G40" s="849">
        <v>2</v>
      </c>
      <c r="H40" s="849">
        <v>118</v>
      </c>
      <c r="I40" s="832"/>
      <c r="J40" s="832">
        <v>59</v>
      </c>
      <c r="K40" s="849"/>
      <c r="L40" s="849"/>
      <c r="M40" s="832"/>
      <c r="N40" s="832"/>
      <c r="O40" s="849"/>
      <c r="P40" s="849"/>
      <c r="Q40" s="837"/>
      <c r="R40" s="850"/>
    </row>
    <row r="41" spans="1:18" ht="14.4" customHeight="1" x14ac:dyDescent="0.3">
      <c r="A41" s="831" t="s">
        <v>3586</v>
      </c>
      <c r="B41" s="832" t="s">
        <v>3587</v>
      </c>
      <c r="C41" s="832" t="s">
        <v>591</v>
      </c>
      <c r="D41" s="832" t="s">
        <v>3583</v>
      </c>
      <c r="E41" s="832" t="s">
        <v>3584</v>
      </c>
      <c r="F41" s="832" t="s">
        <v>3585</v>
      </c>
      <c r="G41" s="849">
        <v>370</v>
      </c>
      <c r="H41" s="849">
        <v>92870</v>
      </c>
      <c r="I41" s="832">
        <v>0.71153846153846156</v>
      </c>
      <c r="J41" s="832">
        <v>251</v>
      </c>
      <c r="K41" s="849">
        <v>520</v>
      </c>
      <c r="L41" s="849">
        <v>130520</v>
      </c>
      <c r="M41" s="832">
        <v>1</v>
      </c>
      <c r="N41" s="832">
        <v>251</v>
      </c>
      <c r="O41" s="849">
        <v>298</v>
      </c>
      <c r="P41" s="849">
        <v>75096</v>
      </c>
      <c r="Q41" s="837">
        <v>0.57536009806926136</v>
      </c>
      <c r="R41" s="850">
        <v>252</v>
      </c>
    </row>
    <row r="42" spans="1:18" ht="14.4" customHeight="1" x14ac:dyDescent="0.3">
      <c r="A42" s="831" t="s">
        <v>3586</v>
      </c>
      <c r="B42" s="832" t="s">
        <v>3587</v>
      </c>
      <c r="C42" s="832" t="s">
        <v>591</v>
      </c>
      <c r="D42" s="832" t="s">
        <v>3583</v>
      </c>
      <c r="E42" s="832" t="s">
        <v>3654</v>
      </c>
      <c r="F42" s="832" t="s">
        <v>3655</v>
      </c>
      <c r="G42" s="849">
        <v>1</v>
      </c>
      <c r="H42" s="849">
        <v>120</v>
      </c>
      <c r="I42" s="832">
        <v>0.33333333333333331</v>
      </c>
      <c r="J42" s="832">
        <v>120</v>
      </c>
      <c r="K42" s="849">
        <v>3</v>
      </c>
      <c r="L42" s="849">
        <v>360</v>
      </c>
      <c r="M42" s="832">
        <v>1</v>
      </c>
      <c r="N42" s="832">
        <v>120</v>
      </c>
      <c r="O42" s="849"/>
      <c r="P42" s="849"/>
      <c r="Q42" s="837"/>
      <c r="R42" s="850"/>
    </row>
    <row r="43" spans="1:18" ht="14.4" customHeight="1" x14ac:dyDescent="0.3">
      <c r="A43" s="831" t="s">
        <v>3586</v>
      </c>
      <c r="B43" s="832" t="s">
        <v>3587</v>
      </c>
      <c r="C43" s="832" t="s">
        <v>591</v>
      </c>
      <c r="D43" s="832" t="s">
        <v>3583</v>
      </c>
      <c r="E43" s="832" t="s">
        <v>3656</v>
      </c>
      <c r="F43" s="832" t="s">
        <v>3657</v>
      </c>
      <c r="G43" s="849">
        <v>1</v>
      </c>
      <c r="H43" s="849">
        <v>721</v>
      </c>
      <c r="I43" s="832">
        <v>0.99861495844875348</v>
      </c>
      <c r="J43" s="832">
        <v>721</v>
      </c>
      <c r="K43" s="849">
        <v>1</v>
      </c>
      <c r="L43" s="849">
        <v>722</v>
      </c>
      <c r="M43" s="832">
        <v>1</v>
      </c>
      <c r="N43" s="832">
        <v>722</v>
      </c>
      <c r="O43" s="849">
        <v>2</v>
      </c>
      <c r="P43" s="849">
        <v>1446</v>
      </c>
      <c r="Q43" s="837">
        <v>2.0027700831024933</v>
      </c>
      <c r="R43" s="850">
        <v>723</v>
      </c>
    </row>
    <row r="44" spans="1:18" ht="14.4" customHeight="1" x14ac:dyDescent="0.3">
      <c r="A44" s="831" t="s">
        <v>3586</v>
      </c>
      <c r="B44" s="832" t="s">
        <v>3587</v>
      </c>
      <c r="C44" s="832" t="s">
        <v>591</v>
      </c>
      <c r="D44" s="832" t="s">
        <v>3583</v>
      </c>
      <c r="E44" s="832" t="s">
        <v>3658</v>
      </c>
      <c r="F44" s="832" t="s">
        <v>3659</v>
      </c>
      <c r="G44" s="849">
        <v>3</v>
      </c>
      <c r="H44" s="849">
        <v>369</v>
      </c>
      <c r="I44" s="832">
        <v>0.42857142857142855</v>
      </c>
      <c r="J44" s="832">
        <v>123</v>
      </c>
      <c r="K44" s="849">
        <v>7</v>
      </c>
      <c r="L44" s="849">
        <v>861</v>
      </c>
      <c r="M44" s="832">
        <v>1</v>
      </c>
      <c r="N44" s="832">
        <v>123</v>
      </c>
      <c r="O44" s="849">
        <v>4</v>
      </c>
      <c r="P44" s="849">
        <v>496</v>
      </c>
      <c r="Q44" s="837">
        <v>0.57607433217189319</v>
      </c>
      <c r="R44" s="850">
        <v>124</v>
      </c>
    </row>
    <row r="45" spans="1:18" ht="14.4" customHeight="1" x14ac:dyDescent="0.3">
      <c r="A45" s="831" t="s">
        <v>3586</v>
      </c>
      <c r="B45" s="832" t="s">
        <v>3587</v>
      </c>
      <c r="C45" s="832" t="s">
        <v>591</v>
      </c>
      <c r="D45" s="832" t="s">
        <v>3583</v>
      </c>
      <c r="E45" s="832" t="s">
        <v>3660</v>
      </c>
      <c r="F45" s="832" t="s">
        <v>3661</v>
      </c>
      <c r="G45" s="849">
        <v>1</v>
      </c>
      <c r="H45" s="849">
        <v>59</v>
      </c>
      <c r="I45" s="832"/>
      <c r="J45" s="832">
        <v>59</v>
      </c>
      <c r="K45" s="849"/>
      <c r="L45" s="849"/>
      <c r="M45" s="832"/>
      <c r="N45" s="832"/>
      <c r="O45" s="849">
        <v>1</v>
      </c>
      <c r="P45" s="849">
        <v>59</v>
      </c>
      <c r="Q45" s="837"/>
      <c r="R45" s="850">
        <v>59</v>
      </c>
    </row>
    <row r="46" spans="1:18" ht="14.4" customHeight="1" x14ac:dyDescent="0.3">
      <c r="A46" s="831" t="s">
        <v>3586</v>
      </c>
      <c r="B46" s="832" t="s">
        <v>3587</v>
      </c>
      <c r="C46" s="832" t="s">
        <v>591</v>
      </c>
      <c r="D46" s="832" t="s">
        <v>3583</v>
      </c>
      <c r="E46" s="832" t="s">
        <v>3662</v>
      </c>
      <c r="F46" s="832" t="s">
        <v>3663</v>
      </c>
      <c r="G46" s="849">
        <v>3</v>
      </c>
      <c r="H46" s="849">
        <v>549</v>
      </c>
      <c r="I46" s="832">
        <v>0.42857142857142855</v>
      </c>
      <c r="J46" s="832">
        <v>183</v>
      </c>
      <c r="K46" s="849">
        <v>7</v>
      </c>
      <c r="L46" s="849">
        <v>1281</v>
      </c>
      <c r="M46" s="832">
        <v>1</v>
      </c>
      <c r="N46" s="832">
        <v>183</v>
      </c>
      <c r="O46" s="849">
        <v>2</v>
      </c>
      <c r="P46" s="849">
        <v>750</v>
      </c>
      <c r="Q46" s="837">
        <v>0.58548009367681497</v>
      </c>
      <c r="R46" s="850">
        <v>375</v>
      </c>
    </row>
    <row r="47" spans="1:18" ht="14.4" customHeight="1" x14ac:dyDescent="0.3">
      <c r="A47" s="831" t="s">
        <v>3586</v>
      </c>
      <c r="B47" s="832" t="s">
        <v>3587</v>
      </c>
      <c r="C47" s="832" t="s">
        <v>591</v>
      </c>
      <c r="D47" s="832" t="s">
        <v>3583</v>
      </c>
      <c r="E47" s="832" t="s">
        <v>3664</v>
      </c>
      <c r="F47" s="832" t="s">
        <v>3665</v>
      </c>
      <c r="G47" s="849"/>
      <c r="H47" s="849"/>
      <c r="I47" s="832"/>
      <c r="J47" s="832"/>
      <c r="K47" s="849"/>
      <c r="L47" s="849"/>
      <c r="M47" s="832"/>
      <c r="N47" s="832"/>
      <c r="O47" s="849">
        <v>1</v>
      </c>
      <c r="P47" s="849">
        <v>984</v>
      </c>
      <c r="Q47" s="837"/>
      <c r="R47" s="850">
        <v>984</v>
      </c>
    </row>
    <row r="48" spans="1:18" ht="14.4" customHeight="1" x14ac:dyDescent="0.3">
      <c r="A48" s="831" t="s">
        <v>3586</v>
      </c>
      <c r="B48" s="832" t="s">
        <v>3587</v>
      </c>
      <c r="C48" s="832" t="s">
        <v>591</v>
      </c>
      <c r="D48" s="832" t="s">
        <v>3583</v>
      </c>
      <c r="E48" s="832" t="s">
        <v>3666</v>
      </c>
      <c r="F48" s="832" t="s">
        <v>3667</v>
      </c>
      <c r="G48" s="849">
        <v>3</v>
      </c>
      <c r="H48" s="849">
        <v>957</v>
      </c>
      <c r="I48" s="832"/>
      <c r="J48" s="832">
        <v>319</v>
      </c>
      <c r="K48" s="849"/>
      <c r="L48" s="849"/>
      <c r="M48" s="832"/>
      <c r="N48" s="832"/>
      <c r="O48" s="849">
        <v>4</v>
      </c>
      <c r="P48" s="849">
        <v>1412</v>
      </c>
      <c r="Q48" s="837"/>
      <c r="R48" s="850">
        <v>353</v>
      </c>
    </row>
    <row r="49" spans="1:18" ht="14.4" customHeight="1" x14ac:dyDescent="0.3">
      <c r="A49" s="831" t="s">
        <v>3586</v>
      </c>
      <c r="B49" s="832" t="s">
        <v>3587</v>
      </c>
      <c r="C49" s="832" t="s">
        <v>591</v>
      </c>
      <c r="D49" s="832" t="s">
        <v>3583</v>
      </c>
      <c r="E49" s="832" t="s">
        <v>3668</v>
      </c>
      <c r="F49" s="832" t="s">
        <v>3669</v>
      </c>
      <c r="G49" s="849">
        <v>4</v>
      </c>
      <c r="H49" s="849">
        <v>2000</v>
      </c>
      <c r="I49" s="832">
        <v>1</v>
      </c>
      <c r="J49" s="832">
        <v>500</v>
      </c>
      <c r="K49" s="849">
        <v>4</v>
      </c>
      <c r="L49" s="849">
        <v>2000</v>
      </c>
      <c r="M49" s="832">
        <v>1</v>
      </c>
      <c r="N49" s="832">
        <v>500</v>
      </c>
      <c r="O49" s="849"/>
      <c r="P49" s="849"/>
      <c r="Q49" s="837"/>
      <c r="R49" s="850"/>
    </row>
    <row r="50" spans="1:18" ht="14.4" customHeight="1" x14ac:dyDescent="0.3">
      <c r="A50" s="831" t="s">
        <v>3586</v>
      </c>
      <c r="B50" s="832" t="s">
        <v>3587</v>
      </c>
      <c r="C50" s="832" t="s">
        <v>591</v>
      </c>
      <c r="D50" s="832" t="s">
        <v>3583</v>
      </c>
      <c r="E50" s="832" t="s">
        <v>3670</v>
      </c>
      <c r="F50" s="832" t="s">
        <v>3671</v>
      </c>
      <c r="G50" s="849">
        <v>1</v>
      </c>
      <c r="H50" s="849">
        <v>132</v>
      </c>
      <c r="I50" s="832">
        <v>1</v>
      </c>
      <c r="J50" s="832">
        <v>132</v>
      </c>
      <c r="K50" s="849">
        <v>1</v>
      </c>
      <c r="L50" s="849">
        <v>132</v>
      </c>
      <c r="M50" s="832">
        <v>1</v>
      </c>
      <c r="N50" s="832">
        <v>132</v>
      </c>
      <c r="O50" s="849">
        <v>1</v>
      </c>
      <c r="P50" s="849">
        <v>133</v>
      </c>
      <c r="Q50" s="837">
        <v>1.0075757575757576</v>
      </c>
      <c r="R50" s="850">
        <v>133</v>
      </c>
    </row>
    <row r="51" spans="1:18" ht="14.4" customHeight="1" x14ac:dyDescent="0.3">
      <c r="A51" s="831" t="s">
        <v>3586</v>
      </c>
      <c r="B51" s="832" t="s">
        <v>3587</v>
      </c>
      <c r="C51" s="832" t="s">
        <v>591</v>
      </c>
      <c r="D51" s="832" t="s">
        <v>3583</v>
      </c>
      <c r="E51" s="832" t="s">
        <v>3672</v>
      </c>
      <c r="F51" s="832" t="s">
        <v>3673</v>
      </c>
      <c r="G51" s="849">
        <v>173</v>
      </c>
      <c r="H51" s="849">
        <v>19895</v>
      </c>
      <c r="I51" s="832">
        <v>1.2013888888888888</v>
      </c>
      <c r="J51" s="832">
        <v>115</v>
      </c>
      <c r="K51" s="849">
        <v>144</v>
      </c>
      <c r="L51" s="849">
        <v>16560</v>
      </c>
      <c r="M51" s="832">
        <v>1</v>
      </c>
      <c r="N51" s="832">
        <v>115</v>
      </c>
      <c r="O51" s="849">
        <v>131</v>
      </c>
      <c r="P51" s="849">
        <v>18995</v>
      </c>
      <c r="Q51" s="837">
        <v>1.1470410628019323</v>
      </c>
      <c r="R51" s="850">
        <v>145</v>
      </c>
    </row>
    <row r="52" spans="1:18" ht="14.4" customHeight="1" x14ac:dyDescent="0.3">
      <c r="A52" s="831" t="s">
        <v>3586</v>
      </c>
      <c r="B52" s="832" t="s">
        <v>3587</v>
      </c>
      <c r="C52" s="832" t="s">
        <v>591</v>
      </c>
      <c r="D52" s="832" t="s">
        <v>3583</v>
      </c>
      <c r="E52" s="832" t="s">
        <v>3674</v>
      </c>
      <c r="F52" s="832" t="s">
        <v>3675</v>
      </c>
      <c r="G52" s="849">
        <v>1</v>
      </c>
      <c r="H52" s="849">
        <v>120</v>
      </c>
      <c r="I52" s="832"/>
      <c r="J52" s="832">
        <v>120</v>
      </c>
      <c r="K52" s="849"/>
      <c r="L52" s="849"/>
      <c r="M52" s="832"/>
      <c r="N52" s="832"/>
      <c r="O52" s="849"/>
      <c r="P52" s="849"/>
      <c r="Q52" s="837"/>
      <c r="R52" s="850"/>
    </row>
    <row r="53" spans="1:18" ht="14.4" customHeight="1" x14ac:dyDescent="0.3">
      <c r="A53" s="831" t="s">
        <v>3586</v>
      </c>
      <c r="B53" s="832" t="s">
        <v>3587</v>
      </c>
      <c r="C53" s="832" t="s">
        <v>591</v>
      </c>
      <c r="D53" s="832" t="s">
        <v>3583</v>
      </c>
      <c r="E53" s="832" t="s">
        <v>3676</v>
      </c>
      <c r="F53" s="832" t="s">
        <v>3677</v>
      </c>
      <c r="G53" s="849">
        <v>1</v>
      </c>
      <c r="H53" s="849">
        <v>120</v>
      </c>
      <c r="I53" s="832"/>
      <c r="J53" s="832">
        <v>120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" customHeight="1" x14ac:dyDescent="0.3">
      <c r="A54" s="831" t="s">
        <v>3586</v>
      </c>
      <c r="B54" s="832" t="s">
        <v>3587</v>
      </c>
      <c r="C54" s="832" t="s">
        <v>591</v>
      </c>
      <c r="D54" s="832" t="s">
        <v>3583</v>
      </c>
      <c r="E54" s="832" t="s">
        <v>3678</v>
      </c>
      <c r="F54" s="832" t="s">
        <v>3679</v>
      </c>
      <c r="G54" s="849">
        <v>1</v>
      </c>
      <c r="H54" s="849">
        <v>610</v>
      </c>
      <c r="I54" s="832"/>
      <c r="J54" s="832">
        <v>610</v>
      </c>
      <c r="K54" s="849"/>
      <c r="L54" s="849"/>
      <c r="M54" s="832"/>
      <c r="N54" s="832"/>
      <c r="O54" s="849">
        <v>1</v>
      </c>
      <c r="P54" s="849">
        <v>749</v>
      </c>
      <c r="Q54" s="837"/>
      <c r="R54" s="850">
        <v>749</v>
      </c>
    </row>
    <row r="55" spans="1:18" ht="14.4" customHeight="1" x14ac:dyDescent="0.3">
      <c r="A55" s="831" t="s">
        <v>3586</v>
      </c>
      <c r="B55" s="832" t="s">
        <v>3587</v>
      </c>
      <c r="C55" s="832" t="s">
        <v>591</v>
      </c>
      <c r="D55" s="832" t="s">
        <v>3583</v>
      </c>
      <c r="E55" s="832" t="s">
        <v>3680</v>
      </c>
      <c r="F55" s="832" t="s">
        <v>3681</v>
      </c>
      <c r="G55" s="849"/>
      <c r="H55" s="849"/>
      <c r="I55" s="832"/>
      <c r="J55" s="832"/>
      <c r="K55" s="849">
        <v>1</v>
      </c>
      <c r="L55" s="849">
        <v>948</v>
      </c>
      <c r="M55" s="832">
        <v>1</v>
      </c>
      <c r="N55" s="832">
        <v>948</v>
      </c>
      <c r="O55" s="849">
        <v>2</v>
      </c>
      <c r="P55" s="849">
        <v>1898</v>
      </c>
      <c r="Q55" s="837">
        <v>2.0021097046413501</v>
      </c>
      <c r="R55" s="850">
        <v>949</v>
      </c>
    </row>
    <row r="56" spans="1:18" ht="14.4" customHeight="1" x14ac:dyDescent="0.3">
      <c r="A56" s="831" t="s">
        <v>3586</v>
      </c>
      <c r="B56" s="832" t="s">
        <v>3587</v>
      </c>
      <c r="C56" s="832" t="s">
        <v>591</v>
      </c>
      <c r="D56" s="832" t="s">
        <v>3583</v>
      </c>
      <c r="E56" s="832" t="s">
        <v>3682</v>
      </c>
      <c r="F56" s="832" t="s">
        <v>3683</v>
      </c>
      <c r="G56" s="849">
        <v>63</v>
      </c>
      <c r="H56" s="849">
        <v>14301</v>
      </c>
      <c r="I56" s="832">
        <v>1.0862068965517242</v>
      </c>
      <c r="J56" s="832">
        <v>227</v>
      </c>
      <c r="K56" s="849">
        <v>58</v>
      </c>
      <c r="L56" s="849">
        <v>13166</v>
      </c>
      <c r="M56" s="832">
        <v>1</v>
      </c>
      <c r="N56" s="832">
        <v>227</v>
      </c>
      <c r="O56" s="849">
        <v>46</v>
      </c>
      <c r="P56" s="849">
        <v>7590</v>
      </c>
      <c r="Q56" s="837">
        <v>0.57648488531064868</v>
      </c>
      <c r="R56" s="850">
        <v>165</v>
      </c>
    </row>
    <row r="57" spans="1:18" ht="14.4" customHeight="1" x14ac:dyDescent="0.3">
      <c r="A57" s="831" t="s">
        <v>3586</v>
      </c>
      <c r="B57" s="832" t="s">
        <v>3587</v>
      </c>
      <c r="C57" s="832" t="s">
        <v>591</v>
      </c>
      <c r="D57" s="832" t="s">
        <v>3583</v>
      </c>
      <c r="E57" s="832" t="s">
        <v>3684</v>
      </c>
      <c r="F57" s="832" t="s">
        <v>3685</v>
      </c>
      <c r="G57" s="849"/>
      <c r="H57" s="849"/>
      <c r="I57" s="832"/>
      <c r="J57" s="832"/>
      <c r="K57" s="849">
        <v>1</v>
      </c>
      <c r="L57" s="849">
        <v>892</v>
      </c>
      <c r="M57" s="832">
        <v>1</v>
      </c>
      <c r="N57" s="832">
        <v>892</v>
      </c>
      <c r="O57" s="849"/>
      <c r="P57" s="849"/>
      <c r="Q57" s="837"/>
      <c r="R57" s="850"/>
    </row>
    <row r="58" spans="1:18" ht="14.4" customHeight="1" x14ac:dyDescent="0.3">
      <c r="A58" s="831" t="s">
        <v>3586</v>
      </c>
      <c r="B58" s="832" t="s">
        <v>3587</v>
      </c>
      <c r="C58" s="832" t="s">
        <v>591</v>
      </c>
      <c r="D58" s="832" t="s">
        <v>3583</v>
      </c>
      <c r="E58" s="832" t="s">
        <v>3686</v>
      </c>
      <c r="F58" s="832" t="s">
        <v>3687</v>
      </c>
      <c r="G58" s="849">
        <v>4</v>
      </c>
      <c r="H58" s="849">
        <v>344</v>
      </c>
      <c r="I58" s="832">
        <v>1.3333333333333333</v>
      </c>
      <c r="J58" s="832">
        <v>86</v>
      </c>
      <c r="K58" s="849">
        <v>3</v>
      </c>
      <c r="L58" s="849">
        <v>258</v>
      </c>
      <c r="M58" s="832">
        <v>1</v>
      </c>
      <c r="N58" s="832">
        <v>86</v>
      </c>
      <c r="O58" s="849">
        <v>1</v>
      </c>
      <c r="P58" s="849">
        <v>87</v>
      </c>
      <c r="Q58" s="837">
        <v>0.33720930232558138</v>
      </c>
      <c r="R58" s="850">
        <v>87</v>
      </c>
    </row>
    <row r="59" spans="1:18" ht="14.4" customHeight="1" x14ac:dyDescent="0.3">
      <c r="A59" s="831" t="s">
        <v>3586</v>
      </c>
      <c r="B59" s="832" t="s">
        <v>3587</v>
      </c>
      <c r="C59" s="832" t="s">
        <v>591</v>
      </c>
      <c r="D59" s="832" t="s">
        <v>3583</v>
      </c>
      <c r="E59" s="832" t="s">
        <v>3688</v>
      </c>
      <c r="F59" s="832" t="s">
        <v>3689</v>
      </c>
      <c r="G59" s="849">
        <v>2</v>
      </c>
      <c r="H59" s="849">
        <v>798</v>
      </c>
      <c r="I59" s="832">
        <v>0.66500000000000004</v>
      </c>
      <c r="J59" s="832">
        <v>399</v>
      </c>
      <c r="K59" s="849">
        <v>3</v>
      </c>
      <c r="L59" s="849">
        <v>1200</v>
      </c>
      <c r="M59" s="832">
        <v>1</v>
      </c>
      <c r="N59" s="832">
        <v>400</v>
      </c>
      <c r="O59" s="849">
        <v>3</v>
      </c>
      <c r="P59" s="849">
        <v>1500</v>
      </c>
      <c r="Q59" s="837">
        <v>1.25</v>
      </c>
      <c r="R59" s="850">
        <v>500</v>
      </c>
    </row>
    <row r="60" spans="1:18" ht="14.4" customHeight="1" x14ac:dyDescent="0.3">
      <c r="A60" s="831" t="s">
        <v>3586</v>
      </c>
      <c r="B60" s="832" t="s">
        <v>3587</v>
      </c>
      <c r="C60" s="832" t="s">
        <v>591</v>
      </c>
      <c r="D60" s="832" t="s">
        <v>3583</v>
      </c>
      <c r="E60" s="832" t="s">
        <v>3690</v>
      </c>
      <c r="F60" s="832" t="s">
        <v>3691</v>
      </c>
      <c r="G60" s="849">
        <v>1</v>
      </c>
      <c r="H60" s="849">
        <v>120</v>
      </c>
      <c r="I60" s="832"/>
      <c r="J60" s="832">
        <v>120</v>
      </c>
      <c r="K60" s="849"/>
      <c r="L60" s="849"/>
      <c r="M60" s="832"/>
      <c r="N60" s="832"/>
      <c r="O60" s="849">
        <v>2</v>
      </c>
      <c r="P60" s="849">
        <v>242</v>
      </c>
      <c r="Q60" s="837"/>
      <c r="R60" s="850">
        <v>121</v>
      </c>
    </row>
    <row r="61" spans="1:18" ht="14.4" customHeight="1" x14ac:dyDescent="0.3">
      <c r="A61" s="831" t="s">
        <v>3586</v>
      </c>
      <c r="B61" s="832" t="s">
        <v>3587</v>
      </c>
      <c r="C61" s="832" t="s">
        <v>591</v>
      </c>
      <c r="D61" s="832" t="s">
        <v>3583</v>
      </c>
      <c r="E61" s="832" t="s">
        <v>3692</v>
      </c>
      <c r="F61" s="832" t="s">
        <v>3693</v>
      </c>
      <c r="G61" s="849"/>
      <c r="H61" s="849"/>
      <c r="I61" s="832"/>
      <c r="J61" s="832"/>
      <c r="K61" s="849">
        <v>1</v>
      </c>
      <c r="L61" s="849">
        <v>1111</v>
      </c>
      <c r="M61" s="832">
        <v>1</v>
      </c>
      <c r="N61" s="832">
        <v>1111</v>
      </c>
      <c r="O61" s="849"/>
      <c r="P61" s="849"/>
      <c r="Q61" s="837"/>
      <c r="R61" s="850"/>
    </row>
    <row r="62" spans="1:18" ht="14.4" customHeight="1" x14ac:dyDescent="0.3">
      <c r="A62" s="831" t="s">
        <v>3586</v>
      </c>
      <c r="B62" s="832" t="s">
        <v>3587</v>
      </c>
      <c r="C62" s="832" t="s">
        <v>591</v>
      </c>
      <c r="D62" s="832" t="s">
        <v>3583</v>
      </c>
      <c r="E62" s="832" t="s">
        <v>3694</v>
      </c>
      <c r="F62" s="832" t="s">
        <v>3695</v>
      </c>
      <c r="G62" s="849">
        <v>1</v>
      </c>
      <c r="H62" s="849">
        <v>1369</v>
      </c>
      <c r="I62" s="832"/>
      <c r="J62" s="832">
        <v>1369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 t="s">
        <v>3586</v>
      </c>
      <c r="B63" s="832" t="s">
        <v>3587</v>
      </c>
      <c r="C63" s="832" t="s">
        <v>591</v>
      </c>
      <c r="D63" s="832" t="s">
        <v>3583</v>
      </c>
      <c r="E63" s="832" t="s">
        <v>3696</v>
      </c>
      <c r="F63" s="832" t="s">
        <v>3697</v>
      </c>
      <c r="G63" s="849"/>
      <c r="H63" s="849"/>
      <c r="I63" s="832"/>
      <c r="J63" s="832"/>
      <c r="K63" s="849"/>
      <c r="L63" s="849"/>
      <c r="M63" s="832"/>
      <c r="N63" s="832"/>
      <c r="O63" s="849">
        <v>1</v>
      </c>
      <c r="P63" s="849">
        <v>844</v>
      </c>
      <c r="Q63" s="837"/>
      <c r="R63" s="850">
        <v>844</v>
      </c>
    </row>
    <row r="64" spans="1:18" ht="14.4" customHeight="1" x14ac:dyDescent="0.3">
      <c r="A64" s="831" t="s">
        <v>3586</v>
      </c>
      <c r="B64" s="832" t="s">
        <v>3587</v>
      </c>
      <c r="C64" s="832" t="s">
        <v>591</v>
      </c>
      <c r="D64" s="832" t="s">
        <v>3583</v>
      </c>
      <c r="E64" s="832" t="s">
        <v>3698</v>
      </c>
      <c r="F64" s="832" t="s">
        <v>3699</v>
      </c>
      <c r="G64" s="849"/>
      <c r="H64" s="849"/>
      <c r="I64" s="832"/>
      <c r="J64" s="832"/>
      <c r="K64" s="849">
        <v>1</v>
      </c>
      <c r="L64" s="849">
        <v>179</v>
      </c>
      <c r="M64" s="832">
        <v>1</v>
      </c>
      <c r="N64" s="832">
        <v>179</v>
      </c>
      <c r="O64" s="849"/>
      <c r="P64" s="849"/>
      <c r="Q64" s="837"/>
      <c r="R64" s="850"/>
    </row>
    <row r="65" spans="1:18" ht="14.4" customHeight="1" thickBot="1" x14ac:dyDescent="0.35">
      <c r="A65" s="839" t="s">
        <v>3586</v>
      </c>
      <c r="B65" s="840" t="s">
        <v>3587</v>
      </c>
      <c r="C65" s="840" t="s">
        <v>591</v>
      </c>
      <c r="D65" s="840" t="s">
        <v>3583</v>
      </c>
      <c r="E65" s="840" t="s">
        <v>3700</v>
      </c>
      <c r="F65" s="840" t="s">
        <v>3701</v>
      </c>
      <c r="G65" s="851"/>
      <c r="H65" s="851"/>
      <c r="I65" s="840"/>
      <c r="J65" s="840"/>
      <c r="K65" s="851">
        <v>3</v>
      </c>
      <c r="L65" s="851">
        <v>258</v>
      </c>
      <c r="M65" s="840">
        <v>1</v>
      </c>
      <c r="N65" s="840">
        <v>86</v>
      </c>
      <c r="O65" s="851">
        <v>3</v>
      </c>
      <c r="P65" s="851">
        <v>261</v>
      </c>
      <c r="Q65" s="845">
        <v>1.0116279069767442</v>
      </c>
      <c r="R65" s="852">
        <v>87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8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3703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8626</v>
      </c>
      <c r="I3" s="208">
        <f t="shared" si="0"/>
        <v>994715.82000000018</v>
      </c>
      <c r="J3" s="78"/>
      <c r="K3" s="78"/>
      <c r="L3" s="208">
        <f t="shared" si="0"/>
        <v>9575.7799999999988</v>
      </c>
      <c r="M3" s="208">
        <f t="shared" si="0"/>
        <v>1045227.2899999999</v>
      </c>
      <c r="N3" s="78"/>
      <c r="O3" s="78"/>
      <c r="P3" s="208">
        <f t="shared" si="0"/>
        <v>9056.5000000000018</v>
      </c>
      <c r="Q3" s="208">
        <f t="shared" si="0"/>
        <v>959558.24999999977</v>
      </c>
      <c r="R3" s="79">
        <f>IF(M3=0,0,Q3/M3)</f>
        <v>0.91803788437249834</v>
      </c>
      <c r="S3" s="209">
        <f>IF(P3=0,0,Q3/P3)</f>
        <v>105.95243747584603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3582</v>
      </c>
      <c r="C6" s="825" t="s">
        <v>586</v>
      </c>
      <c r="D6" s="825" t="s">
        <v>1281</v>
      </c>
      <c r="E6" s="825" t="s">
        <v>3583</v>
      </c>
      <c r="F6" s="825" t="s">
        <v>3584</v>
      </c>
      <c r="G6" s="825" t="s">
        <v>3585</v>
      </c>
      <c r="H6" s="225">
        <v>1</v>
      </c>
      <c r="I6" s="225">
        <v>251</v>
      </c>
      <c r="J6" s="825"/>
      <c r="K6" s="825">
        <v>251</v>
      </c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3586</v>
      </c>
      <c r="B7" s="832" t="s">
        <v>3587</v>
      </c>
      <c r="C7" s="832" t="s">
        <v>591</v>
      </c>
      <c r="D7" s="832" t="s">
        <v>3572</v>
      </c>
      <c r="E7" s="832" t="s">
        <v>3583</v>
      </c>
      <c r="F7" s="832" t="s">
        <v>3596</v>
      </c>
      <c r="G7" s="832" t="s">
        <v>3597</v>
      </c>
      <c r="H7" s="849"/>
      <c r="I7" s="849"/>
      <c r="J7" s="832"/>
      <c r="K7" s="832"/>
      <c r="L7" s="849">
        <v>1</v>
      </c>
      <c r="M7" s="849">
        <v>83</v>
      </c>
      <c r="N7" s="832">
        <v>1</v>
      </c>
      <c r="O7" s="832">
        <v>83</v>
      </c>
      <c r="P7" s="849">
        <v>3</v>
      </c>
      <c r="Q7" s="849">
        <v>249</v>
      </c>
      <c r="R7" s="837">
        <v>3</v>
      </c>
      <c r="S7" s="850">
        <v>83</v>
      </c>
    </row>
    <row r="8" spans="1:19" ht="14.4" customHeight="1" x14ac:dyDescent="0.3">
      <c r="A8" s="831" t="s">
        <v>3586</v>
      </c>
      <c r="B8" s="832" t="s">
        <v>3587</v>
      </c>
      <c r="C8" s="832" t="s">
        <v>591</v>
      </c>
      <c r="D8" s="832" t="s">
        <v>3572</v>
      </c>
      <c r="E8" s="832" t="s">
        <v>3583</v>
      </c>
      <c r="F8" s="832" t="s">
        <v>3598</v>
      </c>
      <c r="G8" s="832" t="s">
        <v>3599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212</v>
      </c>
      <c r="R8" s="837"/>
      <c r="S8" s="850">
        <v>106</v>
      </c>
    </row>
    <row r="9" spans="1:19" ht="14.4" customHeight="1" x14ac:dyDescent="0.3">
      <c r="A9" s="831" t="s">
        <v>3586</v>
      </c>
      <c r="B9" s="832" t="s">
        <v>3587</v>
      </c>
      <c r="C9" s="832" t="s">
        <v>591</v>
      </c>
      <c r="D9" s="832" t="s">
        <v>3572</v>
      </c>
      <c r="E9" s="832" t="s">
        <v>3583</v>
      </c>
      <c r="F9" s="832" t="s">
        <v>3608</v>
      </c>
      <c r="G9" s="832" t="s">
        <v>3609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382</v>
      </c>
      <c r="R9" s="837"/>
      <c r="S9" s="850">
        <v>382</v>
      </c>
    </row>
    <row r="10" spans="1:19" ht="14.4" customHeight="1" x14ac:dyDescent="0.3">
      <c r="A10" s="831" t="s">
        <v>3586</v>
      </c>
      <c r="B10" s="832" t="s">
        <v>3587</v>
      </c>
      <c r="C10" s="832" t="s">
        <v>591</v>
      </c>
      <c r="D10" s="832" t="s">
        <v>3572</v>
      </c>
      <c r="E10" s="832" t="s">
        <v>3583</v>
      </c>
      <c r="F10" s="832" t="s">
        <v>3616</v>
      </c>
      <c r="G10" s="832" t="s">
        <v>3617</v>
      </c>
      <c r="H10" s="849">
        <v>1</v>
      </c>
      <c r="I10" s="849">
        <v>126</v>
      </c>
      <c r="J10" s="832">
        <v>0.5</v>
      </c>
      <c r="K10" s="832">
        <v>126</v>
      </c>
      <c r="L10" s="849">
        <v>2</v>
      </c>
      <c r="M10" s="849">
        <v>252</v>
      </c>
      <c r="N10" s="832">
        <v>1</v>
      </c>
      <c r="O10" s="832">
        <v>126</v>
      </c>
      <c r="P10" s="849">
        <v>15</v>
      </c>
      <c r="Q10" s="849">
        <v>1905</v>
      </c>
      <c r="R10" s="837">
        <v>7.5595238095238093</v>
      </c>
      <c r="S10" s="850">
        <v>127</v>
      </c>
    </row>
    <row r="11" spans="1:19" ht="14.4" customHeight="1" x14ac:dyDescent="0.3">
      <c r="A11" s="831" t="s">
        <v>3586</v>
      </c>
      <c r="B11" s="832" t="s">
        <v>3587</v>
      </c>
      <c r="C11" s="832" t="s">
        <v>591</v>
      </c>
      <c r="D11" s="832" t="s">
        <v>3572</v>
      </c>
      <c r="E11" s="832" t="s">
        <v>3583</v>
      </c>
      <c r="F11" s="832" t="s">
        <v>3626</v>
      </c>
      <c r="G11" s="832" t="s">
        <v>3627</v>
      </c>
      <c r="H11" s="849">
        <v>1</v>
      </c>
      <c r="I11" s="849">
        <v>1677</v>
      </c>
      <c r="J11" s="832"/>
      <c r="K11" s="832">
        <v>1677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3586</v>
      </c>
      <c r="B12" s="832" t="s">
        <v>3587</v>
      </c>
      <c r="C12" s="832" t="s">
        <v>591</v>
      </c>
      <c r="D12" s="832" t="s">
        <v>3572</v>
      </c>
      <c r="E12" s="832" t="s">
        <v>3583</v>
      </c>
      <c r="F12" s="832" t="s">
        <v>3634</v>
      </c>
      <c r="G12" s="832" t="s">
        <v>3635</v>
      </c>
      <c r="H12" s="849"/>
      <c r="I12" s="849"/>
      <c r="J12" s="832"/>
      <c r="K12" s="832"/>
      <c r="L12" s="849"/>
      <c r="M12" s="849"/>
      <c r="N12" s="832"/>
      <c r="O12" s="832"/>
      <c r="P12" s="849">
        <v>1</v>
      </c>
      <c r="Q12" s="849">
        <v>164</v>
      </c>
      <c r="R12" s="837"/>
      <c r="S12" s="850">
        <v>164</v>
      </c>
    </row>
    <row r="13" spans="1:19" ht="14.4" customHeight="1" x14ac:dyDescent="0.3">
      <c r="A13" s="831" t="s">
        <v>3586</v>
      </c>
      <c r="B13" s="832" t="s">
        <v>3587</v>
      </c>
      <c r="C13" s="832" t="s">
        <v>591</v>
      </c>
      <c r="D13" s="832" t="s">
        <v>3572</v>
      </c>
      <c r="E13" s="832" t="s">
        <v>3583</v>
      </c>
      <c r="F13" s="832" t="s">
        <v>3636</v>
      </c>
      <c r="G13" s="832" t="s">
        <v>3637</v>
      </c>
      <c r="H13" s="849">
        <v>2</v>
      </c>
      <c r="I13" s="849">
        <v>66.66</v>
      </c>
      <c r="J13" s="832">
        <v>0.99985000749962494</v>
      </c>
      <c r="K13" s="832">
        <v>33.33</v>
      </c>
      <c r="L13" s="849">
        <v>2</v>
      </c>
      <c r="M13" s="849">
        <v>66.67</v>
      </c>
      <c r="N13" s="832">
        <v>1</v>
      </c>
      <c r="O13" s="832">
        <v>33.335000000000001</v>
      </c>
      <c r="P13" s="849">
        <v>12</v>
      </c>
      <c r="Q13" s="849">
        <v>399.98999999999995</v>
      </c>
      <c r="R13" s="837">
        <v>5.999550022498874</v>
      </c>
      <c r="S13" s="850">
        <v>33.332499999999996</v>
      </c>
    </row>
    <row r="14" spans="1:19" ht="14.4" customHeight="1" x14ac:dyDescent="0.3">
      <c r="A14" s="831" t="s">
        <v>3586</v>
      </c>
      <c r="B14" s="832" t="s">
        <v>3587</v>
      </c>
      <c r="C14" s="832" t="s">
        <v>591</v>
      </c>
      <c r="D14" s="832" t="s">
        <v>3572</v>
      </c>
      <c r="E14" s="832" t="s">
        <v>3583</v>
      </c>
      <c r="F14" s="832" t="s">
        <v>3638</v>
      </c>
      <c r="G14" s="832" t="s">
        <v>3639</v>
      </c>
      <c r="H14" s="849">
        <v>65</v>
      </c>
      <c r="I14" s="849">
        <v>7540</v>
      </c>
      <c r="J14" s="832">
        <v>1.1818181818181819</v>
      </c>
      <c r="K14" s="832">
        <v>116</v>
      </c>
      <c r="L14" s="849">
        <v>55</v>
      </c>
      <c r="M14" s="849">
        <v>6380</v>
      </c>
      <c r="N14" s="832">
        <v>1</v>
      </c>
      <c r="O14" s="832">
        <v>116</v>
      </c>
      <c r="P14" s="849">
        <v>74</v>
      </c>
      <c r="Q14" s="849">
        <v>8584</v>
      </c>
      <c r="R14" s="837">
        <v>1.3454545454545455</v>
      </c>
      <c r="S14" s="850">
        <v>116</v>
      </c>
    </row>
    <row r="15" spans="1:19" ht="14.4" customHeight="1" x14ac:dyDescent="0.3">
      <c r="A15" s="831" t="s">
        <v>3586</v>
      </c>
      <c r="B15" s="832" t="s">
        <v>3587</v>
      </c>
      <c r="C15" s="832" t="s">
        <v>591</v>
      </c>
      <c r="D15" s="832" t="s">
        <v>3572</v>
      </c>
      <c r="E15" s="832" t="s">
        <v>3583</v>
      </c>
      <c r="F15" s="832" t="s">
        <v>3642</v>
      </c>
      <c r="G15" s="832" t="s">
        <v>3643</v>
      </c>
      <c r="H15" s="849">
        <v>1</v>
      </c>
      <c r="I15" s="849">
        <v>86</v>
      </c>
      <c r="J15" s="832"/>
      <c r="K15" s="832">
        <v>86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3586</v>
      </c>
      <c r="B16" s="832" t="s">
        <v>3587</v>
      </c>
      <c r="C16" s="832" t="s">
        <v>591</v>
      </c>
      <c r="D16" s="832" t="s">
        <v>3572</v>
      </c>
      <c r="E16" s="832" t="s">
        <v>3583</v>
      </c>
      <c r="F16" s="832" t="s">
        <v>3646</v>
      </c>
      <c r="G16" s="832" t="s">
        <v>3647</v>
      </c>
      <c r="H16" s="849"/>
      <c r="I16" s="849"/>
      <c r="J16" s="832"/>
      <c r="K16" s="832"/>
      <c r="L16" s="849"/>
      <c r="M16" s="849"/>
      <c r="N16" s="832"/>
      <c r="O16" s="832"/>
      <c r="P16" s="849">
        <v>16</v>
      </c>
      <c r="Q16" s="849">
        <v>0</v>
      </c>
      <c r="R16" s="837"/>
      <c r="S16" s="850">
        <v>0</v>
      </c>
    </row>
    <row r="17" spans="1:19" ht="14.4" customHeight="1" x14ac:dyDescent="0.3">
      <c r="A17" s="831" t="s">
        <v>3586</v>
      </c>
      <c r="B17" s="832" t="s">
        <v>3587</v>
      </c>
      <c r="C17" s="832" t="s">
        <v>591</v>
      </c>
      <c r="D17" s="832" t="s">
        <v>3572</v>
      </c>
      <c r="E17" s="832" t="s">
        <v>3583</v>
      </c>
      <c r="F17" s="832" t="s">
        <v>3584</v>
      </c>
      <c r="G17" s="832" t="s">
        <v>3585</v>
      </c>
      <c r="H17" s="849">
        <v>1</v>
      </c>
      <c r="I17" s="849">
        <v>251</v>
      </c>
      <c r="J17" s="832"/>
      <c r="K17" s="832">
        <v>251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3586</v>
      </c>
      <c r="B18" s="832" t="s">
        <v>3587</v>
      </c>
      <c r="C18" s="832" t="s">
        <v>591</v>
      </c>
      <c r="D18" s="832" t="s">
        <v>3572</v>
      </c>
      <c r="E18" s="832" t="s">
        <v>3583</v>
      </c>
      <c r="F18" s="832" t="s">
        <v>3660</v>
      </c>
      <c r="G18" s="832" t="s">
        <v>3661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59</v>
      </c>
      <c r="R18" s="837"/>
      <c r="S18" s="850">
        <v>59</v>
      </c>
    </row>
    <row r="19" spans="1:19" ht="14.4" customHeight="1" x14ac:dyDescent="0.3">
      <c r="A19" s="831" t="s">
        <v>3586</v>
      </c>
      <c r="B19" s="832" t="s">
        <v>3587</v>
      </c>
      <c r="C19" s="832" t="s">
        <v>591</v>
      </c>
      <c r="D19" s="832" t="s">
        <v>1270</v>
      </c>
      <c r="E19" s="832" t="s">
        <v>3588</v>
      </c>
      <c r="F19" s="832" t="s">
        <v>3589</v>
      </c>
      <c r="G19" s="832" t="s">
        <v>3590</v>
      </c>
      <c r="H19" s="849">
        <v>0.2</v>
      </c>
      <c r="I19" s="849">
        <v>30.21</v>
      </c>
      <c r="J19" s="832"/>
      <c r="K19" s="832">
        <v>151.04999999999998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3586</v>
      </c>
      <c r="B20" s="832" t="s">
        <v>3587</v>
      </c>
      <c r="C20" s="832" t="s">
        <v>591</v>
      </c>
      <c r="D20" s="832" t="s">
        <v>1270</v>
      </c>
      <c r="E20" s="832" t="s">
        <v>3583</v>
      </c>
      <c r="F20" s="832" t="s">
        <v>3596</v>
      </c>
      <c r="G20" s="832" t="s">
        <v>3597</v>
      </c>
      <c r="H20" s="849">
        <v>7</v>
      </c>
      <c r="I20" s="849">
        <v>581</v>
      </c>
      <c r="J20" s="832">
        <v>7</v>
      </c>
      <c r="K20" s="832">
        <v>83</v>
      </c>
      <c r="L20" s="849">
        <v>1</v>
      </c>
      <c r="M20" s="849">
        <v>83</v>
      </c>
      <c r="N20" s="832">
        <v>1</v>
      </c>
      <c r="O20" s="832">
        <v>83</v>
      </c>
      <c r="P20" s="849">
        <v>3</v>
      </c>
      <c r="Q20" s="849">
        <v>249</v>
      </c>
      <c r="R20" s="837">
        <v>3</v>
      </c>
      <c r="S20" s="850">
        <v>83</v>
      </c>
    </row>
    <row r="21" spans="1:19" ht="14.4" customHeight="1" x14ac:dyDescent="0.3">
      <c r="A21" s="831" t="s">
        <v>3586</v>
      </c>
      <c r="B21" s="832" t="s">
        <v>3587</v>
      </c>
      <c r="C21" s="832" t="s">
        <v>591</v>
      </c>
      <c r="D21" s="832" t="s">
        <v>1270</v>
      </c>
      <c r="E21" s="832" t="s">
        <v>3583</v>
      </c>
      <c r="F21" s="832" t="s">
        <v>3598</v>
      </c>
      <c r="G21" s="832" t="s">
        <v>3599</v>
      </c>
      <c r="H21" s="849">
        <v>1</v>
      </c>
      <c r="I21" s="849">
        <v>106</v>
      </c>
      <c r="J21" s="832"/>
      <c r="K21" s="832">
        <v>106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3586</v>
      </c>
      <c r="B22" s="832" t="s">
        <v>3587</v>
      </c>
      <c r="C22" s="832" t="s">
        <v>591</v>
      </c>
      <c r="D22" s="832" t="s">
        <v>1270</v>
      </c>
      <c r="E22" s="832" t="s">
        <v>3583</v>
      </c>
      <c r="F22" s="832" t="s">
        <v>3616</v>
      </c>
      <c r="G22" s="832" t="s">
        <v>3617</v>
      </c>
      <c r="H22" s="849">
        <v>93</v>
      </c>
      <c r="I22" s="849">
        <v>11718</v>
      </c>
      <c r="J22" s="832">
        <v>1.1204819277108433</v>
      </c>
      <c r="K22" s="832">
        <v>126</v>
      </c>
      <c r="L22" s="849">
        <v>83</v>
      </c>
      <c r="M22" s="849">
        <v>10458</v>
      </c>
      <c r="N22" s="832">
        <v>1</v>
      </c>
      <c r="O22" s="832">
        <v>126</v>
      </c>
      <c r="P22" s="849">
        <v>105</v>
      </c>
      <c r="Q22" s="849">
        <v>13335</v>
      </c>
      <c r="R22" s="837">
        <v>1.2751004016064258</v>
      </c>
      <c r="S22" s="850">
        <v>127</v>
      </c>
    </row>
    <row r="23" spans="1:19" ht="14.4" customHeight="1" x14ac:dyDescent="0.3">
      <c r="A23" s="831" t="s">
        <v>3586</v>
      </c>
      <c r="B23" s="832" t="s">
        <v>3587</v>
      </c>
      <c r="C23" s="832" t="s">
        <v>591</v>
      </c>
      <c r="D23" s="832" t="s">
        <v>1270</v>
      </c>
      <c r="E23" s="832" t="s">
        <v>3583</v>
      </c>
      <c r="F23" s="832" t="s">
        <v>3634</v>
      </c>
      <c r="G23" s="832" t="s">
        <v>3635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164</v>
      </c>
      <c r="R23" s="837"/>
      <c r="S23" s="850">
        <v>164</v>
      </c>
    </row>
    <row r="24" spans="1:19" ht="14.4" customHeight="1" x14ac:dyDescent="0.3">
      <c r="A24" s="831" t="s">
        <v>3586</v>
      </c>
      <c r="B24" s="832" t="s">
        <v>3587</v>
      </c>
      <c r="C24" s="832" t="s">
        <v>591</v>
      </c>
      <c r="D24" s="832" t="s">
        <v>1270</v>
      </c>
      <c r="E24" s="832" t="s">
        <v>3583</v>
      </c>
      <c r="F24" s="832" t="s">
        <v>3636</v>
      </c>
      <c r="G24" s="832" t="s">
        <v>3637</v>
      </c>
      <c r="H24" s="849">
        <v>68</v>
      </c>
      <c r="I24" s="849">
        <v>2266.6399999999994</v>
      </c>
      <c r="J24" s="832">
        <v>0.8192724052554532</v>
      </c>
      <c r="K24" s="832">
        <v>33.332941176470577</v>
      </c>
      <c r="L24" s="849">
        <v>83</v>
      </c>
      <c r="M24" s="849">
        <v>2766.6499999999996</v>
      </c>
      <c r="N24" s="832">
        <v>1</v>
      </c>
      <c r="O24" s="832">
        <v>33.33313253012048</v>
      </c>
      <c r="P24" s="849">
        <v>106</v>
      </c>
      <c r="Q24" s="849">
        <v>3533.3199999999997</v>
      </c>
      <c r="R24" s="837">
        <v>1.2771113078994452</v>
      </c>
      <c r="S24" s="850">
        <v>33.333207547169806</v>
      </c>
    </row>
    <row r="25" spans="1:19" ht="14.4" customHeight="1" x14ac:dyDescent="0.3">
      <c r="A25" s="831" t="s">
        <v>3586</v>
      </c>
      <c r="B25" s="832" t="s">
        <v>3587</v>
      </c>
      <c r="C25" s="832" t="s">
        <v>591</v>
      </c>
      <c r="D25" s="832" t="s">
        <v>1270</v>
      </c>
      <c r="E25" s="832" t="s">
        <v>3583</v>
      </c>
      <c r="F25" s="832" t="s">
        <v>3642</v>
      </c>
      <c r="G25" s="832" t="s">
        <v>3643</v>
      </c>
      <c r="H25" s="849">
        <v>1</v>
      </c>
      <c r="I25" s="849">
        <v>86</v>
      </c>
      <c r="J25" s="832"/>
      <c r="K25" s="832">
        <v>86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3586</v>
      </c>
      <c r="B26" s="832" t="s">
        <v>3587</v>
      </c>
      <c r="C26" s="832" t="s">
        <v>591</v>
      </c>
      <c r="D26" s="832" t="s">
        <v>1270</v>
      </c>
      <c r="E26" s="832" t="s">
        <v>3583</v>
      </c>
      <c r="F26" s="832" t="s">
        <v>3644</v>
      </c>
      <c r="G26" s="832" t="s">
        <v>3645</v>
      </c>
      <c r="H26" s="849">
        <v>1</v>
      </c>
      <c r="I26" s="849">
        <v>32</v>
      </c>
      <c r="J26" s="832"/>
      <c r="K26" s="832">
        <v>32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3586</v>
      </c>
      <c r="B27" s="832" t="s">
        <v>3587</v>
      </c>
      <c r="C27" s="832" t="s">
        <v>591</v>
      </c>
      <c r="D27" s="832" t="s">
        <v>1270</v>
      </c>
      <c r="E27" s="832" t="s">
        <v>3583</v>
      </c>
      <c r="F27" s="832" t="s">
        <v>3584</v>
      </c>
      <c r="G27" s="832" t="s">
        <v>3585</v>
      </c>
      <c r="H27" s="849">
        <v>24</v>
      </c>
      <c r="I27" s="849">
        <v>6024</v>
      </c>
      <c r="J27" s="832">
        <v>3.4285714285714284</v>
      </c>
      <c r="K27" s="832">
        <v>251</v>
      </c>
      <c r="L27" s="849">
        <v>7</v>
      </c>
      <c r="M27" s="849">
        <v>1757</v>
      </c>
      <c r="N27" s="832">
        <v>1</v>
      </c>
      <c r="O27" s="832">
        <v>251</v>
      </c>
      <c r="P27" s="849">
        <v>11</v>
      </c>
      <c r="Q27" s="849">
        <v>2772</v>
      </c>
      <c r="R27" s="837">
        <v>1.5776892430278884</v>
      </c>
      <c r="S27" s="850">
        <v>252</v>
      </c>
    </row>
    <row r="28" spans="1:19" ht="14.4" customHeight="1" x14ac:dyDescent="0.3">
      <c r="A28" s="831" t="s">
        <v>3586</v>
      </c>
      <c r="B28" s="832" t="s">
        <v>3587</v>
      </c>
      <c r="C28" s="832" t="s">
        <v>591</v>
      </c>
      <c r="D28" s="832" t="s">
        <v>1270</v>
      </c>
      <c r="E28" s="832" t="s">
        <v>3583</v>
      </c>
      <c r="F28" s="832" t="s">
        <v>3668</v>
      </c>
      <c r="G28" s="832" t="s">
        <v>3669</v>
      </c>
      <c r="H28" s="849">
        <v>1</v>
      </c>
      <c r="I28" s="849">
        <v>500</v>
      </c>
      <c r="J28" s="832"/>
      <c r="K28" s="832">
        <v>500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3586</v>
      </c>
      <c r="B29" s="832" t="s">
        <v>3587</v>
      </c>
      <c r="C29" s="832" t="s">
        <v>591</v>
      </c>
      <c r="D29" s="832" t="s">
        <v>1271</v>
      </c>
      <c r="E29" s="832" t="s">
        <v>3588</v>
      </c>
      <c r="F29" s="832" t="s">
        <v>3589</v>
      </c>
      <c r="G29" s="832" t="s">
        <v>3590</v>
      </c>
      <c r="H29" s="849">
        <v>0.3</v>
      </c>
      <c r="I29" s="849">
        <v>45.32</v>
      </c>
      <c r="J29" s="832">
        <v>0.16667892607576315</v>
      </c>
      <c r="K29" s="832">
        <v>151.06666666666666</v>
      </c>
      <c r="L29" s="849">
        <v>1.8000000000000003</v>
      </c>
      <c r="M29" s="849">
        <v>271.89999999999998</v>
      </c>
      <c r="N29" s="832">
        <v>1</v>
      </c>
      <c r="O29" s="832">
        <v>151.05555555555551</v>
      </c>
      <c r="P29" s="849">
        <v>0.2</v>
      </c>
      <c r="Q29" s="849">
        <v>13.94</v>
      </c>
      <c r="R29" s="837">
        <v>5.1268848841485845E-2</v>
      </c>
      <c r="S29" s="850">
        <v>69.699999999999989</v>
      </c>
    </row>
    <row r="30" spans="1:19" ht="14.4" customHeight="1" x14ac:dyDescent="0.3">
      <c r="A30" s="831" t="s">
        <v>3586</v>
      </c>
      <c r="B30" s="832" t="s">
        <v>3587</v>
      </c>
      <c r="C30" s="832" t="s">
        <v>591</v>
      </c>
      <c r="D30" s="832" t="s">
        <v>1271</v>
      </c>
      <c r="E30" s="832" t="s">
        <v>3583</v>
      </c>
      <c r="F30" s="832" t="s">
        <v>3596</v>
      </c>
      <c r="G30" s="832" t="s">
        <v>3597</v>
      </c>
      <c r="H30" s="849">
        <v>56</v>
      </c>
      <c r="I30" s="849">
        <v>4648</v>
      </c>
      <c r="J30" s="832">
        <v>1.1200000000000001</v>
      </c>
      <c r="K30" s="832">
        <v>83</v>
      </c>
      <c r="L30" s="849">
        <v>50</v>
      </c>
      <c r="M30" s="849">
        <v>4150</v>
      </c>
      <c r="N30" s="832">
        <v>1</v>
      </c>
      <c r="O30" s="832">
        <v>83</v>
      </c>
      <c r="P30" s="849">
        <v>73</v>
      </c>
      <c r="Q30" s="849">
        <v>6059</v>
      </c>
      <c r="R30" s="837">
        <v>1.46</v>
      </c>
      <c r="S30" s="850">
        <v>83</v>
      </c>
    </row>
    <row r="31" spans="1:19" ht="14.4" customHeight="1" x14ac:dyDescent="0.3">
      <c r="A31" s="831" t="s">
        <v>3586</v>
      </c>
      <c r="B31" s="832" t="s">
        <v>3587</v>
      </c>
      <c r="C31" s="832" t="s">
        <v>591</v>
      </c>
      <c r="D31" s="832" t="s">
        <v>1271</v>
      </c>
      <c r="E31" s="832" t="s">
        <v>3583</v>
      </c>
      <c r="F31" s="832" t="s">
        <v>3600</v>
      </c>
      <c r="G31" s="832" t="s">
        <v>3601</v>
      </c>
      <c r="H31" s="849">
        <v>1</v>
      </c>
      <c r="I31" s="849">
        <v>37</v>
      </c>
      <c r="J31" s="832"/>
      <c r="K31" s="832">
        <v>37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3586</v>
      </c>
      <c r="B32" s="832" t="s">
        <v>3587</v>
      </c>
      <c r="C32" s="832" t="s">
        <v>591</v>
      </c>
      <c r="D32" s="832" t="s">
        <v>1271</v>
      </c>
      <c r="E32" s="832" t="s">
        <v>3583</v>
      </c>
      <c r="F32" s="832" t="s">
        <v>3606</v>
      </c>
      <c r="G32" s="832" t="s">
        <v>3607</v>
      </c>
      <c r="H32" s="849">
        <v>1</v>
      </c>
      <c r="I32" s="849">
        <v>207</v>
      </c>
      <c r="J32" s="832"/>
      <c r="K32" s="832">
        <v>207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3586</v>
      </c>
      <c r="B33" s="832" t="s">
        <v>3587</v>
      </c>
      <c r="C33" s="832" t="s">
        <v>591</v>
      </c>
      <c r="D33" s="832" t="s">
        <v>1271</v>
      </c>
      <c r="E33" s="832" t="s">
        <v>3583</v>
      </c>
      <c r="F33" s="832" t="s">
        <v>3608</v>
      </c>
      <c r="G33" s="832" t="s">
        <v>3609</v>
      </c>
      <c r="H33" s="849"/>
      <c r="I33" s="849"/>
      <c r="J33" s="832"/>
      <c r="K33" s="832"/>
      <c r="L33" s="849">
        <v>3</v>
      </c>
      <c r="M33" s="849">
        <v>927</v>
      </c>
      <c r="N33" s="832">
        <v>1</v>
      </c>
      <c r="O33" s="832">
        <v>309</v>
      </c>
      <c r="P33" s="849">
        <v>4</v>
      </c>
      <c r="Q33" s="849">
        <v>1528</v>
      </c>
      <c r="R33" s="837">
        <v>1.6483279395900756</v>
      </c>
      <c r="S33" s="850">
        <v>382</v>
      </c>
    </row>
    <row r="34" spans="1:19" ht="14.4" customHeight="1" x14ac:dyDescent="0.3">
      <c r="A34" s="831" t="s">
        <v>3586</v>
      </c>
      <c r="B34" s="832" t="s">
        <v>3587</v>
      </c>
      <c r="C34" s="832" t="s">
        <v>591</v>
      </c>
      <c r="D34" s="832" t="s">
        <v>1271</v>
      </c>
      <c r="E34" s="832" t="s">
        <v>3583</v>
      </c>
      <c r="F34" s="832" t="s">
        <v>3612</v>
      </c>
      <c r="G34" s="832" t="s">
        <v>3613</v>
      </c>
      <c r="H34" s="849">
        <v>70</v>
      </c>
      <c r="I34" s="849">
        <v>6930</v>
      </c>
      <c r="J34" s="832">
        <v>1.4583333333333333</v>
      </c>
      <c r="K34" s="832">
        <v>99</v>
      </c>
      <c r="L34" s="849">
        <v>48</v>
      </c>
      <c r="M34" s="849">
        <v>4752</v>
      </c>
      <c r="N34" s="832">
        <v>1</v>
      </c>
      <c r="O34" s="832">
        <v>99</v>
      </c>
      <c r="P34" s="849">
        <v>49</v>
      </c>
      <c r="Q34" s="849">
        <v>4459</v>
      </c>
      <c r="R34" s="837">
        <v>0.93834175084175087</v>
      </c>
      <c r="S34" s="850">
        <v>91</v>
      </c>
    </row>
    <row r="35" spans="1:19" ht="14.4" customHeight="1" x14ac:dyDescent="0.3">
      <c r="A35" s="831" t="s">
        <v>3586</v>
      </c>
      <c r="B35" s="832" t="s">
        <v>3587</v>
      </c>
      <c r="C35" s="832" t="s">
        <v>591</v>
      </c>
      <c r="D35" s="832" t="s">
        <v>1271</v>
      </c>
      <c r="E35" s="832" t="s">
        <v>3583</v>
      </c>
      <c r="F35" s="832" t="s">
        <v>3614</v>
      </c>
      <c r="G35" s="832" t="s">
        <v>3615</v>
      </c>
      <c r="H35" s="849"/>
      <c r="I35" s="849"/>
      <c r="J35" s="832"/>
      <c r="K35" s="832"/>
      <c r="L35" s="849">
        <v>8</v>
      </c>
      <c r="M35" s="849">
        <v>776</v>
      </c>
      <c r="N35" s="832">
        <v>1</v>
      </c>
      <c r="O35" s="832">
        <v>97</v>
      </c>
      <c r="P35" s="849">
        <v>9</v>
      </c>
      <c r="Q35" s="849">
        <v>729</v>
      </c>
      <c r="R35" s="837">
        <v>0.93943298969072164</v>
      </c>
      <c r="S35" s="850">
        <v>81</v>
      </c>
    </row>
    <row r="36" spans="1:19" ht="14.4" customHeight="1" x14ac:dyDescent="0.3">
      <c r="A36" s="831" t="s">
        <v>3586</v>
      </c>
      <c r="B36" s="832" t="s">
        <v>3587</v>
      </c>
      <c r="C36" s="832" t="s">
        <v>591</v>
      </c>
      <c r="D36" s="832" t="s">
        <v>1271</v>
      </c>
      <c r="E36" s="832" t="s">
        <v>3583</v>
      </c>
      <c r="F36" s="832" t="s">
        <v>3616</v>
      </c>
      <c r="G36" s="832" t="s">
        <v>3617</v>
      </c>
      <c r="H36" s="849">
        <v>303</v>
      </c>
      <c r="I36" s="849">
        <v>38178</v>
      </c>
      <c r="J36" s="832">
        <v>1.3004291845493563</v>
      </c>
      <c r="K36" s="832">
        <v>126</v>
      </c>
      <c r="L36" s="849">
        <v>233</v>
      </c>
      <c r="M36" s="849">
        <v>29358</v>
      </c>
      <c r="N36" s="832">
        <v>1</v>
      </c>
      <c r="O36" s="832">
        <v>126</v>
      </c>
      <c r="P36" s="849">
        <v>269</v>
      </c>
      <c r="Q36" s="849">
        <v>34163</v>
      </c>
      <c r="R36" s="837">
        <v>1.1636691872743374</v>
      </c>
      <c r="S36" s="850">
        <v>127</v>
      </c>
    </row>
    <row r="37" spans="1:19" ht="14.4" customHeight="1" x14ac:dyDescent="0.3">
      <c r="A37" s="831" t="s">
        <v>3586</v>
      </c>
      <c r="B37" s="832" t="s">
        <v>3587</v>
      </c>
      <c r="C37" s="832" t="s">
        <v>591</v>
      </c>
      <c r="D37" s="832" t="s">
        <v>1271</v>
      </c>
      <c r="E37" s="832" t="s">
        <v>3583</v>
      </c>
      <c r="F37" s="832" t="s">
        <v>3626</v>
      </c>
      <c r="G37" s="832" t="s">
        <v>3627</v>
      </c>
      <c r="H37" s="849"/>
      <c r="I37" s="849"/>
      <c r="J37" s="832"/>
      <c r="K37" s="832"/>
      <c r="L37" s="849">
        <v>1</v>
      </c>
      <c r="M37" s="849">
        <v>1678</v>
      </c>
      <c r="N37" s="832">
        <v>1</v>
      </c>
      <c r="O37" s="832">
        <v>1678</v>
      </c>
      <c r="P37" s="849"/>
      <c r="Q37" s="849"/>
      <c r="R37" s="837"/>
      <c r="S37" s="850"/>
    </row>
    <row r="38" spans="1:19" ht="14.4" customHeight="1" x14ac:dyDescent="0.3">
      <c r="A38" s="831" t="s">
        <v>3586</v>
      </c>
      <c r="B38" s="832" t="s">
        <v>3587</v>
      </c>
      <c r="C38" s="832" t="s">
        <v>591</v>
      </c>
      <c r="D38" s="832" t="s">
        <v>1271</v>
      </c>
      <c r="E38" s="832" t="s">
        <v>3583</v>
      </c>
      <c r="F38" s="832" t="s">
        <v>3628</v>
      </c>
      <c r="G38" s="832" t="s">
        <v>3629</v>
      </c>
      <c r="H38" s="849">
        <v>1</v>
      </c>
      <c r="I38" s="849">
        <v>1309</v>
      </c>
      <c r="J38" s="832">
        <v>0.14274809160305343</v>
      </c>
      <c r="K38" s="832">
        <v>1309</v>
      </c>
      <c r="L38" s="849">
        <v>7</v>
      </c>
      <c r="M38" s="849">
        <v>9170</v>
      </c>
      <c r="N38" s="832">
        <v>1</v>
      </c>
      <c r="O38" s="832">
        <v>1310</v>
      </c>
      <c r="P38" s="849">
        <v>1</v>
      </c>
      <c r="Q38" s="849">
        <v>1313</v>
      </c>
      <c r="R38" s="837">
        <v>0.14318429661941112</v>
      </c>
      <c r="S38" s="850">
        <v>1313</v>
      </c>
    </row>
    <row r="39" spans="1:19" ht="14.4" customHeight="1" x14ac:dyDescent="0.3">
      <c r="A39" s="831" t="s">
        <v>3586</v>
      </c>
      <c r="B39" s="832" t="s">
        <v>3587</v>
      </c>
      <c r="C39" s="832" t="s">
        <v>591</v>
      </c>
      <c r="D39" s="832" t="s">
        <v>1271</v>
      </c>
      <c r="E39" s="832" t="s">
        <v>3583</v>
      </c>
      <c r="F39" s="832" t="s">
        <v>3634</v>
      </c>
      <c r="G39" s="832" t="s">
        <v>3635</v>
      </c>
      <c r="H39" s="849"/>
      <c r="I39" s="849"/>
      <c r="J39" s="832"/>
      <c r="K39" s="832"/>
      <c r="L39" s="849"/>
      <c r="M39" s="849"/>
      <c r="N39" s="832"/>
      <c r="O39" s="832"/>
      <c r="P39" s="849">
        <v>1</v>
      </c>
      <c r="Q39" s="849">
        <v>164</v>
      </c>
      <c r="R39" s="837"/>
      <c r="S39" s="850">
        <v>164</v>
      </c>
    </row>
    <row r="40" spans="1:19" ht="14.4" customHeight="1" x14ac:dyDescent="0.3">
      <c r="A40" s="831" t="s">
        <v>3586</v>
      </c>
      <c r="B40" s="832" t="s">
        <v>3587</v>
      </c>
      <c r="C40" s="832" t="s">
        <v>591</v>
      </c>
      <c r="D40" s="832" t="s">
        <v>1271</v>
      </c>
      <c r="E40" s="832" t="s">
        <v>3583</v>
      </c>
      <c r="F40" s="832" t="s">
        <v>3636</v>
      </c>
      <c r="G40" s="832" t="s">
        <v>3637</v>
      </c>
      <c r="H40" s="849">
        <v>175</v>
      </c>
      <c r="I40" s="849">
        <v>5833.3099999999995</v>
      </c>
      <c r="J40" s="832">
        <v>0.81775641322191239</v>
      </c>
      <c r="K40" s="832">
        <v>33.333199999999998</v>
      </c>
      <c r="L40" s="849">
        <v>214</v>
      </c>
      <c r="M40" s="849">
        <v>7133.3099999999995</v>
      </c>
      <c r="N40" s="832">
        <v>1</v>
      </c>
      <c r="O40" s="832">
        <v>33.333224299065421</v>
      </c>
      <c r="P40" s="849">
        <v>214</v>
      </c>
      <c r="Q40" s="849">
        <v>7133.3099999999995</v>
      </c>
      <c r="R40" s="837">
        <v>1</v>
      </c>
      <c r="S40" s="850">
        <v>33.333224299065421</v>
      </c>
    </row>
    <row r="41" spans="1:19" ht="14.4" customHeight="1" x14ac:dyDescent="0.3">
      <c r="A41" s="831" t="s">
        <v>3586</v>
      </c>
      <c r="B41" s="832" t="s">
        <v>3587</v>
      </c>
      <c r="C41" s="832" t="s">
        <v>591</v>
      </c>
      <c r="D41" s="832" t="s">
        <v>1271</v>
      </c>
      <c r="E41" s="832" t="s">
        <v>3583</v>
      </c>
      <c r="F41" s="832" t="s">
        <v>3638</v>
      </c>
      <c r="G41" s="832" t="s">
        <v>3639</v>
      </c>
      <c r="H41" s="849">
        <v>4</v>
      </c>
      <c r="I41" s="849">
        <v>464</v>
      </c>
      <c r="J41" s="832">
        <v>1.3333333333333333</v>
      </c>
      <c r="K41" s="832">
        <v>116</v>
      </c>
      <c r="L41" s="849">
        <v>3</v>
      </c>
      <c r="M41" s="849">
        <v>348</v>
      </c>
      <c r="N41" s="832">
        <v>1</v>
      </c>
      <c r="O41" s="832">
        <v>116</v>
      </c>
      <c r="P41" s="849"/>
      <c r="Q41" s="849"/>
      <c r="R41" s="837"/>
      <c r="S41" s="850"/>
    </row>
    <row r="42" spans="1:19" ht="14.4" customHeight="1" x14ac:dyDescent="0.3">
      <c r="A42" s="831" t="s">
        <v>3586</v>
      </c>
      <c r="B42" s="832" t="s">
        <v>3587</v>
      </c>
      <c r="C42" s="832" t="s">
        <v>591</v>
      </c>
      <c r="D42" s="832" t="s">
        <v>1271</v>
      </c>
      <c r="E42" s="832" t="s">
        <v>3583</v>
      </c>
      <c r="F42" s="832" t="s">
        <v>3642</v>
      </c>
      <c r="G42" s="832" t="s">
        <v>3643</v>
      </c>
      <c r="H42" s="849">
        <v>1</v>
      </c>
      <c r="I42" s="849">
        <v>86</v>
      </c>
      <c r="J42" s="832">
        <v>0.125</v>
      </c>
      <c r="K42" s="832">
        <v>86</v>
      </c>
      <c r="L42" s="849">
        <v>8</v>
      </c>
      <c r="M42" s="849">
        <v>688</v>
      </c>
      <c r="N42" s="832">
        <v>1</v>
      </c>
      <c r="O42" s="832">
        <v>86</v>
      </c>
      <c r="P42" s="849">
        <v>1</v>
      </c>
      <c r="Q42" s="849">
        <v>86</v>
      </c>
      <c r="R42" s="837">
        <v>0.125</v>
      </c>
      <c r="S42" s="850">
        <v>86</v>
      </c>
    </row>
    <row r="43" spans="1:19" ht="14.4" customHeight="1" x14ac:dyDescent="0.3">
      <c r="A43" s="831" t="s">
        <v>3586</v>
      </c>
      <c r="B43" s="832" t="s">
        <v>3587</v>
      </c>
      <c r="C43" s="832" t="s">
        <v>591</v>
      </c>
      <c r="D43" s="832" t="s">
        <v>1271</v>
      </c>
      <c r="E43" s="832" t="s">
        <v>3583</v>
      </c>
      <c r="F43" s="832" t="s">
        <v>3644</v>
      </c>
      <c r="G43" s="832" t="s">
        <v>3645</v>
      </c>
      <c r="H43" s="849">
        <v>1</v>
      </c>
      <c r="I43" s="849">
        <v>32</v>
      </c>
      <c r="J43" s="832">
        <v>0.2</v>
      </c>
      <c r="K43" s="832">
        <v>32</v>
      </c>
      <c r="L43" s="849">
        <v>5</v>
      </c>
      <c r="M43" s="849">
        <v>160</v>
      </c>
      <c r="N43" s="832">
        <v>1</v>
      </c>
      <c r="O43" s="832">
        <v>32</v>
      </c>
      <c r="P43" s="849"/>
      <c r="Q43" s="849"/>
      <c r="R43" s="837"/>
      <c r="S43" s="850"/>
    </row>
    <row r="44" spans="1:19" ht="14.4" customHeight="1" x14ac:dyDescent="0.3">
      <c r="A44" s="831" t="s">
        <v>3586</v>
      </c>
      <c r="B44" s="832" t="s">
        <v>3587</v>
      </c>
      <c r="C44" s="832" t="s">
        <v>591</v>
      </c>
      <c r="D44" s="832" t="s">
        <v>1271</v>
      </c>
      <c r="E44" s="832" t="s">
        <v>3583</v>
      </c>
      <c r="F44" s="832" t="s">
        <v>3650</v>
      </c>
      <c r="G44" s="832" t="s">
        <v>3651</v>
      </c>
      <c r="H44" s="849">
        <v>2</v>
      </c>
      <c r="I44" s="849">
        <v>324</v>
      </c>
      <c r="J44" s="832">
        <v>1</v>
      </c>
      <c r="K44" s="832">
        <v>162</v>
      </c>
      <c r="L44" s="849">
        <v>2</v>
      </c>
      <c r="M44" s="849">
        <v>324</v>
      </c>
      <c r="N44" s="832">
        <v>1</v>
      </c>
      <c r="O44" s="832">
        <v>162</v>
      </c>
      <c r="P44" s="849">
        <v>4</v>
      </c>
      <c r="Q44" s="849">
        <v>632</v>
      </c>
      <c r="R44" s="837">
        <v>1.9506172839506173</v>
      </c>
      <c r="S44" s="850">
        <v>158</v>
      </c>
    </row>
    <row r="45" spans="1:19" ht="14.4" customHeight="1" x14ac:dyDescent="0.3">
      <c r="A45" s="831" t="s">
        <v>3586</v>
      </c>
      <c r="B45" s="832" t="s">
        <v>3587</v>
      </c>
      <c r="C45" s="832" t="s">
        <v>591</v>
      </c>
      <c r="D45" s="832" t="s">
        <v>1271</v>
      </c>
      <c r="E45" s="832" t="s">
        <v>3583</v>
      </c>
      <c r="F45" s="832" t="s">
        <v>3584</v>
      </c>
      <c r="G45" s="832" t="s">
        <v>3585</v>
      </c>
      <c r="H45" s="849">
        <v>1</v>
      </c>
      <c r="I45" s="849">
        <v>251</v>
      </c>
      <c r="J45" s="832">
        <v>0.14285714285714285</v>
      </c>
      <c r="K45" s="832">
        <v>251</v>
      </c>
      <c r="L45" s="849">
        <v>7</v>
      </c>
      <c r="M45" s="849">
        <v>1757</v>
      </c>
      <c r="N45" s="832">
        <v>1</v>
      </c>
      <c r="O45" s="832">
        <v>251</v>
      </c>
      <c r="P45" s="849">
        <v>1</v>
      </c>
      <c r="Q45" s="849">
        <v>252</v>
      </c>
      <c r="R45" s="837">
        <v>0.14342629482071714</v>
      </c>
      <c r="S45" s="850">
        <v>252</v>
      </c>
    </row>
    <row r="46" spans="1:19" ht="14.4" customHeight="1" x14ac:dyDescent="0.3">
      <c r="A46" s="831" t="s">
        <v>3586</v>
      </c>
      <c r="B46" s="832" t="s">
        <v>3587</v>
      </c>
      <c r="C46" s="832" t="s">
        <v>591</v>
      </c>
      <c r="D46" s="832" t="s">
        <v>1271</v>
      </c>
      <c r="E46" s="832" t="s">
        <v>3583</v>
      </c>
      <c r="F46" s="832" t="s">
        <v>3666</v>
      </c>
      <c r="G46" s="832" t="s">
        <v>3667</v>
      </c>
      <c r="H46" s="849"/>
      <c r="I46" s="849"/>
      <c r="J46" s="832"/>
      <c r="K46" s="832"/>
      <c r="L46" s="849"/>
      <c r="M46" s="849"/>
      <c r="N46" s="832"/>
      <c r="O46" s="832"/>
      <c r="P46" s="849">
        <v>2</v>
      </c>
      <c r="Q46" s="849">
        <v>706</v>
      </c>
      <c r="R46" s="837"/>
      <c r="S46" s="850">
        <v>353</v>
      </c>
    </row>
    <row r="47" spans="1:19" ht="14.4" customHeight="1" x14ac:dyDescent="0.3">
      <c r="A47" s="831" t="s">
        <v>3586</v>
      </c>
      <c r="B47" s="832" t="s">
        <v>3587</v>
      </c>
      <c r="C47" s="832" t="s">
        <v>591</v>
      </c>
      <c r="D47" s="832" t="s">
        <v>1271</v>
      </c>
      <c r="E47" s="832" t="s">
        <v>3583</v>
      </c>
      <c r="F47" s="832" t="s">
        <v>3672</v>
      </c>
      <c r="G47" s="832" t="s">
        <v>3673</v>
      </c>
      <c r="H47" s="849">
        <v>29</v>
      </c>
      <c r="I47" s="849">
        <v>3335</v>
      </c>
      <c r="J47" s="832">
        <v>1.7058823529411764</v>
      </c>
      <c r="K47" s="832">
        <v>115</v>
      </c>
      <c r="L47" s="849">
        <v>17</v>
      </c>
      <c r="M47" s="849">
        <v>1955</v>
      </c>
      <c r="N47" s="832">
        <v>1</v>
      </c>
      <c r="O47" s="832">
        <v>115</v>
      </c>
      <c r="P47" s="849">
        <v>23</v>
      </c>
      <c r="Q47" s="849">
        <v>3335</v>
      </c>
      <c r="R47" s="837">
        <v>1.7058823529411764</v>
      </c>
      <c r="S47" s="850">
        <v>145</v>
      </c>
    </row>
    <row r="48" spans="1:19" ht="14.4" customHeight="1" x14ac:dyDescent="0.3">
      <c r="A48" s="831" t="s">
        <v>3586</v>
      </c>
      <c r="B48" s="832" t="s">
        <v>3587</v>
      </c>
      <c r="C48" s="832" t="s">
        <v>591</v>
      </c>
      <c r="D48" s="832" t="s">
        <v>1271</v>
      </c>
      <c r="E48" s="832" t="s">
        <v>3583</v>
      </c>
      <c r="F48" s="832" t="s">
        <v>3682</v>
      </c>
      <c r="G48" s="832" t="s">
        <v>3683</v>
      </c>
      <c r="H48" s="849">
        <v>9</v>
      </c>
      <c r="I48" s="849">
        <v>2043</v>
      </c>
      <c r="J48" s="832">
        <v>2.25</v>
      </c>
      <c r="K48" s="832">
        <v>227</v>
      </c>
      <c r="L48" s="849">
        <v>4</v>
      </c>
      <c r="M48" s="849">
        <v>908</v>
      </c>
      <c r="N48" s="832">
        <v>1</v>
      </c>
      <c r="O48" s="832">
        <v>227</v>
      </c>
      <c r="P48" s="849">
        <v>8</v>
      </c>
      <c r="Q48" s="849">
        <v>1320</v>
      </c>
      <c r="R48" s="837">
        <v>1.4537444933920705</v>
      </c>
      <c r="S48" s="850">
        <v>165</v>
      </c>
    </row>
    <row r="49" spans="1:19" ht="14.4" customHeight="1" x14ac:dyDescent="0.3">
      <c r="A49" s="831" t="s">
        <v>3586</v>
      </c>
      <c r="B49" s="832" t="s">
        <v>3587</v>
      </c>
      <c r="C49" s="832" t="s">
        <v>591</v>
      </c>
      <c r="D49" s="832" t="s">
        <v>1272</v>
      </c>
      <c r="E49" s="832" t="s">
        <v>3583</v>
      </c>
      <c r="F49" s="832" t="s">
        <v>3616</v>
      </c>
      <c r="G49" s="832" t="s">
        <v>3617</v>
      </c>
      <c r="H49" s="849">
        <v>1</v>
      </c>
      <c r="I49" s="849">
        <v>126</v>
      </c>
      <c r="J49" s="832"/>
      <c r="K49" s="832">
        <v>126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" customHeight="1" x14ac:dyDescent="0.3">
      <c r="A50" s="831" t="s">
        <v>3586</v>
      </c>
      <c r="B50" s="832" t="s">
        <v>3587</v>
      </c>
      <c r="C50" s="832" t="s">
        <v>591</v>
      </c>
      <c r="D50" s="832" t="s">
        <v>1272</v>
      </c>
      <c r="E50" s="832" t="s">
        <v>3583</v>
      </c>
      <c r="F50" s="832" t="s">
        <v>3636</v>
      </c>
      <c r="G50" s="832" t="s">
        <v>3637</v>
      </c>
      <c r="H50" s="849">
        <v>1</v>
      </c>
      <c r="I50" s="849">
        <v>33.33</v>
      </c>
      <c r="J50" s="832"/>
      <c r="K50" s="832">
        <v>33.33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" customHeight="1" x14ac:dyDescent="0.3">
      <c r="A51" s="831" t="s">
        <v>3586</v>
      </c>
      <c r="B51" s="832" t="s">
        <v>3587</v>
      </c>
      <c r="C51" s="832" t="s">
        <v>591</v>
      </c>
      <c r="D51" s="832" t="s">
        <v>1273</v>
      </c>
      <c r="E51" s="832" t="s">
        <v>3588</v>
      </c>
      <c r="F51" s="832" t="s">
        <v>3589</v>
      </c>
      <c r="G51" s="832" t="s">
        <v>3590</v>
      </c>
      <c r="H51" s="849">
        <v>1.3</v>
      </c>
      <c r="I51" s="849">
        <v>196.29999999999995</v>
      </c>
      <c r="J51" s="832">
        <v>0.64999999999999969</v>
      </c>
      <c r="K51" s="832">
        <v>150.99999999999997</v>
      </c>
      <c r="L51" s="849">
        <v>2</v>
      </c>
      <c r="M51" s="849">
        <v>302.00000000000006</v>
      </c>
      <c r="N51" s="832">
        <v>1</v>
      </c>
      <c r="O51" s="832">
        <v>151.00000000000003</v>
      </c>
      <c r="P51" s="849">
        <v>1.5</v>
      </c>
      <c r="Q51" s="849">
        <v>104.55</v>
      </c>
      <c r="R51" s="837">
        <v>0.34619205298013239</v>
      </c>
      <c r="S51" s="850">
        <v>69.7</v>
      </c>
    </row>
    <row r="52" spans="1:19" ht="14.4" customHeight="1" x14ac:dyDescent="0.3">
      <c r="A52" s="831" t="s">
        <v>3586</v>
      </c>
      <c r="B52" s="832" t="s">
        <v>3587</v>
      </c>
      <c r="C52" s="832" t="s">
        <v>591</v>
      </c>
      <c r="D52" s="832" t="s">
        <v>1273</v>
      </c>
      <c r="E52" s="832" t="s">
        <v>3588</v>
      </c>
      <c r="F52" s="832" t="s">
        <v>3592</v>
      </c>
      <c r="G52" s="832" t="s">
        <v>616</v>
      </c>
      <c r="H52" s="849">
        <v>0.1</v>
      </c>
      <c r="I52" s="849">
        <v>7.8</v>
      </c>
      <c r="J52" s="832"/>
      <c r="K52" s="832">
        <v>78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3586</v>
      </c>
      <c r="B53" s="832" t="s">
        <v>3587</v>
      </c>
      <c r="C53" s="832" t="s">
        <v>591</v>
      </c>
      <c r="D53" s="832" t="s">
        <v>1273</v>
      </c>
      <c r="E53" s="832" t="s">
        <v>3588</v>
      </c>
      <c r="F53" s="832" t="s">
        <v>3593</v>
      </c>
      <c r="G53" s="832"/>
      <c r="H53" s="849">
        <v>1</v>
      </c>
      <c r="I53" s="849">
        <v>264.05</v>
      </c>
      <c r="J53" s="832">
        <v>0.57140074873947766</v>
      </c>
      <c r="K53" s="832">
        <v>264.05</v>
      </c>
      <c r="L53" s="849">
        <v>2.2000000000000002</v>
      </c>
      <c r="M53" s="849">
        <v>462.11</v>
      </c>
      <c r="N53" s="832">
        <v>1</v>
      </c>
      <c r="O53" s="832">
        <v>210.04999999999998</v>
      </c>
      <c r="P53" s="849">
        <v>0.60000000000000009</v>
      </c>
      <c r="Q53" s="849">
        <v>126.03</v>
      </c>
      <c r="R53" s="837">
        <v>0.27272727272727271</v>
      </c>
      <c r="S53" s="850">
        <v>210.04999999999998</v>
      </c>
    </row>
    <row r="54" spans="1:19" ht="14.4" customHeight="1" x14ac:dyDescent="0.3">
      <c r="A54" s="831" t="s">
        <v>3586</v>
      </c>
      <c r="B54" s="832" t="s">
        <v>3587</v>
      </c>
      <c r="C54" s="832" t="s">
        <v>591</v>
      </c>
      <c r="D54" s="832" t="s">
        <v>1273</v>
      </c>
      <c r="E54" s="832" t="s">
        <v>3588</v>
      </c>
      <c r="F54" s="832" t="s">
        <v>3594</v>
      </c>
      <c r="G54" s="832" t="s">
        <v>3595</v>
      </c>
      <c r="H54" s="849">
        <v>1</v>
      </c>
      <c r="I54" s="849">
        <v>57.27</v>
      </c>
      <c r="J54" s="832">
        <v>1</v>
      </c>
      <c r="K54" s="832">
        <v>57.27</v>
      </c>
      <c r="L54" s="849">
        <v>1</v>
      </c>
      <c r="M54" s="849">
        <v>57.27</v>
      </c>
      <c r="N54" s="832">
        <v>1</v>
      </c>
      <c r="O54" s="832">
        <v>57.27</v>
      </c>
      <c r="P54" s="849"/>
      <c r="Q54" s="849"/>
      <c r="R54" s="837"/>
      <c r="S54" s="850"/>
    </row>
    <row r="55" spans="1:19" ht="14.4" customHeight="1" x14ac:dyDescent="0.3">
      <c r="A55" s="831" t="s">
        <v>3586</v>
      </c>
      <c r="B55" s="832" t="s">
        <v>3587</v>
      </c>
      <c r="C55" s="832" t="s">
        <v>591</v>
      </c>
      <c r="D55" s="832" t="s">
        <v>1273</v>
      </c>
      <c r="E55" s="832" t="s">
        <v>3583</v>
      </c>
      <c r="F55" s="832" t="s">
        <v>3596</v>
      </c>
      <c r="G55" s="832" t="s">
        <v>3597</v>
      </c>
      <c r="H55" s="849">
        <v>32</v>
      </c>
      <c r="I55" s="849">
        <v>2656</v>
      </c>
      <c r="J55" s="832">
        <v>1.032258064516129</v>
      </c>
      <c r="K55" s="832">
        <v>83</v>
      </c>
      <c r="L55" s="849">
        <v>31</v>
      </c>
      <c r="M55" s="849">
        <v>2573</v>
      </c>
      <c r="N55" s="832">
        <v>1</v>
      </c>
      <c r="O55" s="832">
        <v>83</v>
      </c>
      <c r="P55" s="849">
        <v>19</v>
      </c>
      <c r="Q55" s="849">
        <v>1577</v>
      </c>
      <c r="R55" s="837">
        <v>0.61290322580645162</v>
      </c>
      <c r="S55" s="850">
        <v>83</v>
      </c>
    </row>
    <row r="56" spans="1:19" ht="14.4" customHeight="1" x14ac:dyDescent="0.3">
      <c r="A56" s="831" t="s">
        <v>3586</v>
      </c>
      <c r="B56" s="832" t="s">
        <v>3587</v>
      </c>
      <c r="C56" s="832" t="s">
        <v>591</v>
      </c>
      <c r="D56" s="832" t="s">
        <v>1273</v>
      </c>
      <c r="E56" s="832" t="s">
        <v>3583</v>
      </c>
      <c r="F56" s="832" t="s">
        <v>3598</v>
      </c>
      <c r="G56" s="832" t="s">
        <v>3599</v>
      </c>
      <c r="H56" s="849">
        <v>9</v>
      </c>
      <c r="I56" s="849">
        <v>954</v>
      </c>
      <c r="J56" s="832">
        <v>0.6428571428571429</v>
      </c>
      <c r="K56" s="832">
        <v>106</v>
      </c>
      <c r="L56" s="849">
        <v>14</v>
      </c>
      <c r="M56" s="849">
        <v>1484</v>
      </c>
      <c r="N56" s="832">
        <v>1</v>
      </c>
      <c r="O56" s="832">
        <v>106</v>
      </c>
      <c r="P56" s="849">
        <v>10</v>
      </c>
      <c r="Q56" s="849">
        <v>1060</v>
      </c>
      <c r="R56" s="837">
        <v>0.7142857142857143</v>
      </c>
      <c r="S56" s="850">
        <v>106</v>
      </c>
    </row>
    <row r="57" spans="1:19" ht="14.4" customHeight="1" x14ac:dyDescent="0.3">
      <c r="A57" s="831" t="s">
        <v>3586</v>
      </c>
      <c r="B57" s="832" t="s">
        <v>3587</v>
      </c>
      <c r="C57" s="832" t="s">
        <v>591</v>
      </c>
      <c r="D57" s="832" t="s">
        <v>1273</v>
      </c>
      <c r="E57" s="832" t="s">
        <v>3583</v>
      </c>
      <c r="F57" s="832" t="s">
        <v>3600</v>
      </c>
      <c r="G57" s="832" t="s">
        <v>3601</v>
      </c>
      <c r="H57" s="849"/>
      <c r="I57" s="849"/>
      <c r="J57" s="832"/>
      <c r="K57" s="832"/>
      <c r="L57" s="849">
        <v>1</v>
      </c>
      <c r="M57" s="849">
        <v>37</v>
      </c>
      <c r="N57" s="832">
        <v>1</v>
      </c>
      <c r="O57" s="832">
        <v>37</v>
      </c>
      <c r="P57" s="849"/>
      <c r="Q57" s="849"/>
      <c r="R57" s="837"/>
      <c r="S57" s="850"/>
    </row>
    <row r="58" spans="1:19" ht="14.4" customHeight="1" x14ac:dyDescent="0.3">
      <c r="A58" s="831" t="s">
        <v>3586</v>
      </c>
      <c r="B58" s="832" t="s">
        <v>3587</v>
      </c>
      <c r="C58" s="832" t="s">
        <v>591</v>
      </c>
      <c r="D58" s="832" t="s">
        <v>1273</v>
      </c>
      <c r="E58" s="832" t="s">
        <v>3583</v>
      </c>
      <c r="F58" s="832" t="s">
        <v>3606</v>
      </c>
      <c r="G58" s="832" t="s">
        <v>3607</v>
      </c>
      <c r="H58" s="849">
        <v>2</v>
      </c>
      <c r="I58" s="849">
        <v>414</v>
      </c>
      <c r="J58" s="832">
        <v>0.33333333333333331</v>
      </c>
      <c r="K58" s="832">
        <v>207</v>
      </c>
      <c r="L58" s="849">
        <v>6</v>
      </c>
      <c r="M58" s="849">
        <v>1242</v>
      </c>
      <c r="N58" s="832">
        <v>1</v>
      </c>
      <c r="O58" s="832">
        <v>207</v>
      </c>
      <c r="P58" s="849">
        <v>7</v>
      </c>
      <c r="Q58" s="849">
        <v>1687</v>
      </c>
      <c r="R58" s="837">
        <v>1.3582930756843801</v>
      </c>
      <c r="S58" s="850">
        <v>241</v>
      </c>
    </row>
    <row r="59" spans="1:19" ht="14.4" customHeight="1" x14ac:dyDescent="0.3">
      <c r="A59" s="831" t="s">
        <v>3586</v>
      </c>
      <c r="B59" s="832" t="s">
        <v>3587</v>
      </c>
      <c r="C59" s="832" t="s">
        <v>591</v>
      </c>
      <c r="D59" s="832" t="s">
        <v>1273</v>
      </c>
      <c r="E59" s="832" t="s">
        <v>3583</v>
      </c>
      <c r="F59" s="832" t="s">
        <v>3610</v>
      </c>
      <c r="G59" s="832" t="s">
        <v>3611</v>
      </c>
      <c r="H59" s="849"/>
      <c r="I59" s="849"/>
      <c r="J59" s="832"/>
      <c r="K59" s="832"/>
      <c r="L59" s="849"/>
      <c r="M59" s="849"/>
      <c r="N59" s="832"/>
      <c r="O59" s="832"/>
      <c r="P59" s="849">
        <v>1</v>
      </c>
      <c r="Q59" s="849">
        <v>604</v>
      </c>
      <c r="R59" s="837"/>
      <c r="S59" s="850">
        <v>604</v>
      </c>
    </row>
    <row r="60" spans="1:19" ht="14.4" customHeight="1" x14ac:dyDescent="0.3">
      <c r="A60" s="831" t="s">
        <v>3586</v>
      </c>
      <c r="B60" s="832" t="s">
        <v>3587</v>
      </c>
      <c r="C60" s="832" t="s">
        <v>591</v>
      </c>
      <c r="D60" s="832" t="s">
        <v>1273</v>
      </c>
      <c r="E60" s="832" t="s">
        <v>3583</v>
      </c>
      <c r="F60" s="832" t="s">
        <v>3612</v>
      </c>
      <c r="G60" s="832" t="s">
        <v>3613</v>
      </c>
      <c r="H60" s="849">
        <v>43</v>
      </c>
      <c r="I60" s="849">
        <v>4257</v>
      </c>
      <c r="J60" s="832">
        <v>1.303030303030303</v>
      </c>
      <c r="K60" s="832">
        <v>99</v>
      </c>
      <c r="L60" s="849">
        <v>33</v>
      </c>
      <c r="M60" s="849">
        <v>3267</v>
      </c>
      <c r="N60" s="832">
        <v>1</v>
      </c>
      <c r="O60" s="832">
        <v>99</v>
      </c>
      <c r="P60" s="849">
        <v>15</v>
      </c>
      <c r="Q60" s="849">
        <v>1365</v>
      </c>
      <c r="R60" s="837">
        <v>0.41781450872359965</v>
      </c>
      <c r="S60" s="850">
        <v>91</v>
      </c>
    </row>
    <row r="61" spans="1:19" ht="14.4" customHeight="1" x14ac:dyDescent="0.3">
      <c r="A61" s="831" t="s">
        <v>3586</v>
      </c>
      <c r="B61" s="832" t="s">
        <v>3587</v>
      </c>
      <c r="C61" s="832" t="s">
        <v>591</v>
      </c>
      <c r="D61" s="832" t="s">
        <v>1273</v>
      </c>
      <c r="E61" s="832" t="s">
        <v>3583</v>
      </c>
      <c r="F61" s="832" t="s">
        <v>3614</v>
      </c>
      <c r="G61" s="832" t="s">
        <v>3615</v>
      </c>
      <c r="H61" s="849">
        <v>23</v>
      </c>
      <c r="I61" s="849">
        <v>2231</v>
      </c>
      <c r="J61" s="832">
        <v>0.95833333333333337</v>
      </c>
      <c r="K61" s="832">
        <v>97</v>
      </c>
      <c r="L61" s="849">
        <v>24</v>
      </c>
      <c r="M61" s="849">
        <v>2328</v>
      </c>
      <c r="N61" s="832">
        <v>1</v>
      </c>
      <c r="O61" s="832">
        <v>97</v>
      </c>
      <c r="P61" s="849">
        <v>10</v>
      </c>
      <c r="Q61" s="849">
        <v>810</v>
      </c>
      <c r="R61" s="837">
        <v>0.34793814432989689</v>
      </c>
      <c r="S61" s="850">
        <v>81</v>
      </c>
    </row>
    <row r="62" spans="1:19" ht="14.4" customHeight="1" x14ac:dyDescent="0.3">
      <c r="A62" s="831" t="s">
        <v>3586</v>
      </c>
      <c r="B62" s="832" t="s">
        <v>3587</v>
      </c>
      <c r="C62" s="832" t="s">
        <v>591</v>
      </c>
      <c r="D62" s="832" t="s">
        <v>1273</v>
      </c>
      <c r="E62" s="832" t="s">
        <v>3583</v>
      </c>
      <c r="F62" s="832" t="s">
        <v>3616</v>
      </c>
      <c r="G62" s="832" t="s">
        <v>3617</v>
      </c>
      <c r="H62" s="849">
        <v>261</v>
      </c>
      <c r="I62" s="849">
        <v>32886</v>
      </c>
      <c r="J62" s="832">
        <v>0.76315789473684215</v>
      </c>
      <c r="K62" s="832">
        <v>126</v>
      </c>
      <c r="L62" s="849">
        <v>342</v>
      </c>
      <c r="M62" s="849">
        <v>43092</v>
      </c>
      <c r="N62" s="832">
        <v>1</v>
      </c>
      <c r="O62" s="832">
        <v>126</v>
      </c>
      <c r="P62" s="849">
        <v>239</v>
      </c>
      <c r="Q62" s="849">
        <v>30353</v>
      </c>
      <c r="R62" s="837">
        <v>0.70437668244685792</v>
      </c>
      <c r="S62" s="850">
        <v>127</v>
      </c>
    </row>
    <row r="63" spans="1:19" ht="14.4" customHeight="1" x14ac:dyDescent="0.3">
      <c r="A63" s="831" t="s">
        <v>3586</v>
      </c>
      <c r="B63" s="832" t="s">
        <v>3587</v>
      </c>
      <c r="C63" s="832" t="s">
        <v>591</v>
      </c>
      <c r="D63" s="832" t="s">
        <v>1273</v>
      </c>
      <c r="E63" s="832" t="s">
        <v>3583</v>
      </c>
      <c r="F63" s="832" t="s">
        <v>3628</v>
      </c>
      <c r="G63" s="832" t="s">
        <v>3629</v>
      </c>
      <c r="H63" s="849">
        <v>2</v>
      </c>
      <c r="I63" s="849">
        <v>2618</v>
      </c>
      <c r="J63" s="832">
        <v>0.2498091603053435</v>
      </c>
      <c r="K63" s="832">
        <v>1309</v>
      </c>
      <c r="L63" s="849">
        <v>8</v>
      </c>
      <c r="M63" s="849">
        <v>10480</v>
      </c>
      <c r="N63" s="832">
        <v>1</v>
      </c>
      <c r="O63" s="832">
        <v>1310</v>
      </c>
      <c r="P63" s="849">
        <v>8</v>
      </c>
      <c r="Q63" s="849">
        <v>10504</v>
      </c>
      <c r="R63" s="837">
        <v>1.002290076335878</v>
      </c>
      <c r="S63" s="850">
        <v>1313</v>
      </c>
    </row>
    <row r="64" spans="1:19" ht="14.4" customHeight="1" x14ac:dyDescent="0.3">
      <c r="A64" s="831" t="s">
        <v>3586</v>
      </c>
      <c r="B64" s="832" t="s">
        <v>3587</v>
      </c>
      <c r="C64" s="832" t="s">
        <v>591</v>
      </c>
      <c r="D64" s="832" t="s">
        <v>1273</v>
      </c>
      <c r="E64" s="832" t="s">
        <v>3583</v>
      </c>
      <c r="F64" s="832" t="s">
        <v>3630</v>
      </c>
      <c r="G64" s="832" t="s">
        <v>3631</v>
      </c>
      <c r="H64" s="849">
        <v>1</v>
      </c>
      <c r="I64" s="849">
        <v>971</v>
      </c>
      <c r="J64" s="832">
        <v>0.49948559670781895</v>
      </c>
      <c r="K64" s="832">
        <v>971</v>
      </c>
      <c r="L64" s="849">
        <v>2</v>
      </c>
      <c r="M64" s="849">
        <v>1944</v>
      </c>
      <c r="N64" s="832">
        <v>1</v>
      </c>
      <c r="O64" s="832">
        <v>972</v>
      </c>
      <c r="P64" s="849">
        <v>2</v>
      </c>
      <c r="Q64" s="849">
        <v>1950</v>
      </c>
      <c r="R64" s="837">
        <v>1.0030864197530864</v>
      </c>
      <c r="S64" s="850">
        <v>975</v>
      </c>
    </row>
    <row r="65" spans="1:19" ht="14.4" customHeight="1" x14ac:dyDescent="0.3">
      <c r="A65" s="831" t="s">
        <v>3586</v>
      </c>
      <c r="B65" s="832" t="s">
        <v>3587</v>
      </c>
      <c r="C65" s="832" t="s">
        <v>591</v>
      </c>
      <c r="D65" s="832" t="s">
        <v>1273</v>
      </c>
      <c r="E65" s="832" t="s">
        <v>3583</v>
      </c>
      <c r="F65" s="832" t="s">
        <v>3634</v>
      </c>
      <c r="G65" s="832" t="s">
        <v>3635</v>
      </c>
      <c r="H65" s="849">
        <v>11</v>
      </c>
      <c r="I65" s="849">
        <v>1793</v>
      </c>
      <c r="J65" s="832">
        <v>0.6875</v>
      </c>
      <c r="K65" s="832">
        <v>163</v>
      </c>
      <c r="L65" s="849">
        <v>16</v>
      </c>
      <c r="M65" s="849">
        <v>2608</v>
      </c>
      <c r="N65" s="832">
        <v>1</v>
      </c>
      <c r="O65" s="832">
        <v>163</v>
      </c>
      <c r="P65" s="849">
        <v>16</v>
      </c>
      <c r="Q65" s="849">
        <v>2624</v>
      </c>
      <c r="R65" s="837">
        <v>1.0061349693251533</v>
      </c>
      <c r="S65" s="850">
        <v>164</v>
      </c>
    </row>
    <row r="66" spans="1:19" ht="14.4" customHeight="1" x14ac:dyDescent="0.3">
      <c r="A66" s="831" t="s">
        <v>3586</v>
      </c>
      <c r="B66" s="832" t="s">
        <v>3587</v>
      </c>
      <c r="C66" s="832" t="s">
        <v>591</v>
      </c>
      <c r="D66" s="832" t="s">
        <v>1273</v>
      </c>
      <c r="E66" s="832" t="s">
        <v>3583</v>
      </c>
      <c r="F66" s="832" t="s">
        <v>3636</v>
      </c>
      <c r="G66" s="832" t="s">
        <v>3637</v>
      </c>
      <c r="H66" s="849">
        <v>149</v>
      </c>
      <c r="I66" s="849">
        <v>4966.6499999999996</v>
      </c>
      <c r="J66" s="832">
        <v>0.53214126147902197</v>
      </c>
      <c r="K66" s="832">
        <v>33.333221476510062</v>
      </c>
      <c r="L66" s="849">
        <v>280</v>
      </c>
      <c r="M66" s="849">
        <v>9333.33</v>
      </c>
      <c r="N66" s="832">
        <v>1</v>
      </c>
      <c r="O66" s="832">
        <v>33.333321428571431</v>
      </c>
      <c r="P66" s="849">
        <v>200</v>
      </c>
      <c r="Q66" s="849">
        <v>6666.66</v>
      </c>
      <c r="R66" s="837">
        <v>0.71428525510187679</v>
      </c>
      <c r="S66" s="850">
        <v>33.333300000000001</v>
      </c>
    </row>
    <row r="67" spans="1:19" ht="14.4" customHeight="1" x14ac:dyDescent="0.3">
      <c r="A67" s="831" t="s">
        <v>3586</v>
      </c>
      <c r="B67" s="832" t="s">
        <v>3587</v>
      </c>
      <c r="C67" s="832" t="s">
        <v>591</v>
      </c>
      <c r="D67" s="832" t="s">
        <v>1273</v>
      </c>
      <c r="E67" s="832" t="s">
        <v>3583</v>
      </c>
      <c r="F67" s="832" t="s">
        <v>3638</v>
      </c>
      <c r="G67" s="832" t="s">
        <v>3639</v>
      </c>
      <c r="H67" s="849">
        <v>3</v>
      </c>
      <c r="I67" s="849">
        <v>348</v>
      </c>
      <c r="J67" s="832">
        <v>1.5</v>
      </c>
      <c r="K67" s="832">
        <v>116</v>
      </c>
      <c r="L67" s="849">
        <v>2</v>
      </c>
      <c r="M67" s="849">
        <v>232</v>
      </c>
      <c r="N67" s="832">
        <v>1</v>
      </c>
      <c r="O67" s="832">
        <v>116</v>
      </c>
      <c r="P67" s="849">
        <v>4</v>
      </c>
      <c r="Q67" s="849">
        <v>464</v>
      </c>
      <c r="R67" s="837">
        <v>2</v>
      </c>
      <c r="S67" s="850">
        <v>116</v>
      </c>
    </row>
    <row r="68" spans="1:19" ht="14.4" customHeight="1" x14ac:dyDescent="0.3">
      <c r="A68" s="831" t="s">
        <v>3586</v>
      </c>
      <c r="B68" s="832" t="s">
        <v>3587</v>
      </c>
      <c r="C68" s="832" t="s">
        <v>591</v>
      </c>
      <c r="D68" s="832" t="s">
        <v>1273</v>
      </c>
      <c r="E68" s="832" t="s">
        <v>3583</v>
      </c>
      <c r="F68" s="832" t="s">
        <v>3642</v>
      </c>
      <c r="G68" s="832" t="s">
        <v>3643</v>
      </c>
      <c r="H68" s="849">
        <v>6</v>
      </c>
      <c r="I68" s="849">
        <v>516</v>
      </c>
      <c r="J68" s="832">
        <v>0.75</v>
      </c>
      <c r="K68" s="832">
        <v>86</v>
      </c>
      <c r="L68" s="849">
        <v>8</v>
      </c>
      <c r="M68" s="849">
        <v>688</v>
      </c>
      <c r="N68" s="832">
        <v>1</v>
      </c>
      <c r="O68" s="832">
        <v>86</v>
      </c>
      <c r="P68" s="849">
        <v>5</v>
      </c>
      <c r="Q68" s="849">
        <v>430</v>
      </c>
      <c r="R68" s="837">
        <v>0.625</v>
      </c>
      <c r="S68" s="850">
        <v>86</v>
      </c>
    </row>
    <row r="69" spans="1:19" ht="14.4" customHeight="1" x14ac:dyDescent="0.3">
      <c r="A69" s="831" t="s">
        <v>3586</v>
      </c>
      <c r="B69" s="832" t="s">
        <v>3587</v>
      </c>
      <c r="C69" s="832" t="s">
        <v>591</v>
      </c>
      <c r="D69" s="832" t="s">
        <v>1273</v>
      </c>
      <c r="E69" s="832" t="s">
        <v>3583</v>
      </c>
      <c r="F69" s="832" t="s">
        <v>3644</v>
      </c>
      <c r="G69" s="832" t="s">
        <v>3645</v>
      </c>
      <c r="H69" s="849">
        <v>2</v>
      </c>
      <c r="I69" s="849">
        <v>64</v>
      </c>
      <c r="J69" s="832"/>
      <c r="K69" s="832">
        <v>32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" customHeight="1" x14ac:dyDescent="0.3">
      <c r="A70" s="831" t="s">
        <v>3586</v>
      </c>
      <c r="B70" s="832" t="s">
        <v>3587</v>
      </c>
      <c r="C70" s="832" t="s">
        <v>591</v>
      </c>
      <c r="D70" s="832" t="s">
        <v>1273</v>
      </c>
      <c r="E70" s="832" t="s">
        <v>3583</v>
      </c>
      <c r="F70" s="832" t="s">
        <v>3648</v>
      </c>
      <c r="G70" s="832" t="s">
        <v>3649</v>
      </c>
      <c r="H70" s="849">
        <v>3</v>
      </c>
      <c r="I70" s="849">
        <v>1182</v>
      </c>
      <c r="J70" s="832">
        <v>0.7481012658227848</v>
      </c>
      <c r="K70" s="832">
        <v>394</v>
      </c>
      <c r="L70" s="849">
        <v>4</v>
      </c>
      <c r="M70" s="849">
        <v>1580</v>
      </c>
      <c r="N70" s="832">
        <v>1</v>
      </c>
      <c r="O70" s="832">
        <v>395</v>
      </c>
      <c r="P70" s="849">
        <v>1</v>
      </c>
      <c r="Q70" s="849">
        <v>496</v>
      </c>
      <c r="R70" s="837">
        <v>0.3139240506329114</v>
      </c>
      <c r="S70" s="850">
        <v>496</v>
      </c>
    </row>
    <row r="71" spans="1:19" ht="14.4" customHeight="1" x14ac:dyDescent="0.3">
      <c r="A71" s="831" t="s">
        <v>3586</v>
      </c>
      <c r="B71" s="832" t="s">
        <v>3587</v>
      </c>
      <c r="C71" s="832" t="s">
        <v>591</v>
      </c>
      <c r="D71" s="832" t="s">
        <v>1273</v>
      </c>
      <c r="E71" s="832" t="s">
        <v>3583</v>
      </c>
      <c r="F71" s="832" t="s">
        <v>3650</v>
      </c>
      <c r="G71" s="832" t="s">
        <v>3651</v>
      </c>
      <c r="H71" s="849">
        <v>1</v>
      </c>
      <c r="I71" s="849">
        <v>162</v>
      </c>
      <c r="J71" s="832"/>
      <c r="K71" s="832">
        <v>162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3586</v>
      </c>
      <c r="B72" s="832" t="s">
        <v>3587</v>
      </c>
      <c r="C72" s="832" t="s">
        <v>591</v>
      </c>
      <c r="D72" s="832" t="s">
        <v>1273</v>
      </c>
      <c r="E72" s="832" t="s">
        <v>3583</v>
      </c>
      <c r="F72" s="832" t="s">
        <v>3584</v>
      </c>
      <c r="G72" s="832" t="s">
        <v>3585</v>
      </c>
      <c r="H72" s="849">
        <v>3</v>
      </c>
      <c r="I72" s="849">
        <v>753</v>
      </c>
      <c r="J72" s="832">
        <v>3</v>
      </c>
      <c r="K72" s="832">
        <v>251</v>
      </c>
      <c r="L72" s="849">
        <v>1</v>
      </c>
      <c r="M72" s="849">
        <v>251</v>
      </c>
      <c r="N72" s="832">
        <v>1</v>
      </c>
      <c r="O72" s="832">
        <v>251</v>
      </c>
      <c r="P72" s="849"/>
      <c r="Q72" s="849"/>
      <c r="R72" s="837"/>
      <c r="S72" s="850"/>
    </row>
    <row r="73" spans="1:19" ht="14.4" customHeight="1" x14ac:dyDescent="0.3">
      <c r="A73" s="831" t="s">
        <v>3586</v>
      </c>
      <c r="B73" s="832" t="s">
        <v>3587</v>
      </c>
      <c r="C73" s="832" t="s">
        <v>591</v>
      </c>
      <c r="D73" s="832" t="s">
        <v>1273</v>
      </c>
      <c r="E73" s="832" t="s">
        <v>3583</v>
      </c>
      <c r="F73" s="832" t="s">
        <v>3654</v>
      </c>
      <c r="G73" s="832" t="s">
        <v>3655</v>
      </c>
      <c r="H73" s="849">
        <v>1</v>
      </c>
      <c r="I73" s="849">
        <v>120</v>
      </c>
      <c r="J73" s="832"/>
      <c r="K73" s="832">
        <v>120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3586</v>
      </c>
      <c r="B74" s="832" t="s">
        <v>3587</v>
      </c>
      <c r="C74" s="832" t="s">
        <v>591</v>
      </c>
      <c r="D74" s="832" t="s">
        <v>1273</v>
      </c>
      <c r="E74" s="832" t="s">
        <v>3583</v>
      </c>
      <c r="F74" s="832" t="s">
        <v>3656</v>
      </c>
      <c r="G74" s="832" t="s">
        <v>3657</v>
      </c>
      <c r="H74" s="849">
        <v>1</v>
      </c>
      <c r="I74" s="849">
        <v>721</v>
      </c>
      <c r="J74" s="832">
        <v>0.99861495844875348</v>
      </c>
      <c r="K74" s="832">
        <v>721</v>
      </c>
      <c r="L74" s="849">
        <v>1</v>
      </c>
      <c r="M74" s="849">
        <v>722</v>
      </c>
      <c r="N74" s="832">
        <v>1</v>
      </c>
      <c r="O74" s="832">
        <v>722</v>
      </c>
      <c r="P74" s="849"/>
      <c r="Q74" s="849"/>
      <c r="R74" s="837"/>
      <c r="S74" s="850"/>
    </row>
    <row r="75" spans="1:19" ht="14.4" customHeight="1" x14ac:dyDescent="0.3">
      <c r="A75" s="831" t="s">
        <v>3586</v>
      </c>
      <c r="B75" s="832" t="s">
        <v>3587</v>
      </c>
      <c r="C75" s="832" t="s">
        <v>591</v>
      </c>
      <c r="D75" s="832" t="s">
        <v>1273</v>
      </c>
      <c r="E75" s="832" t="s">
        <v>3583</v>
      </c>
      <c r="F75" s="832" t="s">
        <v>3658</v>
      </c>
      <c r="G75" s="832" t="s">
        <v>3659</v>
      </c>
      <c r="H75" s="849">
        <v>0</v>
      </c>
      <c r="I75" s="849">
        <v>0</v>
      </c>
      <c r="J75" s="832"/>
      <c r="K75" s="832"/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3586</v>
      </c>
      <c r="B76" s="832" t="s">
        <v>3587</v>
      </c>
      <c r="C76" s="832" t="s">
        <v>591</v>
      </c>
      <c r="D76" s="832" t="s">
        <v>1273</v>
      </c>
      <c r="E76" s="832" t="s">
        <v>3583</v>
      </c>
      <c r="F76" s="832" t="s">
        <v>3662</v>
      </c>
      <c r="G76" s="832" t="s">
        <v>3663</v>
      </c>
      <c r="H76" s="849">
        <v>1</v>
      </c>
      <c r="I76" s="849">
        <v>183</v>
      </c>
      <c r="J76" s="832">
        <v>1</v>
      </c>
      <c r="K76" s="832">
        <v>183</v>
      </c>
      <c r="L76" s="849">
        <v>1</v>
      </c>
      <c r="M76" s="849">
        <v>183</v>
      </c>
      <c r="N76" s="832">
        <v>1</v>
      </c>
      <c r="O76" s="832">
        <v>183</v>
      </c>
      <c r="P76" s="849"/>
      <c r="Q76" s="849"/>
      <c r="R76" s="837"/>
      <c r="S76" s="850"/>
    </row>
    <row r="77" spans="1:19" ht="14.4" customHeight="1" x14ac:dyDescent="0.3">
      <c r="A77" s="831" t="s">
        <v>3586</v>
      </c>
      <c r="B77" s="832" t="s">
        <v>3587</v>
      </c>
      <c r="C77" s="832" t="s">
        <v>591</v>
      </c>
      <c r="D77" s="832" t="s">
        <v>1273</v>
      </c>
      <c r="E77" s="832" t="s">
        <v>3583</v>
      </c>
      <c r="F77" s="832" t="s">
        <v>3672</v>
      </c>
      <c r="G77" s="832" t="s">
        <v>3673</v>
      </c>
      <c r="H77" s="849">
        <v>21</v>
      </c>
      <c r="I77" s="849">
        <v>2415</v>
      </c>
      <c r="J77" s="832">
        <v>0.80769230769230771</v>
      </c>
      <c r="K77" s="832">
        <v>115</v>
      </c>
      <c r="L77" s="849">
        <v>26</v>
      </c>
      <c r="M77" s="849">
        <v>2990</v>
      </c>
      <c r="N77" s="832">
        <v>1</v>
      </c>
      <c r="O77" s="832">
        <v>115</v>
      </c>
      <c r="P77" s="849">
        <v>9</v>
      </c>
      <c r="Q77" s="849">
        <v>1305</v>
      </c>
      <c r="R77" s="837">
        <v>0.43645484949832775</v>
      </c>
      <c r="S77" s="850">
        <v>145</v>
      </c>
    </row>
    <row r="78" spans="1:19" ht="14.4" customHeight="1" x14ac:dyDescent="0.3">
      <c r="A78" s="831" t="s">
        <v>3586</v>
      </c>
      <c r="B78" s="832" t="s">
        <v>3587</v>
      </c>
      <c r="C78" s="832" t="s">
        <v>591</v>
      </c>
      <c r="D78" s="832" t="s">
        <v>1273</v>
      </c>
      <c r="E78" s="832" t="s">
        <v>3583</v>
      </c>
      <c r="F78" s="832" t="s">
        <v>3674</v>
      </c>
      <c r="G78" s="832" t="s">
        <v>3675</v>
      </c>
      <c r="H78" s="849">
        <v>1</v>
      </c>
      <c r="I78" s="849">
        <v>120</v>
      </c>
      <c r="J78" s="832"/>
      <c r="K78" s="832">
        <v>120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3586</v>
      </c>
      <c r="B79" s="832" t="s">
        <v>3587</v>
      </c>
      <c r="C79" s="832" t="s">
        <v>591</v>
      </c>
      <c r="D79" s="832" t="s">
        <v>1273</v>
      </c>
      <c r="E79" s="832" t="s">
        <v>3583</v>
      </c>
      <c r="F79" s="832" t="s">
        <v>3682</v>
      </c>
      <c r="G79" s="832" t="s">
        <v>3683</v>
      </c>
      <c r="H79" s="849">
        <v>3</v>
      </c>
      <c r="I79" s="849">
        <v>681</v>
      </c>
      <c r="J79" s="832">
        <v>0.6</v>
      </c>
      <c r="K79" s="832">
        <v>227</v>
      </c>
      <c r="L79" s="849">
        <v>5</v>
      </c>
      <c r="M79" s="849">
        <v>1135</v>
      </c>
      <c r="N79" s="832">
        <v>1</v>
      </c>
      <c r="O79" s="832">
        <v>227</v>
      </c>
      <c r="P79" s="849">
        <v>3</v>
      </c>
      <c r="Q79" s="849">
        <v>495</v>
      </c>
      <c r="R79" s="837">
        <v>0.43612334801762115</v>
      </c>
      <c r="S79" s="850">
        <v>165</v>
      </c>
    </row>
    <row r="80" spans="1:19" ht="14.4" customHeight="1" x14ac:dyDescent="0.3">
      <c r="A80" s="831" t="s">
        <v>3586</v>
      </c>
      <c r="B80" s="832" t="s">
        <v>3587</v>
      </c>
      <c r="C80" s="832" t="s">
        <v>591</v>
      </c>
      <c r="D80" s="832" t="s">
        <v>1273</v>
      </c>
      <c r="E80" s="832" t="s">
        <v>3583</v>
      </c>
      <c r="F80" s="832" t="s">
        <v>3688</v>
      </c>
      <c r="G80" s="832" t="s">
        <v>3689</v>
      </c>
      <c r="H80" s="849"/>
      <c r="I80" s="849"/>
      <c r="J80" s="832"/>
      <c r="K80" s="832"/>
      <c r="L80" s="849">
        <v>1</v>
      </c>
      <c r="M80" s="849">
        <v>400</v>
      </c>
      <c r="N80" s="832">
        <v>1</v>
      </c>
      <c r="O80" s="832">
        <v>400</v>
      </c>
      <c r="P80" s="849"/>
      <c r="Q80" s="849"/>
      <c r="R80" s="837"/>
      <c r="S80" s="850"/>
    </row>
    <row r="81" spans="1:19" ht="14.4" customHeight="1" x14ac:dyDescent="0.3">
      <c r="A81" s="831" t="s">
        <v>3586</v>
      </c>
      <c r="B81" s="832" t="s">
        <v>3587</v>
      </c>
      <c r="C81" s="832" t="s">
        <v>591</v>
      </c>
      <c r="D81" s="832" t="s">
        <v>1273</v>
      </c>
      <c r="E81" s="832" t="s">
        <v>3583</v>
      </c>
      <c r="F81" s="832" t="s">
        <v>3692</v>
      </c>
      <c r="G81" s="832" t="s">
        <v>3693</v>
      </c>
      <c r="H81" s="849"/>
      <c r="I81" s="849"/>
      <c r="J81" s="832"/>
      <c r="K81" s="832"/>
      <c r="L81" s="849">
        <v>1</v>
      </c>
      <c r="M81" s="849">
        <v>1111</v>
      </c>
      <c r="N81" s="832">
        <v>1</v>
      </c>
      <c r="O81" s="832">
        <v>1111</v>
      </c>
      <c r="P81" s="849"/>
      <c r="Q81" s="849"/>
      <c r="R81" s="837"/>
      <c r="S81" s="850"/>
    </row>
    <row r="82" spans="1:19" ht="14.4" customHeight="1" x14ac:dyDescent="0.3">
      <c r="A82" s="831" t="s">
        <v>3586</v>
      </c>
      <c r="B82" s="832" t="s">
        <v>3587</v>
      </c>
      <c r="C82" s="832" t="s">
        <v>591</v>
      </c>
      <c r="D82" s="832" t="s">
        <v>1274</v>
      </c>
      <c r="E82" s="832" t="s">
        <v>3588</v>
      </c>
      <c r="F82" s="832" t="s">
        <v>3589</v>
      </c>
      <c r="G82" s="832" t="s">
        <v>3590</v>
      </c>
      <c r="H82" s="849">
        <v>0.6</v>
      </c>
      <c r="I82" s="849">
        <v>90.6</v>
      </c>
      <c r="J82" s="832">
        <v>0.66651953211211656</v>
      </c>
      <c r="K82" s="832">
        <v>151</v>
      </c>
      <c r="L82" s="849">
        <v>0.89999999999999991</v>
      </c>
      <c r="M82" s="849">
        <v>135.92999999999998</v>
      </c>
      <c r="N82" s="832">
        <v>1</v>
      </c>
      <c r="O82" s="832">
        <v>151.03333333333333</v>
      </c>
      <c r="P82" s="849">
        <v>0.9</v>
      </c>
      <c r="Q82" s="849">
        <v>62.730000000000004</v>
      </c>
      <c r="R82" s="837">
        <v>0.46148753034650197</v>
      </c>
      <c r="S82" s="850">
        <v>69.7</v>
      </c>
    </row>
    <row r="83" spans="1:19" ht="14.4" customHeight="1" x14ac:dyDescent="0.3">
      <c r="A83" s="831" t="s">
        <v>3586</v>
      </c>
      <c r="B83" s="832" t="s">
        <v>3587</v>
      </c>
      <c r="C83" s="832" t="s">
        <v>591</v>
      </c>
      <c r="D83" s="832" t="s">
        <v>1274</v>
      </c>
      <c r="E83" s="832" t="s">
        <v>3583</v>
      </c>
      <c r="F83" s="832" t="s">
        <v>3596</v>
      </c>
      <c r="G83" s="832" t="s">
        <v>3597</v>
      </c>
      <c r="H83" s="849">
        <v>1</v>
      </c>
      <c r="I83" s="849">
        <v>83</v>
      </c>
      <c r="J83" s="832">
        <v>0.2</v>
      </c>
      <c r="K83" s="832">
        <v>83</v>
      </c>
      <c r="L83" s="849">
        <v>5</v>
      </c>
      <c r="M83" s="849">
        <v>415</v>
      </c>
      <c r="N83" s="832">
        <v>1</v>
      </c>
      <c r="O83" s="832">
        <v>83</v>
      </c>
      <c r="P83" s="849">
        <v>1</v>
      </c>
      <c r="Q83" s="849">
        <v>83</v>
      </c>
      <c r="R83" s="837">
        <v>0.2</v>
      </c>
      <c r="S83" s="850">
        <v>83</v>
      </c>
    </row>
    <row r="84" spans="1:19" ht="14.4" customHeight="1" x14ac:dyDescent="0.3">
      <c r="A84" s="831" t="s">
        <v>3586</v>
      </c>
      <c r="B84" s="832" t="s">
        <v>3587</v>
      </c>
      <c r="C84" s="832" t="s">
        <v>591</v>
      </c>
      <c r="D84" s="832" t="s">
        <v>1274</v>
      </c>
      <c r="E84" s="832" t="s">
        <v>3583</v>
      </c>
      <c r="F84" s="832" t="s">
        <v>3600</v>
      </c>
      <c r="G84" s="832" t="s">
        <v>3601</v>
      </c>
      <c r="H84" s="849">
        <v>1</v>
      </c>
      <c r="I84" s="849">
        <v>37</v>
      </c>
      <c r="J84" s="832">
        <v>0.33333333333333331</v>
      </c>
      <c r="K84" s="832">
        <v>37</v>
      </c>
      <c r="L84" s="849">
        <v>3</v>
      </c>
      <c r="M84" s="849">
        <v>111</v>
      </c>
      <c r="N84" s="832">
        <v>1</v>
      </c>
      <c r="O84" s="832">
        <v>37</v>
      </c>
      <c r="P84" s="849"/>
      <c r="Q84" s="849"/>
      <c r="R84" s="837"/>
      <c r="S84" s="850"/>
    </row>
    <row r="85" spans="1:19" ht="14.4" customHeight="1" x14ac:dyDescent="0.3">
      <c r="A85" s="831" t="s">
        <v>3586</v>
      </c>
      <c r="B85" s="832" t="s">
        <v>3587</v>
      </c>
      <c r="C85" s="832" t="s">
        <v>591</v>
      </c>
      <c r="D85" s="832" t="s">
        <v>1274</v>
      </c>
      <c r="E85" s="832" t="s">
        <v>3583</v>
      </c>
      <c r="F85" s="832" t="s">
        <v>3616</v>
      </c>
      <c r="G85" s="832" t="s">
        <v>3617</v>
      </c>
      <c r="H85" s="849">
        <v>187</v>
      </c>
      <c r="I85" s="849">
        <v>23562</v>
      </c>
      <c r="J85" s="832">
        <v>1.1197604790419162</v>
      </c>
      <c r="K85" s="832">
        <v>126</v>
      </c>
      <c r="L85" s="849">
        <v>167</v>
      </c>
      <c r="M85" s="849">
        <v>21042</v>
      </c>
      <c r="N85" s="832">
        <v>1</v>
      </c>
      <c r="O85" s="832">
        <v>126</v>
      </c>
      <c r="P85" s="849">
        <v>190</v>
      </c>
      <c r="Q85" s="849">
        <v>24130</v>
      </c>
      <c r="R85" s="837">
        <v>1.1467541108259671</v>
      </c>
      <c r="S85" s="850">
        <v>127</v>
      </c>
    </row>
    <row r="86" spans="1:19" ht="14.4" customHeight="1" x14ac:dyDescent="0.3">
      <c r="A86" s="831" t="s">
        <v>3586</v>
      </c>
      <c r="B86" s="832" t="s">
        <v>3587</v>
      </c>
      <c r="C86" s="832" t="s">
        <v>591</v>
      </c>
      <c r="D86" s="832" t="s">
        <v>1274</v>
      </c>
      <c r="E86" s="832" t="s">
        <v>3583</v>
      </c>
      <c r="F86" s="832" t="s">
        <v>3624</v>
      </c>
      <c r="G86" s="832" t="s">
        <v>3625</v>
      </c>
      <c r="H86" s="849">
        <v>1</v>
      </c>
      <c r="I86" s="849">
        <v>1273</v>
      </c>
      <c r="J86" s="832"/>
      <c r="K86" s="832">
        <v>1273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3586</v>
      </c>
      <c r="B87" s="832" t="s">
        <v>3587</v>
      </c>
      <c r="C87" s="832" t="s">
        <v>591</v>
      </c>
      <c r="D87" s="832" t="s">
        <v>1274</v>
      </c>
      <c r="E87" s="832" t="s">
        <v>3583</v>
      </c>
      <c r="F87" s="832" t="s">
        <v>3626</v>
      </c>
      <c r="G87" s="832" t="s">
        <v>3627</v>
      </c>
      <c r="H87" s="849">
        <v>5</v>
      </c>
      <c r="I87" s="849">
        <v>8385</v>
      </c>
      <c r="J87" s="832">
        <v>1.665673420738975</v>
      </c>
      <c r="K87" s="832">
        <v>1677</v>
      </c>
      <c r="L87" s="849">
        <v>3</v>
      </c>
      <c r="M87" s="849">
        <v>5034</v>
      </c>
      <c r="N87" s="832">
        <v>1</v>
      </c>
      <c r="O87" s="832">
        <v>1678</v>
      </c>
      <c r="P87" s="849">
        <v>5</v>
      </c>
      <c r="Q87" s="849">
        <v>8400</v>
      </c>
      <c r="R87" s="837">
        <v>1.6686531585220501</v>
      </c>
      <c r="S87" s="850">
        <v>1680</v>
      </c>
    </row>
    <row r="88" spans="1:19" ht="14.4" customHeight="1" x14ac:dyDescent="0.3">
      <c r="A88" s="831" t="s">
        <v>3586</v>
      </c>
      <c r="B88" s="832" t="s">
        <v>3587</v>
      </c>
      <c r="C88" s="832" t="s">
        <v>591</v>
      </c>
      <c r="D88" s="832" t="s">
        <v>1274</v>
      </c>
      <c r="E88" s="832" t="s">
        <v>3583</v>
      </c>
      <c r="F88" s="832" t="s">
        <v>3628</v>
      </c>
      <c r="G88" s="832" t="s">
        <v>3629</v>
      </c>
      <c r="H88" s="849"/>
      <c r="I88" s="849"/>
      <c r="J88" s="832"/>
      <c r="K88" s="832"/>
      <c r="L88" s="849">
        <v>1</v>
      </c>
      <c r="M88" s="849">
        <v>1310</v>
      </c>
      <c r="N88" s="832">
        <v>1</v>
      </c>
      <c r="O88" s="832">
        <v>1310</v>
      </c>
      <c r="P88" s="849">
        <v>1</v>
      </c>
      <c r="Q88" s="849">
        <v>1313</v>
      </c>
      <c r="R88" s="837">
        <v>1.002290076335878</v>
      </c>
      <c r="S88" s="850">
        <v>1313</v>
      </c>
    </row>
    <row r="89" spans="1:19" ht="14.4" customHeight="1" x14ac:dyDescent="0.3">
      <c r="A89" s="831" t="s">
        <v>3586</v>
      </c>
      <c r="B89" s="832" t="s">
        <v>3587</v>
      </c>
      <c r="C89" s="832" t="s">
        <v>591</v>
      </c>
      <c r="D89" s="832" t="s">
        <v>1274</v>
      </c>
      <c r="E89" s="832" t="s">
        <v>3583</v>
      </c>
      <c r="F89" s="832" t="s">
        <v>3636</v>
      </c>
      <c r="G89" s="832" t="s">
        <v>3637</v>
      </c>
      <c r="H89" s="849">
        <v>148</v>
      </c>
      <c r="I89" s="849">
        <v>4933.2599999999984</v>
      </c>
      <c r="J89" s="832">
        <v>0.72906038483137758</v>
      </c>
      <c r="K89" s="832">
        <v>33.332837837837829</v>
      </c>
      <c r="L89" s="849">
        <v>203</v>
      </c>
      <c r="M89" s="849">
        <v>6766.5999999999985</v>
      </c>
      <c r="N89" s="832">
        <v>1</v>
      </c>
      <c r="O89" s="832">
        <v>33.333004926108366</v>
      </c>
      <c r="P89" s="849">
        <v>226</v>
      </c>
      <c r="Q89" s="849">
        <v>7533.2799999999988</v>
      </c>
      <c r="R89" s="837">
        <v>1.1133035793456094</v>
      </c>
      <c r="S89" s="850">
        <v>33.333097345132735</v>
      </c>
    </row>
    <row r="90" spans="1:19" ht="14.4" customHeight="1" x14ac:dyDescent="0.3">
      <c r="A90" s="831" t="s">
        <v>3586</v>
      </c>
      <c r="B90" s="832" t="s">
        <v>3587</v>
      </c>
      <c r="C90" s="832" t="s">
        <v>591</v>
      </c>
      <c r="D90" s="832" t="s">
        <v>1274</v>
      </c>
      <c r="E90" s="832" t="s">
        <v>3583</v>
      </c>
      <c r="F90" s="832" t="s">
        <v>3642</v>
      </c>
      <c r="G90" s="832" t="s">
        <v>3643</v>
      </c>
      <c r="H90" s="849">
        <v>6</v>
      </c>
      <c r="I90" s="849">
        <v>516</v>
      </c>
      <c r="J90" s="832">
        <v>1</v>
      </c>
      <c r="K90" s="832">
        <v>86</v>
      </c>
      <c r="L90" s="849">
        <v>6</v>
      </c>
      <c r="M90" s="849">
        <v>516</v>
      </c>
      <c r="N90" s="832">
        <v>1</v>
      </c>
      <c r="O90" s="832">
        <v>86</v>
      </c>
      <c r="P90" s="849">
        <v>7</v>
      </c>
      <c r="Q90" s="849">
        <v>602</v>
      </c>
      <c r="R90" s="837">
        <v>1.1666666666666667</v>
      </c>
      <c r="S90" s="850">
        <v>86</v>
      </c>
    </row>
    <row r="91" spans="1:19" ht="14.4" customHeight="1" x14ac:dyDescent="0.3">
      <c r="A91" s="831" t="s">
        <v>3586</v>
      </c>
      <c r="B91" s="832" t="s">
        <v>3587</v>
      </c>
      <c r="C91" s="832" t="s">
        <v>591</v>
      </c>
      <c r="D91" s="832" t="s">
        <v>1274</v>
      </c>
      <c r="E91" s="832" t="s">
        <v>3583</v>
      </c>
      <c r="F91" s="832" t="s">
        <v>3644</v>
      </c>
      <c r="G91" s="832" t="s">
        <v>3645</v>
      </c>
      <c r="H91" s="849"/>
      <c r="I91" s="849"/>
      <c r="J91" s="832"/>
      <c r="K91" s="832"/>
      <c r="L91" s="849">
        <v>3</v>
      </c>
      <c r="M91" s="849">
        <v>96</v>
      </c>
      <c r="N91" s="832">
        <v>1</v>
      </c>
      <c r="O91" s="832">
        <v>32</v>
      </c>
      <c r="P91" s="849">
        <v>2</v>
      </c>
      <c r="Q91" s="849">
        <v>64</v>
      </c>
      <c r="R91" s="837">
        <v>0.66666666666666663</v>
      </c>
      <c r="S91" s="850">
        <v>32</v>
      </c>
    </row>
    <row r="92" spans="1:19" ht="14.4" customHeight="1" x14ac:dyDescent="0.3">
      <c r="A92" s="831" t="s">
        <v>3586</v>
      </c>
      <c r="B92" s="832" t="s">
        <v>3587</v>
      </c>
      <c r="C92" s="832" t="s">
        <v>591</v>
      </c>
      <c r="D92" s="832" t="s">
        <v>1274</v>
      </c>
      <c r="E92" s="832" t="s">
        <v>3583</v>
      </c>
      <c r="F92" s="832" t="s">
        <v>3584</v>
      </c>
      <c r="G92" s="832" t="s">
        <v>3585</v>
      </c>
      <c r="H92" s="849">
        <v>69</v>
      </c>
      <c r="I92" s="849">
        <v>17319</v>
      </c>
      <c r="J92" s="832">
        <v>0.98571428571428577</v>
      </c>
      <c r="K92" s="832">
        <v>251</v>
      </c>
      <c r="L92" s="849">
        <v>70</v>
      </c>
      <c r="M92" s="849">
        <v>17570</v>
      </c>
      <c r="N92" s="832">
        <v>1</v>
      </c>
      <c r="O92" s="832">
        <v>251</v>
      </c>
      <c r="P92" s="849">
        <v>61</v>
      </c>
      <c r="Q92" s="849">
        <v>15372</v>
      </c>
      <c r="R92" s="837">
        <v>0.87490039840637446</v>
      </c>
      <c r="S92" s="850">
        <v>252</v>
      </c>
    </row>
    <row r="93" spans="1:19" ht="14.4" customHeight="1" x14ac:dyDescent="0.3">
      <c r="A93" s="831" t="s">
        <v>3586</v>
      </c>
      <c r="B93" s="832" t="s">
        <v>3587</v>
      </c>
      <c r="C93" s="832" t="s">
        <v>591</v>
      </c>
      <c r="D93" s="832" t="s">
        <v>1274</v>
      </c>
      <c r="E93" s="832" t="s">
        <v>3583</v>
      </c>
      <c r="F93" s="832" t="s">
        <v>3662</v>
      </c>
      <c r="G93" s="832" t="s">
        <v>3663</v>
      </c>
      <c r="H93" s="849"/>
      <c r="I93" s="849"/>
      <c r="J93" s="832"/>
      <c r="K93" s="832"/>
      <c r="L93" s="849">
        <v>1</v>
      </c>
      <c r="M93" s="849">
        <v>183</v>
      </c>
      <c r="N93" s="832">
        <v>1</v>
      </c>
      <c r="O93" s="832">
        <v>183</v>
      </c>
      <c r="P93" s="849">
        <v>1</v>
      </c>
      <c r="Q93" s="849">
        <v>375</v>
      </c>
      <c r="R93" s="837">
        <v>2.0491803278688523</v>
      </c>
      <c r="S93" s="850">
        <v>375</v>
      </c>
    </row>
    <row r="94" spans="1:19" ht="14.4" customHeight="1" x14ac:dyDescent="0.3">
      <c r="A94" s="831" t="s">
        <v>3586</v>
      </c>
      <c r="B94" s="832" t="s">
        <v>3587</v>
      </c>
      <c r="C94" s="832" t="s">
        <v>591</v>
      </c>
      <c r="D94" s="832" t="s">
        <v>1274</v>
      </c>
      <c r="E94" s="832" t="s">
        <v>3583</v>
      </c>
      <c r="F94" s="832" t="s">
        <v>3668</v>
      </c>
      <c r="G94" s="832" t="s">
        <v>3669</v>
      </c>
      <c r="H94" s="849"/>
      <c r="I94" s="849"/>
      <c r="J94" s="832"/>
      <c r="K94" s="832"/>
      <c r="L94" s="849">
        <v>1</v>
      </c>
      <c r="M94" s="849">
        <v>500</v>
      </c>
      <c r="N94" s="832">
        <v>1</v>
      </c>
      <c r="O94" s="832">
        <v>500</v>
      </c>
      <c r="P94" s="849"/>
      <c r="Q94" s="849"/>
      <c r="R94" s="837"/>
      <c r="S94" s="850"/>
    </row>
    <row r="95" spans="1:19" ht="14.4" customHeight="1" x14ac:dyDescent="0.3">
      <c r="A95" s="831" t="s">
        <v>3586</v>
      </c>
      <c r="B95" s="832" t="s">
        <v>3587</v>
      </c>
      <c r="C95" s="832" t="s">
        <v>591</v>
      </c>
      <c r="D95" s="832" t="s">
        <v>1275</v>
      </c>
      <c r="E95" s="832" t="s">
        <v>3588</v>
      </c>
      <c r="F95" s="832" t="s">
        <v>3589</v>
      </c>
      <c r="G95" s="832" t="s">
        <v>3590</v>
      </c>
      <c r="H95" s="849"/>
      <c r="I95" s="849"/>
      <c r="J95" s="832"/>
      <c r="K95" s="832"/>
      <c r="L95" s="849"/>
      <c r="M95" s="849"/>
      <c r="N95" s="832"/>
      <c r="O95" s="832"/>
      <c r="P95" s="849">
        <v>0.2</v>
      </c>
      <c r="Q95" s="849">
        <v>13.94</v>
      </c>
      <c r="R95" s="837"/>
      <c r="S95" s="850">
        <v>69.699999999999989</v>
      </c>
    </row>
    <row r="96" spans="1:19" ht="14.4" customHeight="1" x14ac:dyDescent="0.3">
      <c r="A96" s="831" t="s">
        <v>3586</v>
      </c>
      <c r="B96" s="832" t="s">
        <v>3587</v>
      </c>
      <c r="C96" s="832" t="s">
        <v>591</v>
      </c>
      <c r="D96" s="832" t="s">
        <v>1275</v>
      </c>
      <c r="E96" s="832" t="s">
        <v>3583</v>
      </c>
      <c r="F96" s="832" t="s">
        <v>3616</v>
      </c>
      <c r="G96" s="832" t="s">
        <v>3617</v>
      </c>
      <c r="H96" s="849"/>
      <c r="I96" s="849"/>
      <c r="J96" s="832"/>
      <c r="K96" s="832"/>
      <c r="L96" s="849"/>
      <c r="M96" s="849"/>
      <c r="N96" s="832"/>
      <c r="O96" s="832"/>
      <c r="P96" s="849">
        <v>5</v>
      </c>
      <c r="Q96" s="849">
        <v>635</v>
      </c>
      <c r="R96" s="837"/>
      <c r="S96" s="850">
        <v>127</v>
      </c>
    </row>
    <row r="97" spans="1:19" ht="14.4" customHeight="1" x14ac:dyDescent="0.3">
      <c r="A97" s="831" t="s">
        <v>3586</v>
      </c>
      <c r="B97" s="832" t="s">
        <v>3587</v>
      </c>
      <c r="C97" s="832" t="s">
        <v>591</v>
      </c>
      <c r="D97" s="832" t="s">
        <v>1275</v>
      </c>
      <c r="E97" s="832" t="s">
        <v>3583</v>
      </c>
      <c r="F97" s="832" t="s">
        <v>3632</v>
      </c>
      <c r="G97" s="832" t="s">
        <v>3633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989</v>
      </c>
      <c r="R97" s="837"/>
      <c r="S97" s="850">
        <v>989</v>
      </c>
    </row>
    <row r="98" spans="1:19" ht="14.4" customHeight="1" x14ac:dyDescent="0.3">
      <c r="A98" s="831" t="s">
        <v>3586</v>
      </c>
      <c r="B98" s="832" t="s">
        <v>3587</v>
      </c>
      <c r="C98" s="832" t="s">
        <v>591</v>
      </c>
      <c r="D98" s="832" t="s">
        <v>1275</v>
      </c>
      <c r="E98" s="832" t="s">
        <v>3583</v>
      </c>
      <c r="F98" s="832" t="s">
        <v>3634</v>
      </c>
      <c r="G98" s="832" t="s">
        <v>3635</v>
      </c>
      <c r="H98" s="849"/>
      <c r="I98" s="849"/>
      <c r="J98" s="832"/>
      <c r="K98" s="832"/>
      <c r="L98" s="849"/>
      <c r="M98" s="849"/>
      <c r="N98" s="832"/>
      <c r="O98" s="832"/>
      <c r="P98" s="849">
        <v>2</v>
      </c>
      <c r="Q98" s="849">
        <v>328</v>
      </c>
      <c r="R98" s="837"/>
      <c r="S98" s="850">
        <v>164</v>
      </c>
    </row>
    <row r="99" spans="1:19" ht="14.4" customHeight="1" x14ac:dyDescent="0.3">
      <c r="A99" s="831" t="s">
        <v>3586</v>
      </c>
      <c r="B99" s="832" t="s">
        <v>3587</v>
      </c>
      <c r="C99" s="832" t="s">
        <v>591</v>
      </c>
      <c r="D99" s="832" t="s">
        <v>1275</v>
      </c>
      <c r="E99" s="832" t="s">
        <v>3583</v>
      </c>
      <c r="F99" s="832" t="s">
        <v>3636</v>
      </c>
      <c r="G99" s="832" t="s">
        <v>3637</v>
      </c>
      <c r="H99" s="849"/>
      <c r="I99" s="849"/>
      <c r="J99" s="832"/>
      <c r="K99" s="832"/>
      <c r="L99" s="849"/>
      <c r="M99" s="849"/>
      <c r="N99" s="832"/>
      <c r="O99" s="832"/>
      <c r="P99" s="849">
        <v>5</v>
      </c>
      <c r="Q99" s="849">
        <v>166.67000000000002</v>
      </c>
      <c r="R99" s="837"/>
      <c r="S99" s="850">
        <v>33.334000000000003</v>
      </c>
    </row>
    <row r="100" spans="1:19" ht="14.4" customHeight="1" x14ac:dyDescent="0.3">
      <c r="A100" s="831" t="s">
        <v>3586</v>
      </c>
      <c r="B100" s="832" t="s">
        <v>3587</v>
      </c>
      <c r="C100" s="832" t="s">
        <v>591</v>
      </c>
      <c r="D100" s="832" t="s">
        <v>1275</v>
      </c>
      <c r="E100" s="832" t="s">
        <v>3583</v>
      </c>
      <c r="F100" s="832" t="s">
        <v>3642</v>
      </c>
      <c r="G100" s="832" t="s">
        <v>3643</v>
      </c>
      <c r="H100" s="849"/>
      <c r="I100" s="849"/>
      <c r="J100" s="832"/>
      <c r="K100" s="832"/>
      <c r="L100" s="849"/>
      <c r="M100" s="849"/>
      <c r="N100" s="832"/>
      <c r="O100" s="832"/>
      <c r="P100" s="849">
        <v>3</v>
      </c>
      <c r="Q100" s="849">
        <v>258</v>
      </c>
      <c r="R100" s="837"/>
      <c r="S100" s="850">
        <v>86</v>
      </c>
    </row>
    <row r="101" spans="1:19" ht="14.4" customHeight="1" x14ac:dyDescent="0.3">
      <c r="A101" s="831" t="s">
        <v>3586</v>
      </c>
      <c r="B101" s="832" t="s">
        <v>3587</v>
      </c>
      <c r="C101" s="832" t="s">
        <v>591</v>
      </c>
      <c r="D101" s="832" t="s">
        <v>1275</v>
      </c>
      <c r="E101" s="832" t="s">
        <v>3583</v>
      </c>
      <c r="F101" s="832" t="s">
        <v>3584</v>
      </c>
      <c r="G101" s="832" t="s">
        <v>3585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252</v>
      </c>
      <c r="R101" s="837"/>
      <c r="S101" s="850">
        <v>252</v>
      </c>
    </row>
    <row r="102" spans="1:19" ht="14.4" customHeight="1" x14ac:dyDescent="0.3">
      <c r="A102" s="831" t="s">
        <v>3586</v>
      </c>
      <c r="B102" s="832" t="s">
        <v>3587</v>
      </c>
      <c r="C102" s="832" t="s">
        <v>591</v>
      </c>
      <c r="D102" s="832" t="s">
        <v>1276</v>
      </c>
      <c r="E102" s="832" t="s">
        <v>3588</v>
      </c>
      <c r="F102" s="832" t="s">
        <v>3589</v>
      </c>
      <c r="G102" s="832" t="s">
        <v>3590</v>
      </c>
      <c r="H102" s="849">
        <v>0.2</v>
      </c>
      <c r="I102" s="849">
        <v>30.21</v>
      </c>
      <c r="J102" s="832"/>
      <c r="K102" s="832">
        <v>151.04999999999998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3586</v>
      </c>
      <c r="B103" s="832" t="s">
        <v>3587</v>
      </c>
      <c r="C103" s="832" t="s">
        <v>591</v>
      </c>
      <c r="D103" s="832" t="s">
        <v>1276</v>
      </c>
      <c r="E103" s="832" t="s">
        <v>3583</v>
      </c>
      <c r="F103" s="832" t="s">
        <v>3596</v>
      </c>
      <c r="G103" s="832" t="s">
        <v>3597</v>
      </c>
      <c r="H103" s="849">
        <v>6</v>
      </c>
      <c r="I103" s="849">
        <v>498</v>
      </c>
      <c r="J103" s="832"/>
      <c r="K103" s="832">
        <v>83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3586</v>
      </c>
      <c r="B104" s="832" t="s">
        <v>3587</v>
      </c>
      <c r="C104" s="832" t="s">
        <v>591</v>
      </c>
      <c r="D104" s="832" t="s">
        <v>1276</v>
      </c>
      <c r="E104" s="832" t="s">
        <v>3583</v>
      </c>
      <c r="F104" s="832" t="s">
        <v>3598</v>
      </c>
      <c r="G104" s="832" t="s">
        <v>3599</v>
      </c>
      <c r="H104" s="849">
        <v>199</v>
      </c>
      <c r="I104" s="849">
        <v>21094</v>
      </c>
      <c r="J104" s="832">
        <v>10.473684210526315</v>
      </c>
      <c r="K104" s="832">
        <v>106</v>
      </c>
      <c r="L104" s="849">
        <v>19</v>
      </c>
      <c r="M104" s="849">
        <v>2014</v>
      </c>
      <c r="N104" s="832">
        <v>1</v>
      </c>
      <c r="O104" s="832">
        <v>106</v>
      </c>
      <c r="P104" s="849">
        <v>216</v>
      </c>
      <c r="Q104" s="849">
        <v>22896</v>
      </c>
      <c r="R104" s="837">
        <v>11.368421052631579</v>
      </c>
      <c r="S104" s="850">
        <v>106</v>
      </c>
    </row>
    <row r="105" spans="1:19" ht="14.4" customHeight="1" x14ac:dyDescent="0.3">
      <c r="A105" s="831" t="s">
        <v>3586</v>
      </c>
      <c r="B105" s="832" t="s">
        <v>3587</v>
      </c>
      <c r="C105" s="832" t="s">
        <v>591</v>
      </c>
      <c r="D105" s="832" t="s">
        <v>1276</v>
      </c>
      <c r="E105" s="832" t="s">
        <v>3583</v>
      </c>
      <c r="F105" s="832" t="s">
        <v>3600</v>
      </c>
      <c r="G105" s="832" t="s">
        <v>3601</v>
      </c>
      <c r="H105" s="849">
        <v>4</v>
      </c>
      <c r="I105" s="849">
        <v>148</v>
      </c>
      <c r="J105" s="832">
        <v>4</v>
      </c>
      <c r="K105" s="832">
        <v>37</v>
      </c>
      <c r="L105" s="849">
        <v>1</v>
      </c>
      <c r="M105" s="849">
        <v>37</v>
      </c>
      <c r="N105" s="832">
        <v>1</v>
      </c>
      <c r="O105" s="832">
        <v>37</v>
      </c>
      <c r="P105" s="849"/>
      <c r="Q105" s="849"/>
      <c r="R105" s="837"/>
      <c r="S105" s="850"/>
    </row>
    <row r="106" spans="1:19" ht="14.4" customHeight="1" x14ac:dyDescent="0.3">
      <c r="A106" s="831" t="s">
        <v>3586</v>
      </c>
      <c r="B106" s="832" t="s">
        <v>3587</v>
      </c>
      <c r="C106" s="832" t="s">
        <v>591</v>
      </c>
      <c r="D106" s="832" t="s">
        <v>1276</v>
      </c>
      <c r="E106" s="832" t="s">
        <v>3583</v>
      </c>
      <c r="F106" s="832" t="s">
        <v>3612</v>
      </c>
      <c r="G106" s="832" t="s">
        <v>3613</v>
      </c>
      <c r="H106" s="849"/>
      <c r="I106" s="849"/>
      <c r="J106" s="832"/>
      <c r="K106" s="832"/>
      <c r="L106" s="849"/>
      <c r="M106" s="849"/>
      <c r="N106" s="832"/>
      <c r="O106" s="832"/>
      <c r="P106" s="849">
        <v>2</v>
      </c>
      <c r="Q106" s="849">
        <v>182</v>
      </c>
      <c r="R106" s="837"/>
      <c r="S106" s="850">
        <v>91</v>
      </c>
    </row>
    <row r="107" spans="1:19" ht="14.4" customHeight="1" x14ac:dyDescent="0.3">
      <c r="A107" s="831" t="s">
        <v>3586</v>
      </c>
      <c r="B107" s="832" t="s">
        <v>3587</v>
      </c>
      <c r="C107" s="832" t="s">
        <v>591</v>
      </c>
      <c r="D107" s="832" t="s">
        <v>1276</v>
      </c>
      <c r="E107" s="832" t="s">
        <v>3583</v>
      </c>
      <c r="F107" s="832" t="s">
        <v>3616</v>
      </c>
      <c r="G107" s="832" t="s">
        <v>3617</v>
      </c>
      <c r="H107" s="849">
        <v>318</v>
      </c>
      <c r="I107" s="849">
        <v>40068</v>
      </c>
      <c r="J107" s="832">
        <v>3</v>
      </c>
      <c r="K107" s="832">
        <v>126</v>
      </c>
      <c r="L107" s="849">
        <v>106</v>
      </c>
      <c r="M107" s="849">
        <v>13356</v>
      </c>
      <c r="N107" s="832">
        <v>1</v>
      </c>
      <c r="O107" s="832">
        <v>126</v>
      </c>
      <c r="P107" s="849">
        <v>219</v>
      </c>
      <c r="Q107" s="849">
        <v>27813</v>
      </c>
      <c r="R107" s="837">
        <v>2.0824348607367473</v>
      </c>
      <c r="S107" s="850">
        <v>127</v>
      </c>
    </row>
    <row r="108" spans="1:19" ht="14.4" customHeight="1" x14ac:dyDescent="0.3">
      <c r="A108" s="831" t="s">
        <v>3586</v>
      </c>
      <c r="B108" s="832" t="s">
        <v>3587</v>
      </c>
      <c r="C108" s="832" t="s">
        <v>591</v>
      </c>
      <c r="D108" s="832" t="s">
        <v>1276</v>
      </c>
      <c r="E108" s="832" t="s">
        <v>3583</v>
      </c>
      <c r="F108" s="832" t="s">
        <v>3636</v>
      </c>
      <c r="G108" s="832" t="s">
        <v>3637</v>
      </c>
      <c r="H108" s="849">
        <v>207</v>
      </c>
      <c r="I108" s="849">
        <v>6899.98</v>
      </c>
      <c r="J108" s="832">
        <v>0.81176330795683282</v>
      </c>
      <c r="K108" s="832">
        <v>33.333236714975847</v>
      </c>
      <c r="L108" s="849">
        <v>255</v>
      </c>
      <c r="M108" s="849">
        <v>8499.99</v>
      </c>
      <c r="N108" s="832">
        <v>1</v>
      </c>
      <c r="O108" s="832">
        <v>33.333294117647057</v>
      </c>
      <c r="P108" s="849">
        <v>183</v>
      </c>
      <c r="Q108" s="849">
        <v>6099.99</v>
      </c>
      <c r="R108" s="837">
        <v>0.71764672664320783</v>
      </c>
      <c r="S108" s="850">
        <v>33.333278688524587</v>
      </c>
    </row>
    <row r="109" spans="1:19" ht="14.4" customHeight="1" x14ac:dyDescent="0.3">
      <c r="A109" s="831" t="s">
        <v>3586</v>
      </c>
      <c r="B109" s="832" t="s">
        <v>3587</v>
      </c>
      <c r="C109" s="832" t="s">
        <v>591</v>
      </c>
      <c r="D109" s="832" t="s">
        <v>1276</v>
      </c>
      <c r="E109" s="832" t="s">
        <v>3583</v>
      </c>
      <c r="F109" s="832" t="s">
        <v>3642</v>
      </c>
      <c r="G109" s="832" t="s">
        <v>3643</v>
      </c>
      <c r="H109" s="849">
        <v>1</v>
      </c>
      <c r="I109" s="849">
        <v>86</v>
      </c>
      <c r="J109" s="832"/>
      <c r="K109" s="832">
        <v>86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3586</v>
      </c>
      <c r="B110" s="832" t="s">
        <v>3587</v>
      </c>
      <c r="C110" s="832" t="s">
        <v>591</v>
      </c>
      <c r="D110" s="832" t="s">
        <v>1276</v>
      </c>
      <c r="E110" s="832" t="s">
        <v>3583</v>
      </c>
      <c r="F110" s="832" t="s">
        <v>3644</v>
      </c>
      <c r="G110" s="832" t="s">
        <v>3645</v>
      </c>
      <c r="H110" s="849">
        <v>1</v>
      </c>
      <c r="I110" s="849">
        <v>32</v>
      </c>
      <c r="J110" s="832"/>
      <c r="K110" s="832">
        <v>32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3586</v>
      </c>
      <c r="B111" s="832" t="s">
        <v>3587</v>
      </c>
      <c r="C111" s="832" t="s">
        <v>591</v>
      </c>
      <c r="D111" s="832" t="s">
        <v>1276</v>
      </c>
      <c r="E111" s="832" t="s">
        <v>3583</v>
      </c>
      <c r="F111" s="832" t="s">
        <v>3584</v>
      </c>
      <c r="G111" s="832" t="s">
        <v>3585</v>
      </c>
      <c r="H111" s="849">
        <v>1</v>
      </c>
      <c r="I111" s="849">
        <v>251</v>
      </c>
      <c r="J111" s="832">
        <v>5.235602094240838E-3</v>
      </c>
      <c r="K111" s="832">
        <v>251</v>
      </c>
      <c r="L111" s="849">
        <v>191</v>
      </c>
      <c r="M111" s="849">
        <v>47941</v>
      </c>
      <c r="N111" s="832">
        <v>1</v>
      </c>
      <c r="O111" s="832">
        <v>251</v>
      </c>
      <c r="P111" s="849"/>
      <c r="Q111" s="849"/>
      <c r="R111" s="837"/>
      <c r="S111" s="850"/>
    </row>
    <row r="112" spans="1:19" ht="14.4" customHeight="1" x14ac:dyDescent="0.3">
      <c r="A112" s="831" t="s">
        <v>3586</v>
      </c>
      <c r="B112" s="832" t="s">
        <v>3587</v>
      </c>
      <c r="C112" s="832" t="s">
        <v>591</v>
      </c>
      <c r="D112" s="832" t="s">
        <v>1276</v>
      </c>
      <c r="E112" s="832" t="s">
        <v>3583</v>
      </c>
      <c r="F112" s="832" t="s">
        <v>3668</v>
      </c>
      <c r="G112" s="832" t="s">
        <v>3669</v>
      </c>
      <c r="H112" s="849">
        <v>1</v>
      </c>
      <c r="I112" s="849">
        <v>500</v>
      </c>
      <c r="J112" s="832"/>
      <c r="K112" s="832">
        <v>500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3586</v>
      </c>
      <c r="B113" s="832" t="s">
        <v>3587</v>
      </c>
      <c r="C113" s="832" t="s">
        <v>591</v>
      </c>
      <c r="D113" s="832" t="s">
        <v>3575</v>
      </c>
      <c r="E113" s="832" t="s">
        <v>3583</v>
      </c>
      <c r="F113" s="832" t="s">
        <v>3596</v>
      </c>
      <c r="G113" s="832" t="s">
        <v>3597</v>
      </c>
      <c r="H113" s="849"/>
      <c r="I113" s="849"/>
      <c r="J113" s="832"/>
      <c r="K113" s="832"/>
      <c r="L113" s="849">
        <v>4</v>
      </c>
      <c r="M113" s="849">
        <v>332</v>
      </c>
      <c r="N113" s="832">
        <v>1</v>
      </c>
      <c r="O113" s="832">
        <v>83</v>
      </c>
      <c r="P113" s="849"/>
      <c r="Q113" s="849"/>
      <c r="R113" s="837"/>
      <c r="S113" s="850"/>
    </row>
    <row r="114" spans="1:19" ht="14.4" customHeight="1" x14ac:dyDescent="0.3">
      <c r="A114" s="831" t="s">
        <v>3586</v>
      </c>
      <c r="B114" s="832" t="s">
        <v>3587</v>
      </c>
      <c r="C114" s="832" t="s">
        <v>591</v>
      </c>
      <c r="D114" s="832" t="s">
        <v>3575</v>
      </c>
      <c r="E114" s="832" t="s">
        <v>3583</v>
      </c>
      <c r="F114" s="832" t="s">
        <v>3598</v>
      </c>
      <c r="G114" s="832" t="s">
        <v>3599</v>
      </c>
      <c r="H114" s="849"/>
      <c r="I114" s="849"/>
      <c r="J114" s="832"/>
      <c r="K114" s="832"/>
      <c r="L114" s="849">
        <v>1</v>
      </c>
      <c r="M114" s="849">
        <v>106</v>
      </c>
      <c r="N114" s="832">
        <v>1</v>
      </c>
      <c r="O114" s="832">
        <v>106</v>
      </c>
      <c r="P114" s="849"/>
      <c r="Q114" s="849"/>
      <c r="R114" s="837"/>
      <c r="S114" s="850"/>
    </row>
    <row r="115" spans="1:19" ht="14.4" customHeight="1" x14ac:dyDescent="0.3">
      <c r="A115" s="831" t="s">
        <v>3586</v>
      </c>
      <c r="B115" s="832" t="s">
        <v>3587</v>
      </c>
      <c r="C115" s="832" t="s">
        <v>591</v>
      </c>
      <c r="D115" s="832" t="s">
        <v>3575</v>
      </c>
      <c r="E115" s="832" t="s">
        <v>3583</v>
      </c>
      <c r="F115" s="832" t="s">
        <v>3600</v>
      </c>
      <c r="G115" s="832" t="s">
        <v>3601</v>
      </c>
      <c r="H115" s="849"/>
      <c r="I115" s="849"/>
      <c r="J115" s="832"/>
      <c r="K115" s="832"/>
      <c r="L115" s="849">
        <v>4</v>
      </c>
      <c r="M115" s="849">
        <v>148</v>
      </c>
      <c r="N115" s="832">
        <v>1</v>
      </c>
      <c r="O115" s="832">
        <v>37</v>
      </c>
      <c r="P115" s="849"/>
      <c r="Q115" s="849"/>
      <c r="R115" s="837"/>
      <c r="S115" s="850"/>
    </row>
    <row r="116" spans="1:19" ht="14.4" customHeight="1" x14ac:dyDescent="0.3">
      <c r="A116" s="831" t="s">
        <v>3586</v>
      </c>
      <c r="B116" s="832" t="s">
        <v>3587</v>
      </c>
      <c r="C116" s="832" t="s">
        <v>591</v>
      </c>
      <c r="D116" s="832" t="s">
        <v>3575</v>
      </c>
      <c r="E116" s="832" t="s">
        <v>3583</v>
      </c>
      <c r="F116" s="832" t="s">
        <v>3616</v>
      </c>
      <c r="G116" s="832" t="s">
        <v>3617</v>
      </c>
      <c r="H116" s="849"/>
      <c r="I116" s="849"/>
      <c r="J116" s="832"/>
      <c r="K116" s="832"/>
      <c r="L116" s="849">
        <v>17</v>
      </c>
      <c r="M116" s="849">
        <v>2142</v>
      </c>
      <c r="N116" s="832">
        <v>1</v>
      </c>
      <c r="O116" s="832">
        <v>126</v>
      </c>
      <c r="P116" s="849"/>
      <c r="Q116" s="849"/>
      <c r="R116" s="837"/>
      <c r="S116" s="850"/>
    </row>
    <row r="117" spans="1:19" ht="14.4" customHeight="1" x14ac:dyDescent="0.3">
      <c r="A117" s="831" t="s">
        <v>3586</v>
      </c>
      <c r="B117" s="832" t="s">
        <v>3587</v>
      </c>
      <c r="C117" s="832" t="s">
        <v>591</v>
      </c>
      <c r="D117" s="832" t="s">
        <v>3575</v>
      </c>
      <c r="E117" s="832" t="s">
        <v>3583</v>
      </c>
      <c r="F117" s="832" t="s">
        <v>3636</v>
      </c>
      <c r="G117" s="832" t="s">
        <v>3637</v>
      </c>
      <c r="H117" s="849"/>
      <c r="I117" s="849"/>
      <c r="J117" s="832"/>
      <c r="K117" s="832"/>
      <c r="L117" s="849">
        <v>14</v>
      </c>
      <c r="M117" s="849">
        <v>466.67</v>
      </c>
      <c r="N117" s="832">
        <v>1</v>
      </c>
      <c r="O117" s="832">
        <v>33.333571428571432</v>
      </c>
      <c r="P117" s="849"/>
      <c r="Q117" s="849"/>
      <c r="R117" s="837"/>
      <c r="S117" s="850"/>
    </row>
    <row r="118" spans="1:19" ht="14.4" customHeight="1" x14ac:dyDescent="0.3">
      <c r="A118" s="831" t="s">
        <v>3586</v>
      </c>
      <c r="B118" s="832" t="s">
        <v>3587</v>
      </c>
      <c r="C118" s="832" t="s">
        <v>591</v>
      </c>
      <c r="D118" s="832" t="s">
        <v>1277</v>
      </c>
      <c r="E118" s="832" t="s">
        <v>3583</v>
      </c>
      <c r="F118" s="832" t="s">
        <v>3596</v>
      </c>
      <c r="G118" s="832" t="s">
        <v>3597</v>
      </c>
      <c r="H118" s="849"/>
      <c r="I118" s="849"/>
      <c r="J118" s="832"/>
      <c r="K118" s="832"/>
      <c r="L118" s="849"/>
      <c r="M118" s="849"/>
      <c r="N118" s="832"/>
      <c r="O118" s="832"/>
      <c r="P118" s="849">
        <v>2</v>
      </c>
      <c r="Q118" s="849">
        <v>166</v>
      </c>
      <c r="R118" s="837"/>
      <c r="S118" s="850">
        <v>83</v>
      </c>
    </row>
    <row r="119" spans="1:19" ht="14.4" customHeight="1" x14ac:dyDescent="0.3">
      <c r="A119" s="831" t="s">
        <v>3586</v>
      </c>
      <c r="B119" s="832" t="s">
        <v>3587</v>
      </c>
      <c r="C119" s="832" t="s">
        <v>591</v>
      </c>
      <c r="D119" s="832" t="s">
        <v>1277</v>
      </c>
      <c r="E119" s="832" t="s">
        <v>3583</v>
      </c>
      <c r="F119" s="832" t="s">
        <v>3612</v>
      </c>
      <c r="G119" s="832" t="s">
        <v>3613</v>
      </c>
      <c r="H119" s="849"/>
      <c r="I119" s="849"/>
      <c r="J119" s="832"/>
      <c r="K119" s="832"/>
      <c r="L119" s="849"/>
      <c r="M119" s="849"/>
      <c r="N119" s="832"/>
      <c r="O119" s="832"/>
      <c r="P119" s="849">
        <v>7</v>
      </c>
      <c r="Q119" s="849">
        <v>637</v>
      </c>
      <c r="R119" s="837"/>
      <c r="S119" s="850">
        <v>91</v>
      </c>
    </row>
    <row r="120" spans="1:19" ht="14.4" customHeight="1" x14ac:dyDescent="0.3">
      <c r="A120" s="831" t="s">
        <v>3586</v>
      </c>
      <c r="B120" s="832" t="s">
        <v>3587</v>
      </c>
      <c r="C120" s="832" t="s">
        <v>591</v>
      </c>
      <c r="D120" s="832" t="s">
        <v>1277</v>
      </c>
      <c r="E120" s="832" t="s">
        <v>3583</v>
      </c>
      <c r="F120" s="832" t="s">
        <v>3614</v>
      </c>
      <c r="G120" s="832" t="s">
        <v>3615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81</v>
      </c>
      <c r="R120" s="837"/>
      <c r="S120" s="850">
        <v>81</v>
      </c>
    </row>
    <row r="121" spans="1:19" ht="14.4" customHeight="1" x14ac:dyDescent="0.3">
      <c r="A121" s="831" t="s">
        <v>3586</v>
      </c>
      <c r="B121" s="832" t="s">
        <v>3587</v>
      </c>
      <c r="C121" s="832" t="s">
        <v>591</v>
      </c>
      <c r="D121" s="832" t="s">
        <v>1277</v>
      </c>
      <c r="E121" s="832" t="s">
        <v>3583</v>
      </c>
      <c r="F121" s="832" t="s">
        <v>3616</v>
      </c>
      <c r="G121" s="832" t="s">
        <v>3617</v>
      </c>
      <c r="H121" s="849"/>
      <c r="I121" s="849"/>
      <c r="J121" s="832"/>
      <c r="K121" s="832"/>
      <c r="L121" s="849"/>
      <c r="M121" s="849"/>
      <c r="N121" s="832"/>
      <c r="O121" s="832"/>
      <c r="P121" s="849">
        <v>31</v>
      </c>
      <c r="Q121" s="849">
        <v>3937</v>
      </c>
      <c r="R121" s="837"/>
      <c r="S121" s="850">
        <v>127</v>
      </c>
    </row>
    <row r="122" spans="1:19" ht="14.4" customHeight="1" x14ac:dyDescent="0.3">
      <c r="A122" s="831" t="s">
        <v>3586</v>
      </c>
      <c r="B122" s="832" t="s">
        <v>3587</v>
      </c>
      <c r="C122" s="832" t="s">
        <v>591</v>
      </c>
      <c r="D122" s="832" t="s">
        <v>1277</v>
      </c>
      <c r="E122" s="832" t="s">
        <v>3583</v>
      </c>
      <c r="F122" s="832" t="s">
        <v>3636</v>
      </c>
      <c r="G122" s="832" t="s">
        <v>3637</v>
      </c>
      <c r="H122" s="849"/>
      <c r="I122" s="849"/>
      <c r="J122" s="832"/>
      <c r="K122" s="832"/>
      <c r="L122" s="849"/>
      <c r="M122" s="849"/>
      <c r="N122" s="832"/>
      <c r="O122" s="832"/>
      <c r="P122" s="849">
        <v>23</v>
      </c>
      <c r="Q122" s="849">
        <v>766.67</v>
      </c>
      <c r="R122" s="837"/>
      <c r="S122" s="850">
        <v>33.333478260869562</v>
      </c>
    </row>
    <row r="123" spans="1:19" ht="14.4" customHeight="1" x14ac:dyDescent="0.3">
      <c r="A123" s="831" t="s">
        <v>3586</v>
      </c>
      <c r="B123" s="832" t="s">
        <v>3587</v>
      </c>
      <c r="C123" s="832" t="s">
        <v>591</v>
      </c>
      <c r="D123" s="832" t="s">
        <v>1277</v>
      </c>
      <c r="E123" s="832" t="s">
        <v>3583</v>
      </c>
      <c r="F123" s="832" t="s">
        <v>3672</v>
      </c>
      <c r="G123" s="832" t="s">
        <v>3673</v>
      </c>
      <c r="H123" s="849"/>
      <c r="I123" s="849"/>
      <c r="J123" s="832"/>
      <c r="K123" s="832"/>
      <c r="L123" s="849"/>
      <c r="M123" s="849"/>
      <c r="N123" s="832"/>
      <c r="O123" s="832"/>
      <c r="P123" s="849">
        <v>5</v>
      </c>
      <c r="Q123" s="849">
        <v>725</v>
      </c>
      <c r="R123" s="837"/>
      <c r="S123" s="850">
        <v>145</v>
      </c>
    </row>
    <row r="124" spans="1:19" ht="14.4" customHeight="1" x14ac:dyDescent="0.3">
      <c r="A124" s="831" t="s">
        <v>3586</v>
      </c>
      <c r="B124" s="832" t="s">
        <v>3587</v>
      </c>
      <c r="C124" s="832" t="s">
        <v>591</v>
      </c>
      <c r="D124" s="832" t="s">
        <v>1278</v>
      </c>
      <c r="E124" s="832" t="s">
        <v>3588</v>
      </c>
      <c r="F124" s="832" t="s">
        <v>3589</v>
      </c>
      <c r="G124" s="832" t="s">
        <v>3590</v>
      </c>
      <c r="H124" s="849">
        <v>0.6</v>
      </c>
      <c r="I124" s="849">
        <v>90.64</v>
      </c>
      <c r="J124" s="832">
        <v>3.0013245033112583</v>
      </c>
      <c r="K124" s="832">
        <v>151.06666666666666</v>
      </c>
      <c r="L124" s="849">
        <v>0.2</v>
      </c>
      <c r="M124" s="849">
        <v>30.2</v>
      </c>
      <c r="N124" s="832">
        <v>1</v>
      </c>
      <c r="O124" s="832">
        <v>151</v>
      </c>
      <c r="P124" s="849">
        <v>1.2999999999999998</v>
      </c>
      <c r="Q124" s="849">
        <v>90.61</v>
      </c>
      <c r="R124" s="837">
        <v>3.0003311258278145</v>
      </c>
      <c r="S124" s="850">
        <v>69.7</v>
      </c>
    </row>
    <row r="125" spans="1:19" ht="14.4" customHeight="1" x14ac:dyDescent="0.3">
      <c r="A125" s="831" t="s">
        <v>3586</v>
      </c>
      <c r="B125" s="832" t="s">
        <v>3587</v>
      </c>
      <c r="C125" s="832" t="s">
        <v>591</v>
      </c>
      <c r="D125" s="832" t="s">
        <v>1278</v>
      </c>
      <c r="E125" s="832" t="s">
        <v>3583</v>
      </c>
      <c r="F125" s="832" t="s">
        <v>3596</v>
      </c>
      <c r="G125" s="832" t="s">
        <v>3597</v>
      </c>
      <c r="H125" s="849">
        <v>1</v>
      </c>
      <c r="I125" s="849">
        <v>83</v>
      </c>
      <c r="J125" s="832"/>
      <c r="K125" s="832">
        <v>83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3586</v>
      </c>
      <c r="B126" s="832" t="s">
        <v>3587</v>
      </c>
      <c r="C126" s="832" t="s">
        <v>591</v>
      </c>
      <c r="D126" s="832" t="s">
        <v>1278</v>
      </c>
      <c r="E126" s="832" t="s">
        <v>3583</v>
      </c>
      <c r="F126" s="832" t="s">
        <v>3598</v>
      </c>
      <c r="G126" s="832" t="s">
        <v>3599</v>
      </c>
      <c r="H126" s="849">
        <v>43</v>
      </c>
      <c r="I126" s="849">
        <v>4558</v>
      </c>
      <c r="J126" s="832">
        <v>1.303030303030303</v>
      </c>
      <c r="K126" s="832">
        <v>106</v>
      </c>
      <c r="L126" s="849">
        <v>33</v>
      </c>
      <c r="M126" s="849">
        <v>3498</v>
      </c>
      <c r="N126" s="832">
        <v>1</v>
      </c>
      <c r="O126" s="832">
        <v>106</v>
      </c>
      <c r="P126" s="849">
        <v>53</v>
      </c>
      <c r="Q126" s="849">
        <v>5618</v>
      </c>
      <c r="R126" s="837">
        <v>1.606060606060606</v>
      </c>
      <c r="S126" s="850">
        <v>106</v>
      </c>
    </row>
    <row r="127" spans="1:19" ht="14.4" customHeight="1" x14ac:dyDescent="0.3">
      <c r="A127" s="831" t="s">
        <v>3586</v>
      </c>
      <c r="B127" s="832" t="s">
        <v>3587</v>
      </c>
      <c r="C127" s="832" t="s">
        <v>591</v>
      </c>
      <c r="D127" s="832" t="s">
        <v>1278</v>
      </c>
      <c r="E127" s="832" t="s">
        <v>3583</v>
      </c>
      <c r="F127" s="832" t="s">
        <v>3606</v>
      </c>
      <c r="G127" s="832" t="s">
        <v>3607</v>
      </c>
      <c r="H127" s="849">
        <v>2</v>
      </c>
      <c r="I127" s="849">
        <v>414</v>
      </c>
      <c r="J127" s="832">
        <v>0.22222222222222221</v>
      </c>
      <c r="K127" s="832">
        <v>207</v>
      </c>
      <c r="L127" s="849">
        <v>9</v>
      </c>
      <c r="M127" s="849">
        <v>1863</v>
      </c>
      <c r="N127" s="832">
        <v>1</v>
      </c>
      <c r="O127" s="832">
        <v>207</v>
      </c>
      <c r="P127" s="849">
        <v>18</v>
      </c>
      <c r="Q127" s="849">
        <v>4338</v>
      </c>
      <c r="R127" s="837">
        <v>2.3285024154589373</v>
      </c>
      <c r="S127" s="850">
        <v>241</v>
      </c>
    </row>
    <row r="128" spans="1:19" ht="14.4" customHeight="1" x14ac:dyDescent="0.3">
      <c r="A128" s="831" t="s">
        <v>3586</v>
      </c>
      <c r="B128" s="832" t="s">
        <v>3587</v>
      </c>
      <c r="C128" s="832" t="s">
        <v>591</v>
      </c>
      <c r="D128" s="832" t="s">
        <v>1278</v>
      </c>
      <c r="E128" s="832" t="s">
        <v>3583</v>
      </c>
      <c r="F128" s="832" t="s">
        <v>3608</v>
      </c>
      <c r="G128" s="832" t="s">
        <v>3609</v>
      </c>
      <c r="H128" s="849"/>
      <c r="I128" s="849"/>
      <c r="J128" s="832"/>
      <c r="K128" s="832"/>
      <c r="L128" s="849">
        <v>3</v>
      </c>
      <c r="M128" s="849">
        <v>927</v>
      </c>
      <c r="N128" s="832">
        <v>1</v>
      </c>
      <c r="O128" s="832">
        <v>309</v>
      </c>
      <c r="P128" s="849">
        <v>6</v>
      </c>
      <c r="Q128" s="849">
        <v>2292</v>
      </c>
      <c r="R128" s="837">
        <v>2.4724919093851132</v>
      </c>
      <c r="S128" s="850">
        <v>382</v>
      </c>
    </row>
    <row r="129" spans="1:19" ht="14.4" customHeight="1" x14ac:dyDescent="0.3">
      <c r="A129" s="831" t="s">
        <v>3586</v>
      </c>
      <c r="B129" s="832" t="s">
        <v>3587</v>
      </c>
      <c r="C129" s="832" t="s">
        <v>591</v>
      </c>
      <c r="D129" s="832" t="s">
        <v>1278</v>
      </c>
      <c r="E129" s="832" t="s">
        <v>3583</v>
      </c>
      <c r="F129" s="832" t="s">
        <v>3610</v>
      </c>
      <c r="G129" s="832" t="s">
        <v>3611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604</v>
      </c>
      <c r="R129" s="837"/>
      <c r="S129" s="850">
        <v>604</v>
      </c>
    </row>
    <row r="130" spans="1:19" ht="14.4" customHeight="1" x14ac:dyDescent="0.3">
      <c r="A130" s="831" t="s">
        <v>3586</v>
      </c>
      <c r="B130" s="832" t="s">
        <v>3587</v>
      </c>
      <c r="C130" s="832" t="s">
        <v>591</v>
      </c>
      <c r="D130" s="832" t="s">
        <v>1278</v>
      </c>
      <c r="E130" s="832" t="s">
        <v>3583</v>
      </c>
      <c r="F130" s="832" t="s">
        <v>3612</v>
      </c>
      <c r="G130" s="832" t="s">
        <v>3613</v>
      </c>
      <c r="H130" s="849">
        <v>60</v>
      </c>
      <c r="I130" s="849">
        <v>5940</v>
      </c>
      <c r="J130" s="832">
        <v>0.84507042253521125</v>
      </c>
      <c r="K130" s="832">
        <v>99</v>
      </c>
      <c r="L130" s="849">
        <v>71</v>
      </c>
      <c r="M130" s="849">
        <v>7029</v>
      </c>
      <c r="N130" s="832">
        <v>1</v>
      </c>
      <c r="O130" s="832">
        <v>99</v>
      </c>
      <c r="P130" s="849">
        <v>55</v>
      </c>
      <c r="Q130" s="849">
        <v>5005</v>
      </c>
      <c r="R130" s="837">
        <v>0.7120500782472613</v>
      </c>
      <c r="S130" s="850">
        <v>91</v>
      </c>
    </row>
    <row r="131" spans="1:19" ht="14.4" customHeight="1" x14ac:dyDescent="0.3">
      <c r="A131" s="831" t="s">
        <v>3586</v>
      </c>
      <c r="B131" s="832" t="s">
        <v>3587</v>
      </c>
      <c r="C131" s="832" t="s">
        <v>591</v>
      </c>
      <c r="D131" s="832" t="s">
        <v>1278</v>
      </c>
      <c r="E131" s="832" t="s">
        <v>3583</v>
      </c>
      <c r="F131" s="832" t="s">
        <v>3614</v>
      </c>
      <c r="G131" s="832" t="s">
        <v>3615</v>
      </c>
      <c r="H131" s="849">
        <v>11</v>
      </c>
      <c r="I131" s="849">
        <v>1067</v>
      </c>
      <c r="J131" s="832">
        <v>2.2000000000000002</v>
      </c>
      <c r="K131" s="832">
        <v>97</v>
      </c>
      <c r="L131" s="849">
        <v>5</v>
      </c>
      <c r="M131" s="849">
        <v>485</v>
      </c>
      <c r="N131" s="832">
        <v>1</v>
      </c>
      <c r="O131" s="832">
        <v>97</v>
      </c>
      <c r="P131" s="849">
        <v>5</v>
      </c>
      <c r="Q131" s="849">
        <v>405</v>
      </c>
      <c r="R131" s="837">
        <v>0.83505154639175261</v>
      </c>
      <c r="S131" s="850">
        <v>81</v>
      </c>
    </row>
    <row r="132" spans="1:19" ht="14.4" customHeight="1" x14ac:dyDescent="0.3">
      <c r="A132" s="831" t="s">
        <v>3586</v>
      </c>
      <c r="B132" s="832" t="s">
        <v>3587</v>
      </c>
      <c r="C132" s="832" t="s">
        <v>591</v>
      </c>
      <c r="D132" s="832" t="s">
        <v>1278</v>
      </c>
      <c r="E132" s="832" t="s">
        <v>3583</v>
      </c>
      <c r="F132" s="832" t="s">
        <v>3616</v>
      </c>
      <c r="G132" s="832" t="s">
        <v>3617</v>
      </c>
      <c r="H132" s="849">
        <v>286</v>
      </c>
      <c r="I132" s="849">
        <v>36036</v>
      </c>
      <c r="J132" s="832">
        <v>1.0751879699248121</v>
      </c>
      <c r="K132" s="832">
        <v>126</v>
      </c>
      <c r="L132" s="849">
        <v>266</v>
      </c>
      <c r="M132" s="849">
        <v>33516</v>
      </c>
      <c r="N132" s="832">
        <v>1</v>
      </c>
      <c r="O132" s="832">
        <v>126</v>
      </c>
      <c r="P132" s="849">
        <v>253</v>
      </c>
      <c r="Q132" s="849">
        <v>32131</v>
      </c>
      <c r="R132" s="837">
        <v>0.95867645303735527</v>
      </c>
      <c r="S132" s="850">
        <v>127</v>
      </c>
    </row>
    <row r="133" spans="1:19" ht="14.4" customHeight="1" x14ac:dyDescent="0.3">
      <c r="A133" s="831" t="s">
        <v>3586</v>
      </c>
      <c r="B133" s="832" t="s">
        <v>3587</v>
      </c>
      <c r="C133" s="832" t="s">
        <v>591</v>
      </c>
      <c r="D133" s="832" t="s">
        <v>1278</v>
      </c>
      <c r="E133" s="832" t="s">
        <v>3583</v>
      </c>
      <c r="F133" s="832" t="s">
        <v>3628</v>
      </c>
      <c r="G133" s="832" t="s">
        <v>3629</v>
      </c>
      <c r="H133" s="849">
        <v>2</v>
      </c>
      <c r="I133" s="849">
        <v>2618</v>
      </c>
      <c r="J133" s="832"/>
      <c r="K133" s="832">
        <v>1309</v>
      </c>
      <c r="L133" s="849"/>
      <c r="M133" s="849"/>
      <c r="N133" s="832"/>
      <c r="O133" s="832"/>
      <c r="P133" s="849">
        <v>4</v>
      </c>
      <c r="Q133" s="849">
        <v>5252</v>
      </c>
      <c r="R133" s="837"/>
      <c r="S133" s="850">
        <v>1313</v>
      </c>
    </row>
    <row r="134" spans="1:19" ht="14.4" customHeight="1" x14ac:dyDescent="0.3">
      <c r="A134" s="831" t="s">
        <v>3586</v>
      </c>
      <c r="B134" s="832" t="s">
        <v>3587</v>
      </c>
      <c r="C134" s="832" t="s">
        <v>591</v>
      </c>
      <c r="D134" s="832" t="s">
        <v>1278</v>
      </c>
      <c r="E134" s="832" t="s">
        <v>3583</v>
      </c>
      <c r="F134" s="832" t="s">
        <v>3630</v>
      </c>
      <c r="G134" s="832" t="s">
        <v>3631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975</v>
      </c>
      <c r="R134" s="837"/>
      <c r="S134" s="850">
        <v>975</v>
      </c>
    </row>
    <row r="135" spans="1:19" ht="14.4" customHeight="1" x14ac:dyDescent="0.3">
      <c r="A135" s="831" t="s">
        <v>3586</v>
      </c>
      <c r="B135" s="832" t="s">
        <v>3587</v>
      </c>
      <c r="C135" s="832" t="s">
        <v>591</v>
      </c>
      <c r="D135" s="832" t="s">
        <v>1278</v>
      </c>
      <c r="E135" s="832" t="s">
        <v>3583</v>
      </c>
      <c r="F135" s="832" t="s">
        <v>3634</v>
      </c>
      <c r="G135" s="832" t="s">
        <v>3635</v>
      </c>
      <c r="H135" s="849">
        <v>3</v>
      </c>
      <c r="I135" s="849">
        <v>489</v>
      </c>
      <c r="J135" s="832">
        <v>3</v>
      </c>
      <c r="K135" s="832">
        <v>163</v>
      </c>
      <c r="L135" s="849">
        <v>1</v>
      </c>
      <c r="M135" s="849">
        <v>163</v>
      </c>
      <c r="N135" s="832">
        <v>1</v>
      </c>
      <c r="O135" s="832">
        <v>163</v>
      </c>
      <c r="P135" s="849"/>
      <c r="Q135" s="849"/>
      <c r="R135" s="837"/>
      <c r="S135" s="850"/>
    </row>
    <row r="136" spans="1:19" ht="14.4" customHeight="1" x14ac:dyDescent="0.3">
      <c r="A136" s="831" t="s">
        <v>3586</v>
      </c>
      <c r="B136" s="832" t="s">
        <v>3587</v>
      </c>
      <c r="C136" s="832" t="s">
        <v>591</v>
      </c>
      <c r="D136" s="832" t="s">
        <v>1278</v>
      </c>
      <c r="E136" s="832" t="s">
        <v>3583</v>
      </c>
      <c r="F136" s="832" t="s">
        <v>3636</v>
      </c>
      <c r="G136" s="832" t="s">
        <v>3637</v>
      </c>
      <c r="H136" s="849">
        <v>134</v>
      </c>
      <c r="I136" s="849">
        <v>4466.67</v>
      </c>
      <c r="J136" s="832">
        <v>0.67676818181818188</v>
      </c>
      <c r="K136" s="832">
        <v>33.333358208955225</v>
      </c>
      <c r="L136" s="849">
        <v>198</v>
      </c>
      <c r="M136" s="849">
        <v>6600</v>
      </c>
      <c r="N136" s="832">
        <v>1</v>
      </c>
      <c r="O136" s="832">
        <v>33.333333333333336</v>
      </c>
      <c r="P136" s="849">
        <v>187</v>
      </c>
      <c r="Q136" s="849">
        <v>6233.33</v>
      </c>
      <c r="R136" s="837">
        <v>0.94444393939393934</v>
      </c>
      <c r="S136" s="850">
        <v>33.333315508021393</v>
      </c>
    </row>
    <row r="137" spans="1:19" ht="14.4" customHeight="1" x14ac:dyDescent="0.3">
      <c r="A137" s="831" t="s">
        <v>3586</v>
      </c>
      <c r="B137" s="832" t="s">
        <v>3587</v>
      </c>
      <c r="C137" s="832" t="s">
        <v>591</v>
      </c>
      <c r="D137" s="832" t="s">
        <v>1278</v>
      </c>
      <c r="E137" s="832" t="s">
        <v>3583</v>
      </c>
      <c r="F137" s="832" t="s">
        <v>3640</v>
      </c>
      <c r="G137" s="832" t="s">
        <v>3641</v>
      </c>
      <c r="H137" s="849">
        <v>1</v>
      </c>
      <c r="I137" s="849">
        <v>37</v>
      </c>
      <c r="J137" s="832"/>
      <c r="K137" s="832">
        <v>37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" customHeight="1" x14ac:dyDescent="0.3">
      <c r="A138" s="831" t="s">
        <v>3586</v>
      </c>
      <c r="B138" s="832" t="s">
        <v>3587</v>
      </c>
      <c r="C138" s="832" t="s">
        <v>591</v>
      </c>
      <c r="D138" s="832" t="s">
        <v>1278</v>
      </c>
      <c r="E138" s="832" t="s">
        <v>3583</v>
      </c>
      <c r="F138" s="832" t="s">
        <v>3642</v>
      </c>
      <c r="G138" s="832" t="s">
        <v>3643</v>
      </c>
      <c r="H138" s="849">
        <v>2</v>
      </c>
      <c r="I138" s="849">
        <v>172</v>
      </c>
      <c r="J138" s="832">
        <v>1</v>
      </c>
      <c r="K138" s="832">
        <v>86</v>
      </c>
      <c r="L138" s="849">
        <v>2</v>
      </c>
      <c r="M138" s="849">
        <v>172</v>
      </c>
      <c r="N138" s="832">
        <v>1</v>
      </c>
      <c r="O138" s="832">
        <v>86</v>
      </c>
      <c r="P138" s="849">
        <v>5</v>
      </c>
      <c r="Q138" s="849">
        <v>430</v>
      </c>
      <c r="R138" s="837">
        <v>2.5</v>
      </c>
      <c r="S138" s="850">
        <v>86</v>
      </c>
    </row>
    <row r="139" spans="1:19" ht="14.4" customHeight="1" x14ac:dyDescent="0.3">
      <c r="A139" s="831" t="s">
        <v>3586</v>
      </c>
      <c r="B139" s="832" t="s">
        <v>3587</v>
      </c>
      <c r="C139" s="832" t="s">
        <v>591</v>
      </c>
      <c r="D139" s="832" t="s">
        <v>1278</v>
      </c>
      <c r="E139" s="832" t="s">
        <v>3583</v>
      </c>
      <c r="F139" s="832" t="s">
        <v>3644</v>
      </c>
      <c r="G139" s="832" t="s">
        <v>3645</v>
      </c>
      <c r="H139" s="849">
        <v>2</v>
      </c>
      <c r="I139" s="849">
        <v>64</v>
      </c>
      <c r="J139" s="832">
        <v>2</v>
      </c>
      <c r="K139" s="832">
        <v>32</v>
      </c>
      <c r="L139" s="849">
        <v>1</v>
      </c>
      <c r="M139" s="849">
        <v>32</v>
      </c>
      <c r="N139" s="832">
        <v>1</v>
      </c>
      <c r="O139" s="832">
        <v>32</v>
      </c>
      <c r="P139" s="849">
        <v>5</v>
      </c>
      <c r="Q139" s="849">
        <v>160</v>
      </c>
      <c r="R139" s="837">
        <v>5</v>
      </c>
      <c r="S139" s="850">
        <v>32</v>
      </c>
    </row>
    <row r="140" spans="1:19" ht="14.4" customHeight="1" x14ac:dyDescent="0.3">
      <c r="A140" s="831" t="s">
        <v>3586</v>
      </c>
      <c r="B140" s="832" t="s">
        <v>3587</v>
      </c>
      <c r="C140" s="832" t="s">
        <v>591</v>
      </c>
      <c r="D140" s="832" t="s">
        <v>1278</v>
      </c>
      <c r="E140" s="832" t="s">
        <v>3583</v>
      </c>
      <c r="F140" s="832" t="s">
        <v>3648</v>
      </c>
      <c r="G140" s="832" t="s">
        <v>3649</v>
      </c>
      <c r="H140" s="849">
        <v>5</v>
      </c>
      <c r="I140" s="849">
        <v>1970</v>
      </c>
      <c r="J140" s="832">
        <v>0.33248945147679326</v>
      </c>
      <c r="K140" s="832">
        <v>394</v>
      </c>
      <c r="L140" s="849">
        <v>15</v>
      </c>
      <c r="M140" s="849">
        <v>5925</v>
      </c>
      <c r="N140" s="832">
        <v>1</v>
      </c>
      <c r="O140" s="832">
        <v>395</v>
      </c>
      <c r="P140" s="849">
        <v>7</v>
      </c>
      <c r="Q140" s="849">
        <v>3472</v>
      </c>
      <c r="R140" s="837">
        <v>0.58599156118143458</v>
      </c>
      <c r="S140" s="850">
        <v>496</v>
      </c>
    </row>
    <row r="141" spans="1:19" ht="14.4" customHeight="1" x14ac:dyDescent="0.3">
      <c r="A141" s="831" t="s">
        <v>3586</v>
      </c>
      <c r="B141" s="832" t="s">
        <v>3587</v>
      </c>
      <c r="C141" s="832" t="s">
        <v>591</v>
      </c>
      <c r="D141" s="832" t="s">
        <v>1278</v>
      </c>
      <c r="E141" s="832" t="s">
        <v>3583</v>
      </c>
      <c r="F141" s="832" t="s">
        <v>3650</v>
      </c>
      <c r="G141" s="832" t="s">
        <v>3651</v>
      </c>
      <c r="H141" s="849">
        <v>4</v>
      </c>
      <c r="I141" s="849">
        <v>648</v>
      </c>
      <c r="J141" s="832">
        <v>1.3333333333333333</v>
      </c>
      <c r="K141" s="832">
        <v>162</v>
      </c>
      <c r="L141" s="849">
        <v>3</v>
      </c>
      <c r="M141" s="849">
        <v>486</v>
      </c>
      <c r="N141" s="832">
        <v>1</v>
      </c>
      <c r="O141" s="832">
        <v>162</v>
      </c>
      <c r="P141" s="849">
        <v>7</v>
      </c>
      <c r="Q141" s="849">
        <v>1106</v>
      </c>
      <c r="R141" s="837">
        <v>2.2757201646090537</v>
      </c>
      <c r="S141" s="850">
        <v>158</v>
      </c>
    </row>
    <row r="142" spans="1:19" ht="14.4" customHeight="1" x14ac:dyDescent="0.3">
      <c r="A142" s="831" t="s">
        <v>3586</v>
      </c>
      <c r="B142" s="832" t="s">
        <v>3587</v>
      </c>
      <c r="C142" s="832" t="s">
        <v>591</v>
      </c>
      <c r="D142" s="832" t="s">
        <v>1278</v>
      </c>
      <c r="E142" s="832" t="s">
        <v>3583</v>
      </c>
      <c r="F142" s="832" t="s">
        <v>3584</v>
      </c>
      <c r="G142" s="832" t="s">
        <v>3585</v>
      </c>
      <c r="H142" s="849">
        <v>7</v>
      </c>
      <c r="I142" s="849">
        <v>1757</v>
      </c>
      <c r="J142" s="832">
        <v>1.4</v>
      </c>
      <c r="K142" s="832">
        <v>251</v>
      </c>
      <c r="L142" s="849">
        <v>5</v>
      </c>
      <c r="M142" s="849">
        <v>1255</v>
      </c>
      <c r="N142" s="832">
        <v>1</v>
      </c>
      <c r="O142" s="832">
        <v>251</v>
      </c>
      <c r="P142" s="849">
        <v>7</v>
      </c>
      <c r="Q142" s="849">
        <v>1764</v>
      </c>
      <c r="R142" s="837">
        <v>1.4055776892430278</v>
      </c>
      <c r="S142" s="850">
        <v>252</v>
      </c>
    </row>
    <row r="143" spans="1:19" ht="14.4" customHeight="1" x14ac:dyDescent="0.3">
      <c r="A143" s="831" t="s">
        <v>3586</v>
      </c>
      <c r="B143" s="832" t="s">
        <v>3587</v>
      </c>
      <c r="C143" s="832" t="s">
        <v>591</v>
      </c>
      <c r="D143" s="832" t="s">
        <v>1278</v>
      </c>
      <c r="E143" s="832" t="s">
        <v>3583</v>
      </c>
      <c r="F143" s="832" t="s">
        <v>3654</v>
      </c>
      <c r="G143" s="832" t="s">
        <v>3655</v>
      </c>
      <c r="H143" s="849"/>
      <c r="I143" s="849"/>
      <c r="J143" s="832"/>
      <c r="K143" s="832"/>
      <c r="L143" s="849">
        <v>1</v>
      </c>
      <c r="M143" s="849">
        <v>120</v>
      </c>
      <c r="N143" s="832">
        <v>1</v>
      </c>
      <c r="O143" s="832">
        <v>120</v>
      </c>
      <c r="P143" s="849"/>
      <c r="Q143" s="849"/>
      <c r="R143" s="837"/>
      <c r="S143" s="850"/>
    </row>
    <row r="144" spans="1:19" ht="14.4" customHeight="1" x14ac:dyDescent="0.3">
      <c r="A144" s="831" t="s">
        <v>3586</v>
      </c>
      <c r="B144" s="832" t="s">
        <v>3587</v>
      </c>
      <c r="C144" s="832" t="s">
        <v>591</v>
      </c>
      <c r="D144" s="832" t="s">
        <v>1278</v>
      </c>
      <c r="E144" s="832" t="s">
        <v>3583</v>
      </c>
      <c r="F144" s="832" t="s">
        <v>3672</v>
      </c>
      <c r="G144" s="832" t="s">
        <v>3673</v>
      </c>
      <c r="H144" s="849">
        <v>20</v>
      </c>
      <c r="I144" s="849">
        <v>2300</v>
      </c>
      <c r="J144" s="832">
        <v>1</v>
      </c>
      <c r="K144" s="832">
        <v>115</v>
      </c>
      <c r="L144" s="849">
        <v>20</v>
      </c>
      <c r="M144" s="849">
        <v>2300</v>
      </c>
      <c r="N144" s="832">
        <v>1</v>
      </c>
      <c r="O144" s="832">
        <v>115</v>
      </c>
      <c r="P144" s="849">
        <v>22</v>
      </c>
      <c r="Q144" s="849">
        <v>3190</v>
      </c>
      <c r="R144" s="837">
        <v>1.3869565217391304</v>
      </c>
      <c r="S144" s="850">
        <v>145</v>
      </c>
    </row>
    <row r="145" spans="1:19" ht="14.4" customHeight="1" x14ac:dyDescent="0.3">
      <c r="A145" s="831" t="s">
        <v>3586</v>
      </c>
      <c r="B145" s="832" t="s">
        <v>3587</v>
      </c>
      <c r="C145" s="832" t="s">
        <v>591</v>
      </c>
      <c r="D145" s="832" t="s">
        <v>1278</v>
      </c>
      <c r="E145" s="832" t="s">
        <v>3583</v>
      </c>
      <c r="F145" s="832" t="s">
        <v>3682</v>
      </c>
      <c r="G145" s="832" t="s">
        <v>3683</v>
      </c>
      <c r="H145" s="849">
        <v>9</v>
      </c>
      <c r="I145" s="849">
        <v>2043</v>
      </c>
      <c r="J145" s="832">
        <v>0.45</v>
      </c>
      <c r="K145" s="832">
        <v>227</v>
      </c>
      <c r="L145" s="849">
        <v>20</v>
      </c>
      <c r="M145" s="849">
        <v>4540</v>
      </c>
      <c r="N145" s="832">
        <v>1</v>
      </c>
      <c r="O145" s="832">
        <v>227</v>
      </c>
      <c r="P145" s="849">
        <v>11</v>
      </c>
      <c r="Q145" s="849">
        <v>1815</v>
      </c>
      <c r="R145" s="837">
        <v>0.39977973568281938</v>
      </c>
      <c r="S145" s="850">
        <v>165</v>
      </c>
    </row>
    <row r="146" spans="1:19" ht="14.4" customHeight="1" x14ac:dyDescent="0.3">
      <c r="A146" s="831" t="s">
        <v>3586</v>
      </c>
      <c r="B146" s="832" t="s">
        <v>3587</v>
      </c>
      <c r="C146" s="832" t="s">
        <v>591</v>
      </c>
      <c r="D146" s="832" t="s">
        <v>1278</v>
      </c>
      <c r="E146" s="832" t="s">
        <v>3583</v>
      </c>
      <c r="F146" s="832" t="s">
        <v>3688</v>
      </c>
      <c r="G146" s="832" t="s">
        <v>3689</v>
      </c>
      <c r="H146" s="849"/>
      <c r="I146" s="849"/>
      <c r="J146" s="832"/>
      <c r="K146" s="832"/>
      <c r="L146" s="849"/>
      <c r="M146" s="849"/>
      <c r="N146" s="832"/>
      <c r="O146" s="832"/>
      <c r="P146" s="849">
        <v>1</v>
      </c>
      <c r="Q146" s="849">
        <v>500</v>
      </c>
      <c r="R146" s="837"/>
      <c r="S146" s="850">
        <v>500</v>
      </c>
    </row>
    <row r="147" spans="1:19" ht="14.4" customHeight="1" x14ac:dyDescent="0.3">
      <c r="A147" s="831" t="s">
        <v>3586</v>
      </c>
      <c r="B147" s="832" t="s">
        <v>3587</v>
      </c>
      <c r="C147" s="832" t="s">
        <v>591</v>
      </c>
      <c r="D147" s="832" t="s">
        <v>1278</v>
      </c>
      <c r="E147" s="832" t="s">
        <v>3583</v>
      </c>
      <c r="F147" s="832" t="s">
        <v>3690</v>
      </c>
      <c r="G147" s="832" t="s">
        <v>3691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121</v>
      </c>
      <c r="R147" s="837"/>
      <c r="S147" s="850">
        <v>121</v>
      </c>
    </row>
    <row r="148" spans="1:19" ht="14.4" customHeight="1" x14ac:dyDescent="0.3">
      <c r="A148" s="831" t="s">
        <v>3586</v>
      </c>
      <c r="B148" s="832" t="s">
        <v>3587</v>
      </c>
      <c r="C148" s="832" t="s">
        <v>591</v>
      </c>
      <c r="D148" s="832" t="s">
        <v>1278</v>
      </c>
      <c r="E148" s="832" t="s">
        <v>3583</v>
      </c>
      <c r="F148" s="832" t="s">
        <v>3698</v>
      </c>
      <c r="G148" s="832" t="s">
        <v>3699</v>
      </c>
      <c r="H148" s="849"/>
      <c r="I148" s="849"/>
      <c r="J148" s="832"/>
      <c r="K148" s="832"/>
      <c r="L148" s="849">
        <v>1</v>
      </c>
      <c r="M148" s="849">
        <v>179</v>
      </c>
      <c r="N148" s="832">
        <v>1</v>
      </c>
      <c r="O148" s="832">
        <v>179</v>
      </c>
      <c r="P148" s="849"/>
      <c r="Q148" s="849"/>
      <c r="R148" s="837"/>
      <c r="S148" s="850"/>
    </row>
    <row r="149" spans="1:19" ht="14.4" customHeight="1" x14ac:dyDescent="0.3">
      <c r="A149" s="831" t="s">
        <v>3586</v>
      </c>
      <c r="B149" s="832" t="s">
        <v>3587</v>
      </c>
      <c r="C149" s="832" t="s">
        <v>591</v>
      </c>
      <c r="D149" s="832" t="s">
        <v>3576</v>
      </c>
      <c r="E149" s="832" t="s">
        <v>3583</v>
      </c>
      <c r="F149" s="832" t="s">
        <v>3616</v>
      </c>
      <c r="G149" s="832" t="s">
        <v>3617</v>
      </c>
      <c r="H149" s="849"/>
      <c r="I149" s="849"/>
      <c r="J149" s="832"/>
      <c r="K149" s="832"/>
      <c r="L149" s="849"/>
      <c r="M149" s="849"/>
      <c r="N149" s="832"/>
      <c r="O149" s="832"/>
      <c r="P149" s="849">
        <v>4</v>
      </c>
      <c r="Q149" s="849">
        <v>508</v>
      </c>
      <c r="R149" s="837"/>
      <c r="S149" s="850">
        <v>127</v>
      </c>
    </row>
    <row r="150" spans="1:19" ht="14.4" customHeight="1" x14ac:dyDescent="0.3">
      <c r="A150" s="831" t="s">
        <v>3586</v>
      </c>
      <c r="B150" s="832" t="s">
        <v>3587</v>
      </c>
      <c r="C150" s="832" t="s">
        <v>591</v>
      </c>
      <c r="D150" s="832" t="s">
        <v>3576</v>
      </c>
      <c r="E150" s="832" t="s">
        <v>3583</v>
      </c>
      <c r="F150" s="832" t="s">
        <v>3628</v>
      </c>
      <c r="G150" s="832" t="s">
        <v>3629</v>
      </c>
      <c r="H150" s="849"/>
      <c r="I150" s="849"/>
      <c r="J150" s="832"/>
      <c r="K150" s="832"/>
      <c r="L150" s="849"/>
      <c r="M150" s="849"/>
      <c r="N150" s="832"/>
      <c r="O150" s="832"/>
      <c r="P150" s="849">
        <v>4</v>
      </c>
      <c r="Q150" s="849">
        <v>5252</v>
      </c>
      <c r="R150" s="837"/>
      <c r="S150" s="850">
        <v>1313</v>
      </c>
    </row>
    <row r="151" spans="1:19" ht="14.4" customHeight="1" x14ac:dyDescent="0.3">
      <c r="A151" s="831" t="s">
        <v>3586</v>
      </c>
      <c r="B151" s="832" t="s">
        <v>3587</v>
      </c>
      <c r="C151" s="832" t="s">
        <v>591</v>
      </c>
      <c r="D151" s="832" t="s">
        <v>3576</v>
      </c>
      <c r="E151" s="832" t="s">
        <v>3583</v>
      </c>
      <c r="F151" s="832" t="s">
        <v>3636</v>
      </c>
      <c r="G151" s="832" t="s">
        <v>3637</v>
      </c>
      <c r="H151" s="849"/>
      <c r="I151" s="849"/>
      <c r="J151" s="832"/>
      <c r="K151" s="832"/>
      <c r="L151" s="849"/>
      <c r="M151" s="849"/>
      <c r="N151" s="832"/>
      <c r="O151" s="832"/>
      <c r="P151" s="849">
        <v>4</v>
      </c>
      <c r="Q151" s="849">
        <v>133.32999999999998</v>
      </c>
      <c r="R151" s="837"/>
      <c r="S151" s="850">
        <v>33.332499999999996</v>
      </c>
    </row>
    <row r="152" spans="1:19" ht="14.4" customHeight="1" x14ac:dyDescent="0.3">
      <c r="A152" s="831" t="s">
        <v>3586</v>
      </c>
      <c r="B152" s="832" t="s">
        <v>3587</v>
      </c>
      <c r="C152" s="832" t="s">
        <v>591</v>
      </c>
      <c r="D152" s="832" t="s">
        <v>3576</v>
      </c>
      <c r="E152" s="832" t="s">
        <v>3583</v>
      </c>
      <c r="F152" s="832" t="s">
        <v>3642</v>
      </c>
      <c r="G152" s="832" t="s">
        <v>3643</v>
      </c>
      <c r="H152" s="849"/>
      <c r="I152" s="849"/>
      <c r="J152" s="832"/>
      <c r="K152" s="832"/>
      <c r="L152" s="849"/>
      <c r="M152" s="849"/>
      <c r="N152" s="832"/>
      <c r="O152" s="832"/>
      <c r="P152" s="849">
        <v>4</v>
      </c>
      <c r="Q152" s="849">
        <v>344</v>
      </c>
      <c r="R152" s="837"/>
      <c r="S152" s="850">
        <v>86</v>
      </c>
    </row>
    <row r="153" spans="1:19" ht="14.4" customHeight="1" x14ac:dyDescent="0.3">
      <c r="A153" s="831" t="s">
        <v>3586</v>
      </c>
      <c r="B153" s="832" t="s">
        <v>3587</v>
      </c>
      <c r="C153" s="832" t="s">
        <v>591</v>
      </c>
      <c r="D153" s="832" t="s">
        <v>3576</v>
      </c>
      <c r="E153" s="832" t="s">
        <v>3583</v>
      </c>
      <c r="F153" s="832" t="s">
        <v>3658</v>
      </c>
      <c r="G153" s="832" t="s">
        <v>3659</v>
      </c>
      <c r="H153" s="849"/>
      <c r="I153" s="849"/>
      <c r="J153" s="832"/>
      <c r="K153" s="832"/>
      <c r="L153" s="849"/>
      <c r="M153" s="849"/>
      <c r="N153" s="832"/>
      <c r="O153" s="832"/>
      <c r="P153" s="849">
        <v>4</v>
      </c>
      <c r="Q153" s="849">
        <v>496</v>
      </c>
      <c r="R153" s="837"/>
      <c r="S153" s="850">
        <v>124</v>
      </c>
    </row>
    <row r="154" spans="1:19" ht="14.4" customHeight="1" x14ac:dyDescent="0.3">
      <c r="A154" s="831" t="s">
        <v>3586</v>
      </c>
      <c r="B154" s="832" t="s">
        <v>3587</v>
      </c>
      <c r="C154" s="832" t="s">
        <v>591</v>
      </c>
      <c r="D154" s="832" t="s">
        <v>1279</v>
      </c>
      <c r="E154" s="832" t="s">
        <v>3588</v>
      </c>
      <c r="F154" s="832" t="s">
        <v>3589</v>
      </c>
      <c r="G154" s="832" t="s">
        <v>3590</v>
      </c>
      <c r="H154" s="849">
        <v>1.8</v>
      </c>
      <c r="I154" s="849">
        <v>271.85000000000002</v>
      </c>
      <c r="J154" s="832">
        <v>0.74986897636057714</v>
      </c>
      <c r="K154" s="832">
        <v>151.0277777777778</v>
      </c>
      <c r="L154" s="849">
        <v>2.4</v>
      </c>
      <c r="M154" s="849">
        <v>362.53</v>
      </c>
      <c r="N154" s="832">
        <v>1</v>
      </c>
      <c r="O154" s="832">
        <v>151.05416666666667</v>
      </c>
      <c r="P154" s="849">
        <v>1.5</v>
      </c>
      <c r="Q154" s="849">
        <v>104.55</v>
      </c>
      <c r="R154" s="837">
        <v>0.2883899263509227</v>
      </c>
      <c r="S154" s="850">
        <v>69.7</v>
      </c>
    </row>
    <row r="155" spans="1:19" ht="14.4" customHeight="1" x14ac:dyDescent="0.3">
      <c r="A155" s="831" t="s">
        <v>3586</v>
      </c>
      <c r="B155" s="832" t="s">
        <v>3587</v>
      </c>
      <c r="C155" s="832" t="s">
        <v>591</v>
      </c>
      <c r="D155" s="832" t="s">
        <v>1279</v>
      </c>
      <c r="E155" s="832" t="s">
        <v>3588</v>
      </c>
      <c r="F155" s="832" t="s">
        <v>3591</v>
      </c>
      <c r="G155" s="832" t="s">
        <v>1172</v>
      </c>
      <c r="H155" s="849">
        <v>0.2</v>
      </c>
      <c r="I155" s="849">
        <v>15.37</v>
      </c>
      <c r="J155" s="832">
        <v>1</v>
      </c>
      <c r="K155" s="832">
        <v>76.849999999999994</v>
      </c>
      <c r="L155" s="849">
        <v>0.2</v>
      </c>
      <c r="M155" s="849">
        <v>15.37</v>
      </c>
      <c r="N155" s="832">
        <v>1</v>
      </c>
      <c r="O155" s="832">
        <v>76.849999999999994</v>
      </c>
      <c r="P155" s="849"/>
      <c r="Q155" s="849"/>
      <c r="R155" s="837"/>
      <c r="S155" s="850"/>
    </row>
    <row r="156" spans="1:19" ht="14.4" customHeight="1" x14ac:dyDescent="0.3">
      <c r="A156" s="831" t="s">
        <v>3586</v>
      </c>
      <c r="B156" s="832" t="s">
        <v>3587</v>
      </c>
      <c r="C156" s="832" t="s">
        <v>591</v>
      </c>
      <c r="D156" s="832" t="s">
        <v>1279</v>
      </c>
      <c r="E156" s="832" t="s">
        <v>3588</v>
      </c>
      <c r="F156" s="832" t="s">
        <v>3593</v>
      </c>
      <c r="G156" s="832"/>
      <c r="H156" s="849">
        <v>0.60000000000000009</v>
      </c>
      <c r="I156" s="849">
        <v>158.43</v>
      </c>
      <c r="J156" s="832">
        <v>5.2739680426098543</v>
      </c>
      <c r="K156" s="832">
        <v>264.04999999999995</v>
      </c>
      <c r="L156" s="849">
        <v>0.14000000000000001</v>
      </c>
      <c r="M156" s="849">
        <v>30.04</v>
      </c>
      <c r="N156" s="832">
        <v>1</v>
      </c>
      <c r="O156" s="832">
        <v>214.57142857142856</v>
      </c>
      <c r="P156" s="849"/>
      <c r="Q156" s="849"/>
      <c r="R156" s="837"/>
      <c r="S156" s="850"/>
    </row>
    <row r="157" spans="1:19" ht="14.4" customHeight="1" x14ac:dyDescent="0.3">
      <c r="A157" s="831" t="s">
        <v>3586</v>
      </c>
      <c r="B157" s="832" t="s">
        <v>3587</v>
      </c>
      <c r="C157" s="832" t="s">
        <v>591</v>
      </c>
      <c r="D157" s="832" t="s">
        <v>1279</v>
      </c>
      <c r="E157" s="832" t="s">
        <v>3583</v>
      </c>
      <c r="F157" s="832" t="s">
        <v>3596</v>
      </c>
      <c r="G157" s="832" t="s">
        <v>3597</v>
      </c>
      <c r="H157" s="849">
        <v>31</v>
      </c>
      <c r="I157" s="849">
        <v>2573</v>
      </c>
      <c r="J157" s="832">
        <v>1.4761904761904763</v>
      </c>
      <c r="K157" s="832">
        <v>83</v>
      </c>
      <c r="L157" s="849">
        <v>21</v>
      </c>
      <c r="M157" s="849">
        <v>1743</v>
      </c>
      <c r="N157" s="832">
        <v>1</v>
      </c>
      <c r="O157" s="832">
        <v>83</v>
      </c>
      <c r="P157" s="849">
        <v>15</v>
      </c>
      <c r="Q157" s="849">
        <v>1245</v>
      </c>
      <c r="R157" s="837">
        <v>0.7142857142857143</v>
      </c>
      <c r="S157" s="850">
        <v>83</v>
      </c>
    </row>
    <row r="158" spans="1:19" ht="14.4" customHeight="1" x14ac:dyDescent="0.3">
      <c r="A158" s="831" t="s">
        <v>3586</v>
      </c>
      <c r="B158" s="832" t="s">
        <v>3587</v>
      </c>
      <c r="C158" s="832" t="s">
        <v>591</v>
      </c>
      <c r="D158" s="832" t="s">
        <v>1279</v>
      </c>
      <c r="E158" s="832" t="s">
        <v>3583</v>
      </c>
      <c r="F158" s="832" t="s">
        <v>3598</v>
      </c>
      <c r="G158" s="832" t="s">
        <v>3599</v>
      </c>
      <c r="H158" s="849">
        <v>1</v>
      </c>
      <c r="I158" s="849">
        <v>106</v>
      </c>
      <c r="J158" s="832"/>
      <c r="K158" s="832">
        <v>106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3586</v>
      </c>
      <c r="B159" s="832" t="s">
        <v>3587</v>
      </c>
      <c r="C159" s="832" t="s">
        <v>591</v>
      </c>
      <c r="D159" s="832" t="s">
        <v>1279</v>
      </c>
      <c r="E159" s="832" t="s">
        <v>3583</v>
      </c>
      <c r="F159" s="832" t="s">
        <v>3606</v>
      </c>
      <c r="G159" s="832" t="s">
        <v>3607</v>
      </c>
      <c r="H159" s="849">
        <v>1</v>
      </c>
      <c r="I159" s="849">
        <v>207</v>
      </c>
      <c r="J159" s="832"/>
      <c r="K159" s="832">
        <v>207</v>
      </c>
      <c r="L159" s="849"/>
      <c r="M159" s="849"/>
      <c r="N159" s="832"/>
      <c r="O159" s="832"/>
      <c r="P159" s="849">
        <v>1</v>
      </c>
      <c r="Q159" s="849">
        <v>241</v>
      </c>
      <c r="R159" s="837"/>
      <c r="S159" s="850">
        <v>241</v>
      </c>
    </row>
    <row r="160" spans="1:19" ht="14.4" customHeight="1" x14ac:dyDescent="0.3">
      <c r="A160" s="831" t="s">
        <v>3586</v>
      </c>
      <c r="B160" s="832" t="s">
        <v>3587</v>
      </c>
      <c r="C160" s="832" t="s">
        <v>591</v>
      </c>
      <c r="D160" s="832" t="s">
        <v>1279</v>
      </c>
      <c r="E160" s="832" t="s">
        <v>3583</v>
      </c>
      <c r="F160" s="832" t="s">
        <v>3608</v>
      </c>
      <c r="G160" s="832" t="s">
        <v>3609</v>
      </c>
      <c r="H160" s="849">
        <v>1</v>
      </c>
      <c r="I160" s="849">
        <v>309</v>
      </c>
      <c r="J160" s="832"/>
      <c r="K160" s="832">
        <v>309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3586</v>
      </c>
      <c r="B161" s="832" t="s">
        <v>3587</v>
      </c>
      <c r="C161" s="832" t="s">
        <v>591</v>
      </c>
      <c r="D161" s="832" t="s">
        <v>1279</v>
      </c>
      <c r="E161" s="832" t="s">
        <v>3583</v>
      </c>
      <c r="F161" s="832" t="s">
        <v>3612</v>
      </c>
      <c r="G161" s="832" t="s">
        <v>3613</v>
      </c>
      <c r="H161" s="849">
        <v>14</v>
      </c>
      <c r="I161" s="849">
        <v>1386</v>
      </c>
      <c r="J161" s="832">
        <v>1.2727272727272727</v>
      </c>
      <c r="K161" s="832">
        <v>99</v>
      </c>
      <c r="L161" s="849">
        <v>11</v>
      </c>
      <c r="M161" s="849">
        <v>1089</v>
      </c>
      <c r="N161" s="832">
        <v>1</v>
      </c>
      <c r="O161" s="832">
        <v>99</v>
      </c>
      <c r="P161" s="849">
        <v>10</v>
      </c>
      <c r="Q161" s="849">
        <v>910</v>
      </c>
      <c r="R161" s="837">
        <v>0.83562901744719931</v>
      </c>
      <c r="S161" s="850">
        <v>91</v>
      </c>
    </row>
    <row r="162" spans="1:19" ht="14.4" customHeight="1" x14ac:dyDescent="0.3">
      <c r="A162" s="831" t="s">
        <v>3586</v>
      </c>
      <c r="B162" s="832" t="s">
        <v>3587</v>
      </c>
      <c r="C162" s="832" t="s">
        <v>591</v>
      </c>
      <c r="D162" s="832" t="s">
        <v>1279</v>
      </c>
      <c r="E162" s="832" t="s">
        <v>3583</v>
      </c>
      <c r="F162" s="832" t="s">
        <v>3614</v>
      </c>
      <c r="G162" s="832" t="s">
        <v>3615</v>
      </c>
      <c r="H162" s="849">
        <v>7</v>
      </c>
      <c r="I162" s="849">
        <v>679</v>
      </c>
      <c r="J162" s="832">
        <v>1.4</v>
      </c>
      <c r="K162" s="832">
        <v>97</v>
      </c>
      <c r="L162" s="849">
        <v>5</v>
      </c>
      <c r="M162" s="849">
        <v>485</v>
      </c>
      <c r="N162" s="832">
        <v>1</v>
      </c>
      <c r="O162" s="832">
        <v>97</v>
      </c>
      <c r="P162" s="849">
        <v>5</v>
      </c>
      <c r="Q162" s="849">
        <v>405</v>
      </c>
      <c r="R162" s="837">
        <v>0.83505154639175261</v>
      </c>
      <c r="S162" s="850">
        <v>81</v>
      </c>
    </row>
    <row r="163" spans="1:19" ht="14.4" customHeight="1" x14ac:dyDescent="0.3">
      <c r="A163" s="831" t="s">
        <v>3586</v>
      </c>
      <c r="B163" s="832" t="s">
        <v>3587</v>
      </c>
      <c r="C163" s="832" t="s">
        <v>591</v>
      </c>
      <c r="D163" s="832" t="s">
        <v>1279</v>
      </c>
      <c r="E163" s="832" t="s">
        <v>3583</v>
      </c>
      <c r="F163" s="832" t="s">
        <v>3616</v>
      </c>
      <c r="G163" s="832" t="s">
        <v>3617</v>
      </c>
      <c r="H163" s="849">
        <v>377</v>
      </c>
      <c r="I163" s="849">
        <v>47502</v>
      </c>
      <c r="J163" s="832">
        <v>1.2200647249190939</v>
      </c>
      <c r="K163" s="832">
        <v>126</v>
      </c>
      <c r="L163" s="849">
        <v>309</v>
      </c>
      <c r="M163" s="849">
        <v>38934</v>
      </c>
      <c r="N163" s="832">
        <v>1</v>
      </c>
      <c r="O163" s="832">
        <v>126</v>
      </c>
      <c r="P163" s="849">
        <v>246</v>
      </c>
      <c r="Q163" s="849">
        <v>31242</v>
      </c>
      <c r="R163" s="837">
        <v>0.80243488981353062</v>
      </c>
      <c r="S163" s="850">
        <v>127</v>
      </c>
    </row>
    <row r="164" spans="1:19" ht="14.4" customHeight="1" x14ac:dyDescent="0.3">
      <c r="A164" s="831" t="s">
        <v>3586</v>
      </c>
      <c r="B164" s="832" t="s">
        <v>3587</v>
      </c>
      <c r="C164" s="832" t="s">
        <v>591</v>
      </c>
      <c r="D164" s="832" t="s">
        <v>1279</v>
      </c>
      <c r="E164" s="832" t="s">
        <v>3583</v>
      </c>
      <c r="F164" s="832" t="s">
        <v>3620</v>
      </c>
      <c r="G164" s="832" t="s">
        <v>3621</v>
      </c>
      <c r="H164" s="849">
        <v>1</v>
      </c>
      <c r="I164" s="849">
        <v>427</v>
      </c>
      <c r="J164" s="832"/>
      <c r="K164" s="832">
        <v>427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3586</v>
      </c>
      <c r="B165" s="832" t="s">
        <v>3587</v>
      </c>
      <c r="C165" s="832" t="s">
        <v>591</v>
      </c>
      <c r="D165" s="832" t="s">
        <v>1279</v>
      </c>
      <c r="E165" s="832" t="s">
        <v>3583</v>
      </c>
      <c r="F165" s="832" t="s">
        <v>3626</v>
      </c>
      <c r="G165" s="832" t="s">
        <v>3627</v>
      </c>
      <c r="H165" s="849">
        <v>4</v>
      </c>
      <c r="I165" s="849">
        <v>6708</v>
      </c>
      <c r="J165" s="832">
        <v>3.9976162097735397</v>
      </c>
      <c r="K165" s="832">
        <v>1677</v>
      </c>
      <c r="L165" s="849">
        <v>1</v>
      </c>
      <c r="M165" s="849">
        <v>1678</v>
      </c>
      <c r="N165" s="832">
        <v>1</v>
      </c>
      <c r="O165" s="832">
        <v>1678</v>
      </c>
      <c r="P165" s="849"/>
      <c r="Q165" s="849"/>
      <c r="R165" s="837"/>
      <c r="S165" s="850"/>
    </row>
    <row r="166" spans="1:19" ht="14.4" customHeight="1" x14ac:dyDescent="0.3">
      <c r="A166" s="831" t="s">
        <v>3586</v>
      </c>
      <c r="B166" s="832" t="s">
        <v>3587</v>
      </c>
      <c r="C166" s="832" t="s">
        <v>591</v>
      </c>
      <c r="D166" s="832" t="s">
        <v>1279</v>
      </c>
      <c r="E166" s="832" t="s">
        <v>3583</v>
      </c>
      <c r="F166" s="832" t="s">
        <v>3628</v>
      </c>
      <c r="G166" s="832" t="s">
        <v>3629</v>
      </c>
      <c r="H166" s="849">
        <v>2</v>
      </c>
      <c r="I166" s="849">
        <v>2618</v>
      </c>
      <c r="J166" s="832">
        <v>0.39969465648854963</v>
      </c>
      <c r="K166" s="832">
        <v>1309</v>
      </c>
      <c r="L166" s="849">
        <v>5</v>
      </c>
      <c r="M166" s="849">
        <v>6550</v>
      </c>
      <c r="N166" s="832">
        <v>1</v>
      </c>
      <c r="O166" s="832">
        <v>1310</v>
      </c>
      <c r="P166" s="849">
        <v>6</v>
      </c>
      <c r="Q166" s="849">
        <v>7878</v>
      </c>
      <c r="R166" s="837">
        <v>1.2027480916030535</v>
      </c>
      <c r="S166" s="850">
        <v>1313</v>
      </c>
    </row>
    <row r="167" spans="1:19" ht="14.4" customHeight="1" x14ac:dyDescent="0.3">
      <c r="A167" s="831" t="s">
        <v>3586</v>
      </c>
      <c r="B167" s="832" t="s">
        <v>3587</v>
      </c>
      <c r="C167" s="832" t="s">
        <v>591</v>
      </c>
      <c r="D167" s="832" t="s">
        <v>1279</v>
      </c>
      <c r="E167" s="832" t="s">
        <v>3583</v>
      </c>
      <c r="F167" s="832" t="s">
        <v>3630</v>
      </c>
      <c r="G167" s="832" t="s">
        <v>3631</v>
      </c>
      <c r="H167" s="849">
        <v>1</v>
      </c>
      <c r="I167" s="849">
        <v>971</v>
      </c>
      <c r="J167" s="832"/>
      <c r="K167" s="832">
        <v>971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3586</v>
      </c>
      <c r="B168" s="832" t="s">
        <v>3587</v>
      </c>
      <c r="C168" s="832" t="s">
        <v>591</v>
      </c>
      <c r="D168" s="832" t="s">
        <v>1279</v>
      </c>
      <c r="E168" s="832" t="s">
        <v>3583</v>
      </c>
      <c r="F168" s="832" t="s">
        <v>3634</v>
      </c>
      <c r="G168" s="832" t="s">
        <v>3635</v>
      </c>
      <c r="H168" s="849">
        <v>3</v>
      </c>
      <c r="I168" s="849">
        <v>489</v>
      </c>
      <c r="J168" s="832">
        <v>1.5</v>
      </c>
      <c r="K168" s="832">
        <v>163</v>
      </c>
      <c r="L168" s="849">
        <v>2</v>
      </c>
      <c r="M168" s="849">
        <v>326</v>
      </c>
      <c r="N168" s="832">
        <v>1</v>
      </c>
      <c r="O168" s="832">
        <v>163</v>
      </c>
      <c r="P168" s="849">
        <v>2</v>
      </c>
      <c r="Q168" s="849">
        <v>328</v>
      </c>
      <c r="R168" s="837">
        <v>1.0061349693251533</v>
      </c>
      <c r="S168" s="850">
        <v>164</v>
      </c>
    </row>
    <row r="169" spans="1:19" ht="14.4" customHeight="1" x14ac:dyDescent="0.3">
      <c r="A169" s="831" t="s">
        <v>3586</v>
      </c>
      <c r="B169" s="832" t="s">
        <v>3587</v>
      </c>
      <c r="C169" s="832" t="s">
        <v>591</v>
      </c>
      <c r="D169" s="832" t="s">
        <v>1279</v>
      </c>
      <c r="E169" s="832" t="s">
        <v>3583</v>
      </c>
      <c r="F169" s="832" t="s">
        <v>3636</v>
      </c>
      <c r="G169" s="832" t="s">
        <v>3637</v>
      </c>
      <c r="H169" s="849">
        <v>231</v>
      </c>
      <c r="I169" s="849">
        <v>7699.98</v>
      </c>
      <c r="J169" s="832">
        <v>0.83999934545335531</v>
      </c>
      <c r="K169" s="832">
        <v>33.333246753246755</v>
      </c>
      <c r="L169" s="849">
        <v>275</v>
      </c>
      <c r="M169" s="849">
        <v>9166.65</v>
      </c>
      <c r="N169" s="832">
        <v>1</v>
      </c>
      <c r="O169" s="832">
        <v>33.333272727272728</v>
      </c>
      <c r="P169" s="849">
        <v>212</v>
      </c>
      <c r="Q169" s="849">
        <v>7066.66</v>
      </c>
      <c r="R169" s="837">
        <v>0.77090976529048238</v>
      </c>
      <c r="S169" s="850">
        <v>33.333301886792455</v>
      </c>
    </row>
    <row r="170" spans="1:19" ht="14.4" customHeight="1" x14ac:dyDescent="0.3">
      <c r="A170" s="831" t="s">
        <v>3586</v>
      </c>
      <c r="B170" s="832" t="s">
        <v>3587</v>
      </c>
      <c r="C170" s="832" t="s">
        <v>591</v>
      </c>
      <c r="D170" s="832" t="s">
        <v>1279</v>
      </c>
      <c r="E170" s="832" t="s">
        <v>3583</v>
      </c>
      <c r="F170" s="832" t="s">
        <v>3640</v>
      </c>
      <c r="G170" s="832" t="s">
        <v>3641</v>
      </c>
      <c r="H170" s="849">
        <v>3</v>
      </c>
      <c r="I170" s="849">
        <v>111</v>
      </c>
      <c r="J170" s="832"/>
      <c r="K170" s="832">
        <v>37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3586</v>
      </c>
      <c r="B171" s="832" t="s">
        <v>3587</v>
      </c>
      <c r="C171" s="832" t="s">
        <v>591</v>
      </c>
      <c r="D171" s="832" t="s">
        <v>1279</v>
      </c>
      <c r="E171" s="832" t="s">
        <v>3583</v>
      </c>
      <c r="F171" s="832" t="s">
        <v>3642</v>
      </c>
      <c r="G171" s="832" t="s">
        <v>3643</v>
      </c>
      <c r="H171" s="849">
        <v>10</v>
      </c>
      <c r="I171" s="849">
        <v>860</v>
      </c>
      <c r="J171" s="832">
        <v>1.1111111111111112</v>
      </c>
      <c r="K171" s="832">
        <v>86</v>
      </c>
      <c r="L171" s="849">
        <v>9</v>
      </c>
      <c r="M171" s="849">
        <v>774</v>
      </c>
      <c r="N171" s="832">
        <v>1</v>
      </c>
      <c r="O171" s="832">
        <v>86</v>
      </c>
      <c r="P171" s="849">
        <v>6</v>
      </c>
      <c r="Q171" s="849">
        <v>516</v>
      </c>
      <c r="R171" s="837">
        <v>0.66666666666666663</v>
      </c>
      <c r="S171" s="850">
        <v>86</v>
      </c>
    </row>
    <row r="172" spans="1:19" ht="14.4" customHeight="1" x14ac:dyDescent="0.3">
      <c r="A172" s="831" t="s">
        <v>3586</v>
      </c>
      <c r="B172" s="832" t="s">
        <v>3587</v>
      </c>
      <c r="C172" s="832" t="s">
        <v>591</v>
      </c>
      <c r="D172" s="832" t="s">
        <v>1279</v>
      </c>
      <c r="E172" s="832" t="s">
        <v>3583</v>
      </c>
      <c r="F172" s="832" t="s">
        <v>3644</v>
      </c>
      <c r="G172" s="832" t="s">
        <v>3645</v>
      </c>
      <c r="H172" s="849">
        <v>7</v>
      </c>
      <c r="I172" s="849">
        <v>224</v>
      </c>
      <c r="J172" s="832">
        <v>0.58333333333333337</v>
      </c>
      <c r="K172" s="832">
        <v>32</v>
      </c>
      <c r="L172" s="849">
        <v>12</v>
      </c>
      <c r="M172" s="849">
        <v>384</v>
      </c>
      <c r="N172" s="832">
        <v>1</v>
      </c>
      <c r="O172" s="832">
        <v>32</v>
      </c>
      <c r="P172" s="849">
        <v>7</v>
      </c>
      <c r="Q172" s="849">
        <v>224</v>
      </c>
      <c r="R172" s="837">
        <v>0.58333333333333337</v>
      </c>
      <c r="S172" s="850">
        <v>32</v>
      </c>
    </row>
    <row r="173" spans="1:19" ht="14.4" customHeight="1" x14ac:dyDescent="0.3">
      <c r="A173" s="831" t="s">
        <v>3586</v>
      </c>
      <c r="B173" s="832" t="s">
        <v>3587</v>
      </c>
      <c r="C173" s="832" t="s">
        <v>591</v>
      </c>
      <c r="D173" s="832" t="s">
        <v>1279</v>
      </c>
      <c r="E173" s="832" t="s">
        <v>3583</v>
      </c>
      <c r="F173" s="832" t="s">
        <v>3648</v>
      </c>
      <c r="G173" s="832" t="s">
        <v>3649</v>
      </c>
      <c r="H173" s="849"/>
      <c r="I173" s="849"/>
      <c r="J173" s="832"/>
      <c r="K173" s="832"/>
      <c r="L173" s="849">
        <v>2</v>
      </c>
      <c r="M173" s="849">
        <v>790</v>
      </c>
      <c r="N173" s="832">
        <v>1</v>
      </c>
      <c r="O173" s="832">
        <v>395</v>
      </c>
      <c r="P173" s="849"/>
      <c r="Q173" s="849"/>
      <c r="R173" s="837"/>
      <c r="S173" s="850"/>
    </row>
    <row r="174" spans="1:19" ht="14.4" customHeight="1" x14ac:dyDescent="0.3">
      <c r="A174" s="831" t="s">
        <v>3586</v>
      </c>
      <c r="B174" s="832" t="s">
        <v>3587</v>
      </c>
      <c r="C174" s="832" t="s">
        <v>591</v>
      </c>
      <c r="D174" s="832" t="s">
        <v>1279</v>
      </c>
      <c r="E174" s="832" t="s">
        <v>3583</v>
      </c>
      <c r="F174" s="832" t="s">
        <v>3650</v>
      </c>
      <c r="G174" s="832" t="s">
        <v>3651</v>
      </c>
      <c r="H174" s="849">
        <v>2</v>
      </c>
      <c r="I174" s="849">
        <v>324</v>
      </c>
      <c r="J174" s="832">
        <v>1</v>
      </c>
      <c r="K174" s="832">
        <v>162</v>
      </c>
      <c r="L174" s="849">
        <v>2</v>
      </c>
      <c r="M174" s="849">
        <v>324</v>
      </c>
      <c r="N174" s="832">
        <v>1</v>
      </c>
      <c r="O174" s="832">
        <v>162</v>
      </c>
      <c r="P174" s="849">
        <v>2</v>
      </c>
      <c r="Q174" s="849">
        <v>316</v>
      </c>
      <c r="R174" s="837">
        <v>0.97530864197530864</v>
      </c>
      <c r="S174" s="850">
        <v>158</v>
      </c>
    </row>
    <row r="175" spans="1:19" ht="14.4" customHeight="1" x14ac:dyDescent="0.3">
      <c r="A175" s="831" t="s">
        <v>3586</v>
      </c>
      <c r="B175" s="832" t="s">
        <v>3587</v>
      </c>
      <c r="C175" s="832" t="s">
        <v>591</v>
      </c>
      <c r="D175" s="832" t="s">
        <v>1279</v>
      </c>
      <c r="E175" s="832" t="s">
        <v>3583</v>
      </c>
      <c r="F175" s="832" t="s">
        <v>3652</v>
      </c>
      <c r="G175" s="832" t="s">
        <v>3653</v>
      </c>
      <c r="H175" s="849">
        <v>2</v>
      </c>
      <c r="I175" s="849">
        <v>118</v>
      </c>
      <c r="J175" s="832"/>
      <c r="K175" s="832">
        <v>59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3586</v>
      </c>
      <c r="B176" s="832" t="s">
        <v>3587</v>
      </c>
      <c r="C176" s="832" t="s">
        <v>591</v>
      </c>
      <c r="D176" s="832" t="s">
        <v>1279</v>
      </c>
      <c r="E176" s="832" t="s">
        <v>3583</v>
      </c>
      <c r="F176" s="832" t="s">
        <v>3584</v>
      </c>
      <c r="G176" s="832" t="s">
        <v>3585</v>
      </c>
      <c r="H176" s="849">
        <v>19</v>
      </c>
      <c r="I176" s="849">
        <v>4769</v>
      </c>
      <c r="J176" s="832">
        <v>1.4615384615384615</v>
      </c>
      <c r="K176" s="832">
        <v>251</v>
      </c>
      <c r="L176" s="849">
        <v>13</v>
      </c>
      <c r="M176" s="849">
        <v>3263</v>
      </c>
      <c r="N176" s="832">
        <v>1</v>
      </c>
      <c r="O176" s="832">
        <v>251</v>
      </c>
      <c r="P176" s="849">
        <v>13</v>
      </c>
      <c r="Q176" s="849">
        <v>3276</v>
      </c>
      <c r="R176" s="837">
        <v>1.0039840637450199</v>
      </c>
      <c r="S176" s="850">
        <v>252</v>
      </c>
    </row>
    <row r="177" spans="1:19" ht="14.4" customHeight="1" x14ac:dyDescent="0.3">
      <c r="A177" s="831" t="s">
        <v>3586</v>
      </c>
      <c r="B177" s="832" t="s">
        <v>3587</v>
      </c>
      <c r="C177" s="832" t="s">
        <v>591</v>
      </c>
      <c r="D177" s="832" t="s">
        <v>1279</v>
      </c>
      <c r="E177" s="832" t="s">
        <v>3583</v>
      </c>
      <c r="F177" s="832" t="s">
        <v>3656</v>
      </c>
      <c r="G177" s="832" t="s">
        <v>3657</v>
      </c>
      <c r="H177" s="849"/>
      <c r="I177" s="849"/>
      <c r="J177" s="832"/>
      <c r="K177" s="832"/>
      <c r="L177" s="849"/>
      <c r="M177" s="849"/>
      <c r="N177" s="832"/>
      <c r="O177" s="832"/>
      <c r="P177" s="849">
        <v>1</v>
      </c>
      <c r="Q177" s="849">
        <v>723</v>
      </c>
      <c r="R177" s="837"/>
      <c r="S177" s="850">
        <v>723</v>
      </c>
    </row>
    <row r="178" spans="1:19" ht="14.4" customHeight="1" x14ac:dyDescent="0.3">
      <c r="A178" s="831" t="s">
        <v>3586</v>
      </c>
      <c r="B178" s="832" t="s">
        <v>3587</v>
      </c>
      <c r="C178" s="832" t="s">
        <v>591</v>
      </c>
      <c r="D178" s="832" t="s">
        <v>1279</v>
      </c>
      <c r="E178" s="832" t="s">
        <v>3583</v>
      </c>
      <c r="F178" s="832" t="s">
        <v>3660</v>
      </c>
      <c r="G178" s="832" t="s">
        <v>3661</v>
      </c>
      <c r="H178" s="849">
        <v>1</v>
      </c>
      <c r="I178" s="849">
        <v>59</v>
      </c>
      <c r="J178" s="832"/>
      <c r="K178" s="832">
        <v>59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3586</v>
      </c>
      <c r="B179" s="832" t="s">
        <v>3587</v>
      </c>
      <c r="C179" s="832" t="s">
        <v>591</v>
      </c>
      <c r="D179" s="832" t="s">
        <v>1279</v>
      </c>
      <c r="E179" s="832" t="s">
        <v>3583</v>
      </c>
      <c r="F179" s="832" t="s">
        <v>3662</v>
      </c>
      <c r="G179" s="832" t="s">
        <v>3663</v>
      </c>
      <c r="H179" s="849">
        <v>2</v>
      </c>
      <c r="I179" s="849">
        <v>366</v>
      </c>
      <c r="J179" s="832"/>
      <c r="K179" s="832">
        <v>183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3586</v>
      </c>
      <c r="B180" s="832" t="s">
        <v>3587</v>
      </c>
      <c r="C180" s="832" t="s">
        <v>591</v>
      </c>
      <c r="D180" s="832" t="s">
        <v>1279</v>
      </c>
      <c r="E180" s="832" t="s">
        <v>3583</v>
      </c>
      <c r="F180" s="832" t="s">
        <v>3668</v>
      </c>
      <c r="G180" s="832" t="s">
        <v>3669</v>
      </c>
      <c r="H180" s="849"/>
      <c r="I180" s="849"/>
      <c r="J180" s="832"/>
      <c r="K180" s="832"/>
      <c r="L180" s="849">
        <v>2</v>
      </c>
      <c r="M180" s="849">
        <v>1000</v>
      </c>
      <c r="N180" s="832">
        <v>1</v>
      </c>
      <c r="O180" s="832">
        <v>500</v>
      </c>
      <c r="P180" s="849"/>
      <c r="Q180" s="849"/>
      <c r="R180" s="837"/>
      <c r="S180" s="850"/>
    </row>
    <row r="181" spans="1:19" ht="14.4" customHeight="1" x14ac:dyDescent="0.3">
      <c r="A181" s="831" t="s">
        <v>3586</v>
      </c>
      <c r="B181" s="832" t="s">
        <v>3587</v>
      </c>
      <c r="C181" s="832" t="s">
        <v>591</v>
      </c>
      <c r="D181" s="832" t="s">
        <v>1279</v>
      </c>
      <c r="E181" s="832" t="s">
        <v>3583</v>
      </c>
      <c r="F181" s="832" t="s">
        <v>3672</v>
      </c>
      <c r="G181" s="832" t="s">
        <v>3673</v>
      </c>
      <c r="H181" s="849">
        <v>17</v>
      </c>
      <c r="I181" s="849">
        <v>1955</v>
      </c>
      <c r="J181" s="832">
        <v>1.7</v>
      </c>
      <c r="K181" s="832">
        <v>115</v>
      </c>
      <c r="L181" s="849">
        <v>10</v>
      </c>
      <c r="M181" s="849">
        <v>1150</v>
      </c>
      <c r="N181" s="832">
        <v>1</v>
      </c>
      <c r="O181" s="832">
        <v>115</v>
      </c>
      <c r="P181" s="849">
        <v>13</v>
      </c>
      <c r="Q181" s="849">
        <v>1885</v>
      </c>
      <c r="R181" s="837">
        <v>1.6391304347826088</v>
      </c>
      <c r="S181" s="850">
        <v>145</v>
      </c>
    </row>
    <row r="182" spans="1:19" ht="14.4" customHeight="1" x14ac:dyDescent="0.3">
      <c r="A182" s="831" t="s">
        <v>3586</v>
      </c>
      <c r="B182" s="832" t="s">
        <v>3587</v>
      </c>
      <c r="C182" s="832" t="s">
        <v>591</v>
      </c>
      <c r="D182" s="832" t="s">
        <v>1279</v>
      </c>
      <c r="E182" s="832" t="s">
        <v>3583</v>
      </c>
      <c r="F182" s="832" t="s">
        <v>3676</v>
      </c>
      <c r="G182" s="832" t="s">
        <v>3677</v>
      </c>
      <c r="H182" s="849">
        <v>1</v>
      </c>
      <c r="I182" s="849">
        <v>120</v>
      </c>
      <c r="J182" s="832"/>
      <c r="K182" s="832">
        <v>120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3586</v>
      </c>
      <c r="B183" s="832" t="s">
        <v>3587</v>
      </c>
      <c r="C183" s="832" t="s">
        <v>591</v>
      </c>
      <c r="D183" s="832" t="s">
        <v>1279</v>
      </c>
      <c r="E183" s="832" t="s">
        <v>3583</v>
      </c>
      <c r="F183" s="832" t="s">
        <v>3678</v>
      </c>
      <c r="G183" s="832" t="s">
        <v>3679</v>
      </c>
      <c r="H183" s="849">
        <v>1</v>
      </c>
      <c r="I183" s="849">
        <v>610</v>
      </c>
      <c r="J183" s="832"/>
      <c r="K183" s="832">
        <v>610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3586</v>
      </c>
      <c r="B184" s="832" t="s">
        <v>3587</v>
      </c>
      <c r="C184" s="832" t="s">
        <v>591</v>
      </c>
      <c r="D184" s="832" t="s">
        <v>1279</v>
      </c>
      <c r="E184" s="832" t="s">
        <v>3583</v>
      </c>
      <c r="F184" s="832" t="s">
        <v>3680</v>
      </c>
      <c r="G184" s="832" t="s">
        <v>3681</v>
      </c>
      <c r="H184" s="849"/>
      <c r="I184" s="849"/>
      <c r="J184" s="832"/>
      <c r="K184" s="832"/>
      <c r="L184" s="849">
        <v>1</v>
      </c>
      <c r="M184" s="849">
        <v>948</v>
      </c>
      <c r="N184" s="832">
        <v>1</v>
      </c>
      <c r="O184" s="832">
        <v>948</v>
      </c>
      <c r="P184" s="849"/>
      <c r="Q184" s="849"/>
      <c r="R184" s="837"/>
      <c r="S184" s="850"/>
    </row>
    <row r="185" spans="1:19" ht="14.4" customHeight="1" x14ac:dyDescent="0.3">
      <c r="A185" s="831" t="s">
        <v>3586</v>
      </c>
      <c r="B185" s="832" t="s">
        <v>3587</v>
      </c>
      <c r="C185" s="832" t="s">
        <v>591</v>
      </c>
      <c r="D185" s="832" t="s">
        <v>1279</v>
      </c>
      <c r="E185" s="832" t="s">
        <v>3583</v>
      </c>
      <c r="F185" s="832" t="s">
        <v>3682</v>
      </c>
      <c r="G185" s="832" t="s">
        <v>3683</v>
      </c>
      <c r="H185" s="849">
        <v>4</v>
      </c>
      <c r="I185" s="849">
        <v>908</v>
      </c>
      <c r="J185" s="832">
        <v>1.3333333333333333</v>
      </c>
      <c r="K185" s="832">
        <v>227</v>
      </c>
      <c r="L185" s="849">
        <v>3</v>
      </c>
      <c r="M185" s="849">
        <v>681</v>
      </c>
      <c r="N185" s="832">
        <v>1</v>
      </c>
      <c r="O185" s="832">
        <v>227</v>
      </c>
      <c r="P185" s="849">
        <v>2</v>
      </c>
      <c r="Q185" s="849">
        <v>330</v>
      </c>
      <c r="R185" s="837">
        <v>0.48458149779735682</v>
      </c>
      <c r="S185" s="850">
        <v>165</v>
      </c>
    </row>
    <row r="186" spans="1:19" ht="14.4" customHeight="1" x14ac:dyDescent="0.3">
      <c r="A186" s="831" t="s">
        <v>3586</v>
      </c>
      <c r="B186" s="832" t="s">
        <v>3587</v>
      </c>
      <c r="C186" s="832" t="s">
        <v>591</v>
      </c>
      <c r="D186" s="832" t="s">
        <v>1279</v>
      </c>
      <c r="E186" s="832" t="s">
        <v>3583</v>
      </c>
      <c r="F186" s="832" t="s">
        <v>3686</v>
      </c>
      <c r="G186" s="832" t="s">
        <v>3687</v>
      </c>
      <c r="H186" s="849">
        <v>4</v>
      </c>
      <c r="I186" s="849">
        <v>344</v>
      </c>
      <c r="J186" s="832"/>
      <c r="K186" s="832">
        <v>86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3586</v>
      </c>
      <c r="B187" s="832" t="s">
        <v>3587</v>
      </c>
      <c r="C187" s="832" t="s">
        <v>591</v>
      </c>
      <c r="D187" s="832" t="s">
        <v>1279</v>
      </c>
      <c r="E187" s="832" t="s">
        <v>3583</v>
      </c>
      <c r="F187" s="832" t="s">
        <v>3694</v>
      </c>
      <c r="G187" s="832" t="s">
        <v>3695</v>
      </c>
      <c r="H187" s="849">
        <v>1</v>
      </c>
      <c r="I187" s="849">
        <v>1369</v>
      </c>
      <c r="J187" s="832"/>
      <c r="K187" s="832">
        <v>1369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3586</v>
      </c>
      <c r="B188" s="832" t="s">
        <v>3587</v>
      </c>
      <c r="C188" s="832" t="s">
        <v>591</v>
      </c>
      <c r="D188" s="832" t="s">
        <v>1280</v>
      </c>
      <c r="E188" s="832" t="s">
        <v>3583</v>
      </c>
      <c r="F188" s="832" t="s">
        <v>3616</v>
      </c>
      <c r="G188" s="832" t="s">
        <v>3617</v>
      </c>
      <c r="H188" s="849">
        <v>121</v>
      </c>
      <c r="I188" s="849">
        <v>15246</v>
      </c>
      <c r="J188" s="832">
        <v>0.62694300518134716</v>
      </c>
      <c r="K188" s="832">
        <v>126</v>
      </c>
      <c r="L188" s="849">
        <v>193</v>
      </c>
      <c r="M188" s="849">
        <v>24318</v>
      </c>
      <c r="N188" s="832">
        <v>1</v>
      </c>
      <c r="O188" s="832">
        <v>126</v>
      </c>
      <c r="P188" s="849">
        <v>243</v>
      </c>
      <c r="Q188" s="849">
        <v>30861</v>
      </c>
      <c r="R188" s="837">
        <v>1.269059955588453</v>
      </c>
      <c r="S188" s="850">
        <v>127</v>
      </c>
    </row>
    <row r="189" spans="1:19" ht="14.4" customHeight="1" x14ac:dyDescent="0.3">
      <c r="A189" s="831" t="s">
        <v>3586</v>
      </c>
      <c r="B189" s="832" t="s">
        <v>3587</v>
      </c>
      <c r="C189" s="832" t="s">
        <v>591</v>
      </c>
      <c r="D189" s="832" t="s">
        <v>1280</v>
      </c>
      <c r="E189" s="832" t="s">
        <v>3583</v>
      </c>
      <c r="F189" s="832" t="s">
        <v>3636</v>
      </c>
      <c r="G189" s="832" t="s">
        <v>3637</v>
      </c>
      <c r="H189" s="849">
        <v>106</v>
      </c>
      <c r="I189" s="849">
        <v>3533.31</v>
      </c>
      <c r="J189" s="832">
        <v>0.67948399900769041</v>
      </c>
      <c r="K189" s="832">
        <v>33.333113207547171</v>
      </c>
      <c r="L189" s="849">
        <v>156</v>
      </c>
      <c r="M189" s="849">
        <v>5199.99</v>
      </c>
      <c r="N189" s="832">
        <v>1</v>
      </c>
      <c r="O189" s="832">
        <v>33.333269230769233</v>
      </c>
      <c r="P189" s="849">
        <v>209</v>
      </c>
      <c r="Q189" s="849">
        <v>6966.66</v>
      </c>
      <c r="R189" s="837">
        <v>1.3397448841247772</v>
      </c>
      <c r="S189" s="850">
        <v>33.333301435406696</v>
      </c>
    </row>
    <row r="190" spans="1:19" ht="14.4" customHeight="1" x14ac:dyDescent="0.3">
      <c r="A190" s="831" t="s">
        <v>3586</v>
      </c>
      <c r="B190" s="832" t="s">
        <v>3587</v>
      </c>
      <c r="C190" s="832" t="s">
        <v>591</v>
      </c>
      <c r="D190" s="832" t="s">
        <v>1281</v>
      </c>
      <c r="E190" s="832" t="s">
        <v>3588</v>
      </c>
      <c r="F190" s="832" t="s">
        <v>3589</v>
      </c>
      <c r="G190" s="832" t="s">
        <v>3590</v>
      </c>
      <c r="H190" s="849">
        <v>1.7000000000000002</v>
      </c>
      <c r="I190" s="849">
        <v>256.78000000000003</v>
      </c>
      <c r="J190" s="832">
        <v>0.53123965574313148</v>
      </c>
      <c r="K190" s="832">
        <v>151.04705882352943</v>
      </c>
      <c r="L190" s="849">
        <v>3.2</v>
      </c>
      <c r="M190" s="849">
        <v>483.36</v>
      </c>
      <c r="N190" s="832">
        <v>1</v>
      </c>
      <c r="O190" s="832">
        <v>151.04999999999998</v>
      </c>
      <c r="P190" s="849">
        <v>2.2999999999999998</v>
      </c>
      <c r="Q190" s="849">
        <v>160.31</v>
      </c>
      <c r="R190" s="837">
        <v>0.33165756372062233</v>
      </c>
      <c r="S190" s="850">
        <v>69.7</v>
      </c>
    </row>
    <row r="191" spans="1:19" ht="14.4" customHeight="1" x14ac:dyDescent="0.3">
      <c r="A191" s="831" t="s">
        <v>3586</v>
      </c>
      <c r="B191" s="832" t="s">
        <v>3587</v>
      </c>
      <c r="C191" s="832" t="s">
        <v>591</v>
      </c>
      <c r="D191" s="832" t="s">
        <v>1281</v>
      </c>
      <c r="E191" s="832" t="s">
        <v>3588</v>
      </c>
      <c r="F191" s="832" t="s">
        <v>3593</v>
      </c>
      <c r="G191" s="832"/>
      <c r="H191" s="849">
        <v>0.8</v>
      </c>
      <c r="I191" s="849">
        <v>211.24</v>
      </c>
      <c r="J191" s="832">
        <v>1.3534952265009292</v>
      </c>
      <c r="K191" s="832">
        <v>264.05</v>
      </c>
      <c r="L191" s="849">
        <v>0.74</v>
      </c>
      <c r="M191" s="849">
        <v>156.07</v>
      </c>
      <c r="N191" s="832">
        <v>1</v>
      </c>
      <c r="O191" s="832">
        <v>210.90540540540539</v>
      </c>
      <c r="P191" s="849"/>
      <c r="Q191" s="849"/>
      <c r="R191" s="837"/>
      <c r="S191" s="850"/>
    </row>
    <row r="192" spans="1:19" ht="14.4" customHeight="1" x14ac:dyDescent="0.3">
      <c r="A192" s="831" t="s">
        <v>3586</v>
      </c>
      <c r="B192" s="832" t="s">
        <v>3587</v>
      </c>
      <c r="C192" s="832" t="s">
        <v>591</v>
      </c>
      <c r="D192" s="832" t="s">
        <v>1281</v>
      </c>
      <c r="E192" s="832" t="s">
        <v>3583</v>
      </c>
      <c r="F192" s="832" t="s">
        <v>3596</v>
      </c>
      <c r="G192" s="832" t="s">
        <v>3597</v>
      </c>
      <c r="H192" s="849">
        <v>66</v>
      </c>
      <c r="I192" s="849">
        <v>5478</v>
      </c>
      <c r="J192" s="832">
        <v>1.1379310344827587</v>
      </c>
      <c r="K192" s="832">
        <v>83</v>
      </c>
      <c r="L192" s="849">
        <v>58</v>
      </c>
      <c r="M192" s="849">
        <v>4814</v>
      </c>
      <c r="N192" s="832">
        <v>1</v>
      </c>
      <c r="O192" s="832">
        <v>83</v>
      </c>
      <c r="P192" s="849">
        <v>72</v>
      </c>
      <c r="Q192" s="849">
        <v>5976</v>
      </c>
      <c r="R192" s="837">
        <v>1.2413793103448276</v>
      </c>
      <c r="S192" s="850">
        <v>83</v>
      </c>
    </row>
    <row r="193" spans="1:19" ht="14.4" customHeight="1" x14ac:dyDescent="0.3">
      <c r="A193" s="831" t="s">
        <v>3586</v>
      </c>
      <c r="B193" s="832" t="s">
        <v>3587</v>
      </c>
      <c r="C193" s="832" t="s">
        <v>591</v>
      </c>
      <c r="D193" s="832" t="s">
        <v>1281</v>
      </c>
      <c r="E193" s="832" t="s">
        <v>3583</v>
      </c>
      <c r="F193" s="832" t="s">
        <v>3598</v>
      </c>
      <c r="G193" s="832" t="s">
        <v>3599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106</v>
      </c>
      <c r="R193" s="837"/>
      <c r="S193" s="850">
        <v>106</v>
      </c>
    </row>
    <row r="194" spans="1:19" ht="14.4" customHeight="1" x14ac:dyDescent="0.3">
      <c r="A194" s="831" t="s">
        <v>3586</v>
      </c>
      <c r="B194" s="832" t="s">
        <v>3587</v>
      </c>
      <c r="C194" s="832" t="s">
        <v>591</v>
      </c>
      <c r="D194" s="832" t="s">
        <v>1281</v>
      </c>
      <c r="E194" s="832" t="s">
        <v>3583</v>
      </c>
      <c r="F194" s="832" t="s">
        <v>3600</v>
      </c>
      <c r="G194" s="832" t="s">
        <v>3601</v>
      </c>
      <c r="H194" s="849">
        <v>3</v>
      </c>
      <c r="I194" s="849">
        <v>111</v>
      </c>
      <c r="J194" s="832"/>
      <c r="K194" s="832">
        <v>37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3586</v>
      </c>
      <c r="B195" s="832" t="s">
        <v>3587</v>
      </c>
      <c r="C195" s="832" t="s">
        <v>591</v>
      </c>
      <c r="D195" s="832" t="s">
        <v>1281</v>
      </c>
      <c r="E195" s="832" t="s">
        <v>3583</v>
      </c>
      <c r="F195" s="832" t="s">
        <v>3606</v>
      </c>
      <c r="G195" s="832" t="s">
        <v>3607</v>
      </c>
      <c r="H195" s="849">
        <v>10</v>
      </c>
      <c r="I195" s="849">
        <v>2070</v>
      </c>
      <c r="J195" s="832">
        <v>1.25</v>
      </c>
      <c r="K195" s="832">
        <v>207</v>
      </c>
      <c r="L195" s="849">
        <v>8</v>
      </c>
      <c r="M195" s="849">
        <v>1656</v>
      </c>
      <c r="N195" s="832">
        <v>1</v>
      </c>
      <c r="O195" s="832">
        <v>207</v>
      </c>
      <c r="P195" s="849">
        <v>4</v>
      </c>
      <c r="Q195" s="849">
        <v>964</v>
      </c>
      <c r="R195" s="837">
        <v>0.58212560386473433</v>
      </c>
      <c r="S195" s="850">
        <v>241</v>
      </c>
    </row>
    <row r="196" spans="1:19" ht="14.4" customHeight="1" x14ac:dyDescent="0.3">
      <c r="A196" s="831" t="s">
        <v>3586</v>
      </c>
      <c r="B196" s="832" t="s">
        <v>3587</v>
      </c>
      <c r="C196" s="832" t="s">
        <v>591</v>
      </c>
      <c r="D196" s="832" t="s">
        <v>1281</v>
      </c>
      <c r="E196" s="832" t="s">
        <v>3583</v>
      </c>
      <c r="F196" s="832" t="s">
        <v>3608</v>
      </c>
      <c r="G196" s="832" t="s">
        <v>3609</v>
      </c>
      <c r="H196" s="849">
        <v>3</v>
      </c>
      <c r="I196" s="849">
        <v>927</v>
      </c>
      <c r="J196" s="832">
        <v>3</v>
      </c>
      <c r="K196" s="832">
        <v>309</v>
      </c>
      <c r="L196" s="849">
        <v>1</v>
      </c>
      <c r="M196" s="849">
        <v>309</v>
      </c>
      <c r="N196" s="832">
        <v>1</v>
      </c>
      <c r="O196" s="832">
        <v>309</v>
      </c>
      <c r="P196" s="849">
        <v>2</v>
      </c>
      <c r="Q196" s="849">
        <v>764</v>
      </c>
      <c r="R196" s="837">
        <v>2.4724919093851132</v>
      </c>
      <c r="S196" s="850">
        <v>382</v>
      </c>
    </row>
    <row r="197" spans="1:19" ht="14.4" customHeight="1" x14ac:dyDescent="0.3">
      <c r="A197" s="831" t="s">
        <v>3586</v>
      </c>
      <c r="B197" s="832" t="s">
        <v>3587</v>
      </c>
      <c r="C197" s="832" t="s">
        <v>591</v>
      </c>
      <c r="D197" s="832" t="s">
        <v>1281</v>
      </c>
      <c r="E197" s="832" t="s">
        <v>3583</v>
      </c>
      <c r="F197" s="832" t="s">
        <v>3612</v>
      </c>
      <c r="G197" s="832" t="s">
        <v>3613</v>
      </c>
      <c r="H197" s="849">
        <v>21</v>
      </c>
      <c r="I197" s="849">
        <v>2079</v>
      </c>
      <c r="J197" s="832">
        <v>0.95454545454545459</v>
      </c>
      <c r="K197" s="832">
        <v>99</v>
      </c>
      <c r="L197" s="849">
        <v>22</v>
      </c>
      <c r="M197" s="849">
        <v>2178</v>
      </c>
      <c r="N197" s="832">
        <v>1</v>
      </c>
      <c r="O197" s="832">
        <v>99</v>
      </c>
      <c r="P197" s="849">
        <v>18</v>
      </c>
      <c r="Q197" s="849">
        <v>1638</v>
      </c>
      <c r="R197" s="837">
        <v>0.75206611570247939</v>
      </c>
      <c r="S197" s="850">
        <v>91</v>
      </c>
    </row>
    <row r="198" spans="1:19" ht="14.4" customHeight="1" x14ac:dyDescent="0.3">
      <c r="A198" s="831" t="s">
        <v>3586</v>
      </c>
      <c r="B198" s="832" t="s">
        <v>3587</v>
      </c>
      <c r="C198" s="832" t="s">
        <v>591</v>
      </c>
      <c r="D198" s="832" t="s">
        <v>1281</v>
      </c>
      <c r="E198" s="832" t="s">
        <v>3583</v>
      </c>
      <c r="F198" s="832" t="s">
        <v>3614</v>
      </c>
      <c r="G198" s="832" t="s">
        <v>3615</v>
      </c>
      <c r="H198" s="849">
        <v>9</v>
      </c>
      <c r="I198" s="849">
        <v>873</v>
      </c>
      <c r="J198" s="832">
        <v>0.52941176470588236</v>
      </c>
      <c r="K198" s="832">
        <v>97</v>
      </c>
      <c r="L198" s="849">
        <v>17</v>
      </c>
      <c r="M198" s="849">
        <v>1649</v>
      </c>
      <c r="N198" s="832">
        <v>1</v>
      </c>
      <c r="O198" s="832">
        <v>97</v>
      </c>
      <c r="P198" s="849">
        <v>11</v>
      </c>
      <c r="Q198" s="849">
        <v>891</v>
      </c>
      <c r="R198" s="837">
        <v>0.5403274711946634</v>
      </c>
      <c r="S198" s="850">
        <v>81</v>
      </c>
    </row>
    <row r="199" spans="1:19" ht="14.4" customHeight="1" x14ac:dyDescent="0.3">
      <c r="A199" s="831" t="s">
        <v>3586</v>
      </c>
      <c r="B199" s="832" t="s">
        <v>3587</v>
      </c>
      <c r="C199" s="832" t="s">
        <v>591</v>
      </c>
      <c r="D199" s="832" t="s">
        <v>1281</v>
      </c>
      <c r="E199" s="832" t="s">
        <v>3583</v>
      </c>
      <c r="F199" s="832" t="s">
        <v>3616</v>
      </c>
      <c r="G199" s="832" t="s">
        <v>3617</v>
      </c>
      <c r="H199" s="849">
        <v>355</v>
      </c>
      <c r="I199" s="849">
        <v>44730</v>
      </c>
      <c r="J199" s="832">
        <v>1.0692771084337349</v>
      </c>
      <c r="K199" s="832">
        <v>126</v>
      </c>
      <c r="L199" s="849">
        <v>332</v>
      </c>
      <c r="M199" s="849">
        <v>41832</v>
      </c>
      <c r="N199" s="832">
        <v>1</v>
      </c>
      <c r="O199" s="832">
        <v>126</v>
      </c>
      <c r="P199" s="849">
        <v>308</v>
      </c>
      <c r="Q199" s="849">
        <v>39116</v>
      </c>
      <c r="R199" s="837">
        <v>0.93507362784471215</v>
      </c>
      <c r="S199" s="850">
        <v>127</v>
      </c>
    </row>
    <row r="200" spans="1:19" ht="14.4" customHeight="1" x14ac:dyDescent="0.3">
      <c r="A200" s="831" t="s">
        <v>3586</v>
      </c>
      <c r="B200" s="832" t="s">
        <v>3587</v>
      </c>
      <c r="C200" s="832" t="s">
        <v>591</v>
      </c>
      <c r="D200" s="832" t="s">
        <v>1281</v>
      </c>
      <c r="E200" s="832" t="s">
        <v>3583</v>
      </c>
      <c r="F200" s="832" t="s">
        <v>3626</v>
      </c>
      <c r="G200" s="832" t="s">
        <v>3627</v>
      </c>
      <c r="H200" s="849"/>
      <c r="I200" s="849"/>
      <c r="J200" s="832"/>
      <c r="K200" s="832"/>
      <c r="L200" s="849">
        <v>2</v>
      </c>
      <c r="M200" s="849">
        <v>3356</v>
      </c>
      <c r="N200" s="832">
        <v>1</v>
      </c>
      <c r="O200" s="832">
        <v>1678</v>
      </c>
      <c r="P200" s="849"/>
      <c r="Q200" s="849"/>
      <c r="R200" s="837"/>
      <c r="S200" s="850"/>
    </row>
    <row r="201" spans="1:19" ht="14.4" customHeight="1" x14ac:dyDescent="0.3">
      <c r="A201" s="831" t="s">
        <v>3586</v>
      </c>
      <c r="B201" s="832" t="s">
        <v>3587</v>
      </c>
      <c r="C201" s="832" t="s">
        <v>591</v>
      </c>
      <c r="D201" s="832" t="s">
        <v>1281</v>
      </c>
      <c r="E201" s="832" t="s">
        <v>3583</v>
      </c>
      <c r="F201" s="832" t="s">
        <v>3628</v>
      </c>
      <c r="G201" s="832" t="s">
        <v>3629</v>
      </c>
      <c r="H201" s="849">
        <v>4</v>
      </c>
      <c r="I201" s="849">
        <v>5236</v>
      </c>
      <c r="J201" s="832">
        <v>0.57099236641221374</v>
      </c>
      <c r="K201" s="832">
        <v>1309</v>
      </c>
      <c r="L201" s="849">
        <v>7</v>
      </c>
      <c r="M201" s="849">
        <v>9170</v>
      </c>
      <c r="N201" s="832">
        <v>1</v>
      </c>
      <c r="O201" s="832">
        <v>1310</v>
      </c>
      <c r="P201" s="849">
        <v>6</v>
      </c>
      <c r="Q201" s="849">
        <v>7878</v>
      </c>
      <c r="R201" s="837">
        <v>0.85910577971646673</v>
      </c>
      <c r="S201" s="850">
        <v>1313</v>
      </c>
    </row>
    <row r="202" spans="1:19" ht="14.4" customHeight="1" x14ac:dyDescent="0.3">
      <c r="A202" s="831" t="s">
        <v>3586</v>
      </c>
      <c r="B202" s="832" t="s">
        <v>3587</v>
      </c>
      <c r="C202" s="832" t="s">
        <v>591</v>
      </c>
      <c r="D202" s="832" t="s">
        <v>1281</v>
      </c>
      <c r="E202" s="832" t="s">
        <v>3583</v>
      </c>
      <c r="F202" s="832" t="s">
        <v>3630</v>
      </c>
      <c r="G202" s="832" t="s">
        <v>3631</v>
      </c>
      <c r="H202" s="849">
        <v>1</v>
      </c>
      <c r="I202" s="849">
        <v>971</v>
      </c>
      <c r="J202" s="832">
        <v>0.99897119341563789</v>
      </c>
      <c r="K202" s="832">
        <v>971</v>
      </c>
      <c r="L202" s="849">
        <v>1</v>
      </c>
      <c r="M202" s="849">
        <v>972</v>
      </c>
      <c r="N202" s="832">
        <v>1</v>
      </c>
      <c r="O202" s="832">
        <v>972</v>
      </c>
      <c r="P202" s="849"/>
      <c r="Q202" s="849"/>
      <c r="R202" s="837"/>
      <c r="S202" s="850"/>
    </row>
    <row r="203" spans="1:19" ht="14.4" customHeight="1" x14ac:dyDescent="0.3">
      <c r="A203" s="831" t="s">
        <v>3586</v>
      </c>
      <c r="B203" s="832" t="s">
        <v>3587</v>
      </c>
      <c r="C203" s="832" t="s">
        <v>591</v>
      </c>
      <c r="D203" s="832" t="s">
        <v>1281</v>
      </c>
      <c r="E203" s="832" t="s">
        <v>3583</v>
      </c>
      <c r="F203" s="832" t="s">
        <v>3632</v>
      </c>
      <c r="G203" s="832" t="s">
        <v>3633</v>
      </c>
      <c r="H203" s="849">
        <v>1</v>
      </c>
      <c r="I203" s="849">
        <v>985</v>
      </c>
      <c r="J203" s="832">
        <v>0.49949290060851925</v>
      </c>
      <c r="K203" s="832">
        <v>985</v>
      </c>
      <c r="L203" s="849">
        <v>2</v>
      </c>
      <c r="M203" s="849">
        <v>1972</v>
      </c>
      <c r="N203" s="832">
        <v>1</v>
      </c>
      <c r="O203" s="832">
        <v>986</v>
      </c>
      <c r="P203" s="849">
        <v>3</v>
      </c>
      <c r="Q203" s="849">
        <v>2967</v>
      </c>
      <c r="R203" s="837">
        <v>1.5045638945233266</v>
      </c>
      <c r="S203" s="850">
        <v>989</v>
      </c>
    </row>
    <row r="204" spans="1:19" ht="14.4" customHeight="1" x14ac:dyDescent="0.3">
      <c r="A204" s="831" t="s">
        <v>3586</v>
      </c>
      <c r="B204" s="832" t="s">
        <v>3587</v>
      </c>
      <c r="C204" s="832" t="s">
        <v>591</v>
      </c>
      <c r="D204" s="832" t="s">
        <v>1281</v>
      </c>
      <c r="E204" s="832" t="s">
        <v>3583</v>
      </c>
      <c r="F204" s="832" t="s">
        <v>3634</v>
      </c>
      <c r="G204" s="832" t="s">
        <v>3635</v>
      </c>
      <c r="H204" s="849">
        <v>10</v>
      </c>
      <c r="I204" s="849">
        <v>1630</v>
      </c>
      <c r="J204" s="832">
        <v>1.4285714285714286</v>
      </c>
      <c r="K204" s="832">
        <v>163</v>
      </c>
      <c r="L204" s="849">
        <v>7</v>
      </c>
      <c r="M204" s="849">
        <v>1141</v>
      </c>
      <c r="N204" s="832">
        <v>1</v>
      </c>
      <c r="O204" s="832">
        <v>163</v>
      </c>
      <c r="P204" s="849">
        <v>5</v>
      </c>
      <c r="Q204" s="849">
        <v>820</v>
      </c>
      <c r="R204" s="837">
        <v>0.71866783523225242</v>
      </c>
      <c r="S204" s="850">
        <v>164</v>
      </c>
    </row>
    <row r="205" spans="1:19" ht="14.4" customHeight="1" x14ac:dyDescent="0.3">
      <c r="A205" s="831" t="s">
        <v>3586</v>
      </c>
      <c r="B205" s="832" t="s">
        <v>3587</v>
      </c>
      <c r="C205" s="832" t="s">
        <v>591</v>
      </c>
      <c r="D205" s="832" t="s">
        <v>1281</v>
      </c>
      <c r="E205" s="832" t="s">
        <v>3583</v>
      </c>
      <c r="F205" s="832" t="s">
        <v>3636</v>
      </c>
      <c r="G205" s="832" t="s">
        <v>3637</v>
      </c>
      <c r="H205" s="849">
        <v>217</v>
      </c>
      <c r="I205" s="849">
        <v>7233.34</v>
      </c>
      <c r="J205" s="832">
        <v>0.68239185356953513</v>
      </c>
      <c r="K205" s="832">
        <v>33.33336405529954</v>
      </c>
      <c r="L205" s="849">
        <v>318</v>
      </c>
      <c r="M205" s="849">
        <v>10599.98</v>
      </c>
      <c r="N205" s="832">
        <v>1</v>
      </c>
      <c r="O205" s="832">
        <v>33.333270440251574</v>
      </c>
      <c r="P205" s="849">
        <v>293</v>
      </c>
      <c r="Q205" s="849">
        <v>9766.65</v>
      </c>
      <c r="R205" s="837">
        <v>0.92138381393172442</v>
      </c>
      <c r="S205" s="850">
        <v>33.333276450511946</v>
      </c>
    </row>
    <row r="206" spans="1:19" ht="14.4" customHeight="1" x14ac:dyDescent="0.3">
      <c r="A206" s="831" t="s">
        <v>3586</v>
      </c>
      <c r="B206" s="832" t="s">
        <v>3587</v>
      </c>
      <c r="C206" s="832" t="s">
        <v>591</v>
      </c>
      <c r="D206" s="832" t="s">
        <v>1281</v>
      </c>
      <c r="E206" s="832" t="s">
        <v>3583</v>
      </c>
      <c r="F206" s="832" t="s">
        <v>3638</v>
      </c>
      <c r="G206" s="832" t="s">
        <v>3639</v>
      </c>
      <c r="H206" s="849">
        <v>5</v>
      </c>
      <c r="I206" s="849">
        <v>580</v>
      </c>
      <c r="J206" s="832">
        <v>5</v>
      </c>
      <c r="K206" s="832">
        <v>116</v>
      </c>
      <c r="L206" s="849">
        <v>1</v>
      </c>
      <c r="M206" s="849">
        <v>116</v>
      </c>
      <c r="N206" s="832">
        <v>1</v>
      </c>
      <c r="O206" s="832">
        <v>116</v>
      </c>
      <c r="P206" s="849"/>
      <c r="Q206" s="849"/>
      <c r="R206" s="837"/>
      <c r="S206" s="850"/>
    </row>
    <row r="207" spans="1:19" ht="14.4" customHeight="1" x14ac:dyDescent="0.3">
      <c r="A207" s="831" t="s">
        <v>3586</v>
      </c>
      <c r="B207" s="832" t="s">
        <v>3587</v>
      </c>
      <c r="C207" s="832" t="s">
        <v>591</v>
      </c>
      <c r="D207" s="832" t="s">
        <v>1281</v>
      </c>
      <c r="E207" s="832" t="s">
        <v>3583</v>
      </c>
      <c r="F207" s="832" t="s">
        <v>3642</v>
      </c>
      <c r="G207" s="832" t="s">
        <v>3643</v>
      </c>
      <c r="H207" s="849">
        <v>5</v>
      </c>
      <c r="I207" s="849">
        <v>430</v>
      </c>
      <c r="J207" s="832">
        <v>0.38461538461538464</v>
      </c>
      <c r="K207" s="832">
        <v>86</v>
      </c>
      <c r="L207" s="849">
        <v>13</v>
      </c>
      <c r="M207" s="849">
        <v>1118</v>
      </c>
      <c r="N207" s="832">
        <v>1</v>
      </c>
      <c r="O207" s="832">
        <v>86</v>
      </c>
      <c r="P207" s="849">
        <v>9</v>
      </c>
      <c r="Q207" s="849">
        <v>774</v>
      </c>
      <c r="R207" s="837">
        <v>0.69230769230769229</v>
      </c>
      <c r="S207" s="850">
        <v>86</v>
      </c>
    </row>
    <row r="208" spans="1:19" ht="14.4" customHeight="1" x14ac:dyDescent="0.3">
      <c r="A208" s="831" t="s">
        <v>3586</v>
      </c>
      <c r="B208" s="832" t="s">
        <v>3587</v>
      </c>
      <c r="C208" s="832" t="s">
        <v>591</v>
      </c>
      <c r="D208" s="832" t="s">
        <v>1281</v>
      </c>
      <c r="E208" s="832" t="s">
        <v>3583</v>
      </c>
      <c r="F208" s="832" t="s">
        <v>3644</v>
      </c>
      <c r="G208" s="832" t="s">
        <v>3645</v>
      </c>
      <c r="H208" s="849">
        <v>4</v>
      </c>
      <c r="I208" s="849">
        <v>128</v>
      </c>
      <c r="J208" s="832">
        <v>0.44444444444444442</v>
      </c>
      <c r="K208" s="832">
        <v>32</v>
      </c>
      <c r="L208" s="849">
        <v>9</v>
      </c>
      <c r="M208" s="849">
        <v>288</v>
      </c>
      <c r="N208" s="832">
        <v>1</v>
      </c>
      <c r="O208" s="832">
        <v>32</v>
      </c>
      <c r="P208" s="849">
        <v>8</v>
      </c>
      <c r="Q208" s="849">
        <v>256</v>
      </c>
      <c r="R208" s="837">
        <v>0.88888888888888884</v>
      </c>
      <c r="S208" s="850">
        <v>32</v>
      </c>
    </row>
    <row r="209" spans="1:19" ht="14.4" customHeight="1" x14ac:dyDescent="0.3">
      <c r="A209" s="831" t="s">
        <v>3586</v>
      </c>
      <c r="B209" s="832" t="s">
        <v>3587</v>
      </c>
      <c r="C209" s="832" t="s">
        <v>591</v>
      </c>
      <c r="D209" s="832" t="s">
        <v>1281</v>
      </c>
      <c r="E209" s="832" t="s">
        <v>3583</v>
      </c>
      <c r="F209" s="832" t="s">
        <v>3648</v>
      </c>
      <c r="G209" s="832" t="s">
        <v>3649</v>
      </c>
      <c r="H209" s="849">
        <v>2</v>
      </c>
      <c r="I209" s="849">
        <v>788</v>
      </c>
      <c r="J209" s="832">
        <v>1.9949367088607595</v>
      </c>
      <c r="K209" s="832">
        <v>394</v>
      </c>
      <c r="L209" s="849">
        <v>1</v>
      </c>
      <c r="M209" s="849">
        <v>395</v>
      </c>
      <c r="N209" s="832">
        <v>1</v>
      </c>
      <c r="O209" s="832">
        <v>395</v>
      </c>
      <c r="P209" s="849"/>
      <c r="Q209" s="849"/>
      <c r="R209" s="837"/>
      <c r="S209" s="850"/>
    </row>
    <row r="210" spans="1:19" ht="14.4" customHeight="1" x14ac:dyDescent="0.3">
      <c r="A210" s="831" t="s">
        <v>3586</v>
      </c>
      <c r="B210" s="832" t="s">
        <v>3587</v>
      </c>
      <c r="C210" s="832" t="s">
        <v>591</v>
      </c>
      <c r="D210" s="832" t="s">
        <v>1281</v>
      </c>
      <c r="E210" s="832" t="s">
        <v>3583</v>
      </c>
      <c r="F210" s="832" t="s">
        <v>3650</v>
      </c>
      <c r="G210" s="832" t="s">
        <v>3651</v>
      </c>
      <c r="H210" s="849">
        <v>3</v>
      </c>
      <c r="I210" s="849">
        <v>486</v>
      </c>
      <c r="J210" s="832">
        <v>1.5</v>
      </c>
      <c r="K210" s="832">
        <v>162</v>
      </c>
      <c r="L210" s="849">
        <v>2</v>
      </c>
      <c r="M210" s="849">
        <v>324</v>
      </c>
      <c r="N210" s="832">
        <v>1</v>
      </c>
      <c r="O210" s="832">
        <v>162</v>
      </c>
      <c r="P210" s="849">
        <v>2</v>
      </c>
      <c r="Q210" s="849">
        <v>316</v>
      </c>
      <c r="R210" s="837">
        <v>0.97530864197530864</v>
      </c>
      <c r="S210" s="850">
        <v>158</v>
      </c>
    </row>
    <row r="211" spans="1:19" ht="14.4" customHeight="1" x14ac:dyDescent="0.3">
      <c r="A211" s="831" t="s">
        <v>3586</v>
      </c>
      <c r="B211" s="832" t="s">
        <v>3587</v>
      </c>
      <c r="C211" s="832" t="s">
        <v>591</v>
      </c>
      <c r="D211" s="832" t="s">
        <v>1281</v>
      </c>
      <c r="E211" s="832" t="s">
        <v>3583</v>
      </c>
      <c r="F211" s="832" t="s">
        <v>3584</v>
      </c>
      <c r="G211" s="832" t="s">
        <v>3585</v>
      </c>
      <c r="H211" s="849">
        <v>11</v>
      </c>
      <c r="I211" s="849">
        <v>2761</v>
      </c>
      <c r="J211" s="832">
        <v>0.42307692307692307</v>
      </c>
      <c r="K211" s="832">
        <v>251</v>
      </c>
      <c r="L211" s="849">
        <v>26</v>
      </c>
      <c r="M211" s="849">
        <v>6526</v>
      </c>
      <c r="N211" s="832">
        <v>1</v>
      </c>
      <c r="O211" s="832">
        <v>251</v>
      </c>
      <c r="P211" s="849">
        <v>25</v>
      </c>
      <c r="Q211" s="849">
        <v>6300</v>
      </c>
      <c r="R211" s="837">
        <v>0.9653692920625192</v>
      </c>
      <c r="S211" s="850">
        <v>252</v>
      </c>
    </row>
    <row r="212" spans="1:19" ht="14.4" customHeight="1" x14ac:dyDescent="0.3">
      <c r="A212" s="831" t="s">
        <v>3586</v>
      </c>
      <c r="B212" s="832" t="s">
        <v>3587</v>
      </c>
      <c r="C212" s="832" t="s">
        <v>591</v>
      </c>
      <c r="D212" s="832" t="s">
        <v>1281</v>
      </c>
      <c r="E212" s="832" t="s">
        <v>3583</v>
      </c>
      <c r="F212" s="832" t="s">
        <v>3658</v>
      </c>
      <c r="G212" s="832" t="s">
        <v>3659</v>
      </c>
      <c r="H212" s="849"/>
      <c r="I212" s="849"/>
      <c r="J212" s="832"/>
      <c r="K212" s="832"/>
      <c r="L212" s="849">
        <v>1</v>
      </c>
      <c r="M212" s="849">
        <v>123</v>
      </c>
      <c r="N212" s="832">
        <v>1</v>
      </c>
      <c r="O212" s="832">
        <v>123</v>
      </c>
      <c r="P212" s="849"/>
      <c r="Q212" s="849"/>
      <c r="R212" s="837"/>
      <c r="S212" s="850"/>
    </row>
    <row r="213" spans="1:19" ht="14.4" customHeight="1" x14ac:dyDescent="0.3">
      <c r="A213" s="831" t="s">
        <v>3586</v>
      </c>
      <c r="B213" s="832" t="s">
        <v>3587</v>
      </c>
      <c r="C213" s="832" t="s">
        <v>591</v>
      </c>
      <c r="D213" s="832" t="s">
        <v>1281</v>
      </c>
      <c r="E213" s="832" t="s">
        <v>3583</v>
      </c>
      <c r="F213" s="832" t="s">
        <v>3662</v>
      </c>
      <c r="G213" s="832" t="s">
        <v>3663</v>
      </c>
      <c r="H213" s="849"/>
      <c r="I213" s="849"/>
      <c r="J213" s="832"/>
      <c r="K213" s="832"/>
      <c r="L213" s="849">
        <v>1</v>
      </c>
      <c r="M213" s="849">
        <v>183</v>
      </c>
      <c r="N213" s="832">
        <v>1</v>
      </c>
      <c r="O213" s="832">
        <v>183</v>
      </c>
      <c r="P213" s="849"/>
      <c r="Q213" s="849"/>
      <c r="R213" s="837"/>
      <c r="S213" s="850"/>
    </row>
    <row r="214" spans="1:19" ht="14.4" customHeight="1" x14ac:dyDescent="0.3">
      <c r="A214" s="831" t="s">
        <v>3586</v>
      </c>
      <c r="B214" s="832" t="s">
        <v>3587</v>
      </c>
      <c r="C214" s="832" t="s">
        <v>591</v>
      </c>
      <c r="D214" s="832" t="s">
        <v>1281</v>
      </c>
      <c r="E214" s="832" t="s">
        <v>3583</v>
      </c>
      <c r="F214" s="832" t="s">
        <v>3666</v>
      </c>
      <c r="G214" s="832" t="s">
        <v>3667</v>
      </c>
      <c r="H214" s="849">
        <v>2</v>
      </c>
      <c r="I214" s="849">
        <v>638</v>
      </c>
      <c r="J214" s="832"/>
      <c r="K214" s="832">
        <v>319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3586</v>
      </c>
      <c r="B215" s="832" t="s">
        <v>3587</v>
      </c>
      <c r="C215" s="832" t="s">
        <v>591</v>
      </c>
      <c r="D215" s="832" t="s">
        <v>1281</v>
      </c>
      <c r="E215" s="832" t="s">
        <v>3583</v>
      </c>
      <c r="F215" s="832" t="s">
        <v>3672</v>
      </c>
      <c r="G215" s="832" t="s">
        <v>3673</v>
      </c>
      <c r="H215" s="849">
        <v>6</v>
      </c>
      <c r="I215" s="849">
        <v>690</v>
      </c>
      <c r="J215" s="832">
        <v>0.35294117647058826</v>
      </c>
      <c r="K215" s="832">
        <v>115</v>
      </c>
      <c r="L215" s="849">
        <v>17</v>
      </c>
      <c r="M215" s="849">
        <v>1955</v>
      </c>
      <c r="N215" s="832">
        <v>1</v>
      </c>
      <c r="O215" s="832">
        <v>115</v>
      </c>
      <c r="P215" s="849">
        <v>9</v>
      </c>
      <c r="Q215" s="849">
        <v>1305</v>
      </c>
      <c r="R215" s="837">
        <v>0.6675191815856778</v>
      </c>
      <c r="S215" s="850">
        <v>145</v>
      </c>
    </row>
    <row r="216" spans="1:19" ht="14.4" customHeight="1" x14ac:dyDescent="0.3">
      <c r="A216" s="831" t="s">
        <v>3586</v>
      </c>
      <c r="B216" s="832" t="s">
        <v>3587</v>
      </c>
      <c r="C216" s="832" t="s">
        <v>591</v>
      </c>
      <c r="D216" s="832" t="s">
        <v>1281</v>
      </c>
      <c r="E216" s="832" t="s">
        <v>3583</v>
      </c>
      <c r="F216" s="832" t="s">
        <v>3680</v>
      </c>
      <c r="G216" s="832" t="s">
        <v>3681</v>
      </c>
      <c r="H216" s="849"/>
      <c r="I216" s="849"/>
      <c r="J216" s="832"/>
      <c r="K216" s="832"/>
      <c r="L216" s="849"/>
      <c r="M216" s="849"/>
      <c r="N216" s="832"/>
      <c r="O216" s="832"/>
      <c r="P216" s="849">
        <v>2</v>
      </c>
      <c r="Q216" s="849">
        <v>1898</v>
      </c>
      <c r="R216" s="837"/>
      <c r="S216" s="850">
        <v>949</v>
      </c>
    </row>
    <row r="217" spans="1:19" ht="14.4" customHeight="1" x14ac:dyDescent="0.3">
      <c r="A217" s="831" t="s">
        <v>3586</v>
      </c>
      <c r="B217" s="832" t="s">
        <v>3587</v>
      </c>
      <c r="C217" s="832" t="s">
        <v>591</v>
      </c>
      <c r="D217" s="832" t="s">
        <v>1281</v>
      </c>
      <c r="E217" s="832" t="s">
        <v>3583</v>
      </c>
      <c r="F217" s="832" t="s">
        <v>3682</v>
      </c>
      <c r="G217" s="832" t="s">
        <v>3683</v>
      </c>
      <c r="H217" s="849">
        <v>2</v>
      </c>
      <c r="I217" s="849">
        <v>454</v>
      </c>
      <c r="J217" s="832">
        <v>0.33333333333333331</v>
      </c>
      <c r="K217" s="832">
        <v>227</v>
      </c>
      <c r="L217" s="849">
        <v>6</v>
      </c>
      <c r="M217" s="849">
        <v>1362</v>
      </c>
      <c r="N217" s="832">
        <v>1</v>
      </c>
      <c r="O217" s="832">
        <v>227</v>
      </c>
      <c r="P217" s="849">
        <v>1</v>
      </c>
      <c r="Q217" s="849">
        <v>165</v>
      </c>
      <c r="R217" s="837">
        <v>0.1211453744493392</v>
      </c>
      <c r="S217" s="850">
        <v>165</v>
      </c>
    </row>
    <row r="218" spans="1:19" ht="14.4" customHeight="1" x14ac:dyDescent="0.3">
      <c r="A218" s="831" t="s">
        <v>3586</v>
      </c>
      <c r="B218" s="832" t="s">
        <v>3587</v>
      </c>
      <c r="C218" s="832" t="s">
        <v>591</v>
      </c>
      <c r="D218" s="832" t="s">
        <v>1281</v>
      </c>
      <c r="E218" s="832" t="s">
        <v>3583</v>
      </c>
      <c r="F218" s="832" t="s">
        <v>3688</v>
      </c>
      <c r="G218" s="832" t="s">
        <v>3689</v>
      </c>
      <c r="H218" s="849">
        <v>1</v>
      </c>
      <c r="I218" s="849">
        <v>399</v>
      </c>
      <c r="J218" s="832">
        <v>0.99750000000000005</v>
      </c>
      <c r="K218" s="832">
        <v>399</v>
      </c>
      <c r="L218" s="849">
        <v>1</v>
      </c>
      <c r="M218" s="849">
        <v>400</v>
      </c>
      <c r="N218" s="832">
        <v>1</v>
      </c>
      <c r="O218" s="832">
        <v>400</v>
      </c>
      <c r="P218" s="849"/>
      <c r="Q218" s="849"/>
      <c r="R218" s="837"/>
      <c r="S218" s="850"/>
    </row>
    <row r="219" spans="1:19" ht="14.4" customHeight="1" x14ac:dyDescent="0.3">
      <c r="A219" s="831" t="s">
        <v>3586</v>
      </c>
      <c r="B219" s="832" t="s">
        <v>3587</v>
      </c>
      <c r="C219" s="832" t="s">
        <v>591</v>
      </c>
      <c r="D219" s="832" t="s">
        <v>1281</v>
      </c>
      <c r="E219" s="832" t="s">
        <v>3583</v>
      </c>
      <c r="F219" s="832" t="s">
        <v>3696</v>
      </c>
      <c r="G219" s="832" t="s">
        <v>3697</v>
      </c>
      <c r="H219" s="849"/>
      <c r="I219" s="849"/>
      <c r="J219" s="832"/>
      <c r="K219" s="832"/>
      <c r="L219" s="849"/>
      <c r="M219" s="849"/>
      <c r="N219" s="832"/>
      <c r="O219" s="832"/>
      <c r="P219" s="849">
        <v>1</v>
      </c>
      <c r="Q219" s="849">
        <v>844</v>
      </c>
      <c r="R219" s="837"/>
      <c r="S219" s="850">
        <v>844</v>
      </c>
    </row>
    <row r="220" spans="1:19" ht="14.4" customHeight="1" x14ac:dyDescent="0.3">
      <c r="A220" s="831" t="s">
        <v>3586</v>
      </c>
      <c r="B220" s="832" t="s">
        <v>3587</v>
      </c>
      <c r="C220" s="832" t="s">
        <v>591</v>
      </c>
      <c r="D220" s="832" t="s">
        <v>1283</v>
      </c>
      <c r="E220" s="832" t="s">
        <v>3588</v>
      </c>
      <c r="F220" s="832" t="s">
        <v>3589</v>
      </c>
      <c r="G220" s="832" t="s">
        <v>3590</v>
      </c>
      <c r="H220" s="849">
        <v>3.2</v>
      </c>
      <c r="I220" s="849">
        <v>483.37</v>
      </c>
      <c r="J220" s="832">
        <v>2.6664276257722861</v>
      </c>
      <c r="K220" s="832">
        <v>151.05312499999999</v>
      </c>
      <c r="L220" s="849">
        <v>1.2</v>
      </c>
      <c r="M220" s="849">
        <v>181.28</v>
      </c>
      <c r="N220" s="832">
        <v>1</v>
      </c>
      <c r="O220" s="832">
        <v>151.06666666666666</v>
      </c>
      <c r="P220" s="849">
        <v>0.1</v>
      </c>
      <c r="Q220" s="849">
        <v>6.97</v>
      </c>
      <c r="R220" s="837">
        <v>3.8448808473080319E-2</v>
      </c>
      <c r="S220" s="850">
        <v>69.699999999999989</v>
      </c>
    </row>
    <row r="221" spans="1:19" ht="14.4" customHeight="1" x14ac:dyDescent="0.3">
      <c r="A221" s="831" t="s">
        <v>3586</v>
      </c>
      <c r="B221" s="832" t="s">
        <v>3587</v>
      </c>
      <c r="C221" s="832" t="s">
        <v>591</v>
      </c>
      <c r="D221" s="832" t="s">
        <v>1283</v>
      </c>
      <c r="E221" s="832" t="s">
        <v>3583</v>
      </c>
      <c r="F221" s="832" t="s">
        <v>3596</v>
      </c>
      <c r="G221" s="832" t="s">
        <v>3597</v>
      </c>
      <c r="H221" s="849">
        <v>2</v>
      </c>
      <c r="I221" s="849">
        <v>166</v>
      </c>
      <c r="J221" s="832">
        <v>2</v>
      </c>
      <c r="K221" s="832">
        <v>83</v>
      </c>
      <c r="L221" s="849">
        <v>1</v>
      </c>
      <c r="M221" s="849">
        <v>83</v>
      </c>
      <c r="N221" s="832">
        <v>1</v>
      </c>
      <c r="O221" s="832">
        <v>83</v>
      </c>
      <c r="P221" s="849"/>
      <c r="Q221" s="849"/>
      <c r="R221" s="837"/>
      <c r="S221" s="850"/>
    </row>
    <row r="222" spans="1:19" ht="14.4" customHeight="1" x14ac:dyDescent="0.3">
      <c r="A222" s="831" t="s">
        <v>3586</v>
      </c>
      <c r="B222" s="832" t="s">
        <v>3587</v>
      </c>
      <c r="C222" s="832" t="s">
        <v>591</v>
      </c>
      <c r="D222" s="832" t="s">
        <v>1283</v>
      </c>
      <c r="E222" s="832" t="s">
        <v>3583</v>
      </c>
      <c r="F222" s="832" t="s">
        <v>3608</v>
      </c>
      <c r="G222" s="832" t="s">
        <v>3609</v>
      </c>
      <c r="H222" s="849">
        <v>2</v>
      </c>
      <c r="I222" s="849">
        <v>618</v>
      </c>
      <c r="J222" s="832">
        <v>0.5</v>
      </c>
      <c r="K222" s="832">
        <v>309</v>
      </c>
      <c r="L222" s="849">
        <v>4</v>
      </c>
      <c r="M222" s="849">
        <v>1236</v>
      </c>
      <c r="N222" s="832">
        <v>1</v>
      </c>
      <c r="O222" s="832">
        <v>309</v>
      </c>
      <c r="P222" s="849">
        <v>1</v>
      </c>
      <c r="Q222" s="849">
        <v>382</v>
      </c>
      <c r="R222" s="837">
        <v>0.30906148867313915</v>
      </c>
      <c r="S222" s="850">
        <v>382</v>
      </c>
    </row>
    <row r="223" spans="1:19" ht="14.4" customHeight="1" x14ac:dyDescent="0.3">
      <c r="A223" s="831" t="s">
        <v>3586</v>
      </c>
      <c r="B223" s="832" t="s">
        <v>3587</v>
      </c>
      <c r="C223" s="832" t="s">
        <v>591</v>
      </c>
      <c r="D223" s="832" t="s">
        <v>1283</v>
      </c>
      <c r="E223" s="832" t="s">
        <v>3583</v>
      </c>
      <c r="F223" s="832" t="s">
        <v>3610</v>
      </c>
      <c r="G223" s="832" t="s">
        <v>3611</v>
      </c>
      <c r="H223" s="849">
        <v>1</v>
      </c>
      <c r="I223" s="849">
        <v>488</v>
      </c>
      <c r="J223" s="832"/>
      <c r="K223" s="832">
        <v>488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3586</v>
      </c>
      <c r="B224" s="832" t="s">
        <v>3587</v>
      </c>
      <c r="C224" s="832" t="s">
        <v>591</v>
      </c>
      <c r="D224" s="832" t="s">
        <v>1283</v>
      </c>
      <c r="E224" s="832" t="s">
        <v>3583</v>
      </c>
      <c r="F224" s="832" t="s">
        <v>3612</v>
      </c>
      <c r="G224" s="832" t="s">
        <v>3613</v>
      </c>
      <c r="H224" s="849">
        <v>10</v>
      </c>
      <c r="I224" s="849">
        <v>990</v>
      </c>
      <c r="J224" s="832">
        <v>2</v>
      </c>
      <c r="K224" s="832">
        <v>99</v>
      </c>
      <c r="L224" s="849">
        <v>5</v>
      </c>
      <c r="M224" s="849">
        <v>495</v>
      </c>
      <c r="N224" s="832">
        <v>1</v>
      </c>
      <c r="O224" s="832">
        <v>99</v>
      </c>
      <c r="P224" s="849">
        <v>2</v>
      </c>
      <c r="Q224" s="849">
        <v>182</v>
      </c>
      <c r="R224" s="837">
        <v>0.36767676767676766</v>
      </c>
      <c r="S224" s="850">
        <v>91</v>
      </c>
    </row>
    <row r="225" spans="1:19" ht="14.4" customHeight="1" x14ac:dyDescent="0.3">
      <c r="A225" s="831" t="s">
        <v>3586</v>
      </c>
      <c r="B225" s="832" t="s">
        <v>3587</v>
      </c>
      <c r="C225" s="832" t="s">
        <v>591</v>
      </c>
      <c r="D225" s="832" t="s">
        <v>1283</v>
      </c>
      <c r="E225" s="832" t="s">
        <v>3583</v>
      </c>
      <c r="F225" s="832" t="s">
        <v>3614</v>
      </c>
      <c r="G225" s="832" t="s">
        <v>3615</v>
      </c>
      <c r="H225" s="849">
        <v>2</v>
      </c>
      <c r="I225" s="849">
        <v>194</v>
      </c>
      <c r="J225" s="832">
        <v>0.4</v>
      </c>
      <c r="K225" s="832">
        <v>97</v>
      </c>
      <c r="L225" s="849">
        <v>5</v>
      </c>
      <c r="M225" s="849">
        <v>485</v>
      </c>
      <c r="N225" s="832">
        <v>1</v>
      </c>
      <c r="O225" s="832">
        <v>97</v>
      </c>
      <c r="P225" s="849">
        <v>1</v>
      </c>
      <c r="Q225" s="849">
        <v>81</v>
      </c>
      <c r="R225" s="837">
        <v>0.1670103092783505</v>
      </c>
      <c r="S225" s="850">
        <v>81</v>
      </c>
    </row>
    <row r="226" spans="1:19" ht="14.4" customHeight="1" x14ac:dyDescent="0.3">
      <c r="A226" s="831" t="s">
        <v>3586</v>
      </c>
      <c r="B226" s="832" t="s">
        <v>3587</v>
      </c>
      <c r="C226" s="832" t="s">
        <v>591</v>
      </c>
      <c r="D226" s="832" t="s">
        <v>1283</v>
      </c>
      <c r="E226" s="832" t="s">
        <v>3583</v>
      </c>
      <c r="F226" s="832" t="s">
        <v>3616</v>
      </c>
      <c r="G226" s="832" t="s">
        <v>3617</v>
      </c>
      <c r="H226" s="849">
        <v>236</v>
      </c>
      <c r="I226" s="849">
        <v>29736</v>
      </c>
      <c r="J226" s="832">
        <v>1.0630630630630631</v>
      </c>
      <c r="K226" s="832">
        <v>126</v>
      </c>
      <c r="L226" s="849">
        <v>222</v>
      </c>
      <c r="M226" s="849">
        <v>27972</v>
      </c>
      <c r="N226" s="832">
        <v>1</v>
      </c>
      <c r="O226" s="832">
        <v>126</v>
      </c>
      <c r="P226" s="849">
        <v>230</v>
      </c>
      <c r="Q226" s="849">
        <v>29210</v>
      </c>
      <c r="R226" s="837">
        <v>1.0442585442585444</v>
      </c>
      <c r="S226" s="850">
        <v>127</v>
      </c>
    </row>
    <row r="227" spans="1:19" ht="14.4" customHeight="1" x14ac:dyDescent="0.3">
      <c r="A227" s="831" t="s">
        <v>3586</v>
      </c>
      <c r="B227" s="832" t="s">
        <v>3587</v>
      </c>
      <c r="C227" s="832" t="s">
        <v>591</v>
      </c>
      <c r="D227" s="832" t="s">
        <v>1283</v>
      </c>
      <c r="E227" s="832" t="s">
        <v>3583</v>
      </c>
      <c r="F227" s="832" t="s">
        <v>3626</v>
      </c>
      <c r="G227" s="832" t="s">
        <v>3627</v>
      </c>
      <c r="H227" s="849">
        <v>5</v>
      </c>
      <c r="I227" s="849">
        <v>8385</v>
      </c>
      <c r="J227" s="832"/>
      <c r="K227" s="832">
        <v>1677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" customHeight="1" x14ac:dyDescent="0.3">
      <c r="A228" s="831" t="s">
        <v>3586</v>
      </c>
      <c r="B228" s="832" t="s">
        <v>3587</v>
      </c>
      <c r="C228" s="832" t="s">
        <v>591</v>
      </c>
      <c r="D228" s="832" t="s">
        <v>1283</v>
      </c>
      <c r="E228" s="832" t="s">
        <v>3583</v>
      </c>
      <c r="F228" s="832" t="s">
        <v>3628</v>
      </c>
      <c r="G228" s="832" t="s">
        <v>3629</v>
      </c>
      <c r="H228" s="849">
        <v>10</v>
      </c>
      <c r="I228" s="849">
        <v>13090</v>
      </c>
      <c r="J228" s="832">
        <v>1.998473282442748</v>
      </c>
      <c r="K228" s="832">
        <v>1309</v>
      </c>
      <c r="L228" s="849">
        <v>5</v>
      </c>
      <c r="M228" s="849">
        <v>6550</v>
      </c>
      <c r="N228" s="832">
        <v>1</v>
      </c>
      <c r="O228" s="832">
        <v>1310</v>
      </c>
      <c r="P228" s="849">
        <v>3</v>
      </c>
      <c r="Q228" s="849">
        <v>3939</v>
      </c>
      <c r="R228" s="837">
        <v>0.60137404580152676</v>
      </c>
      <c r="S228" s="850">
        <v>1313</v>
      </c>
    </row>
    <row r="229" spans="1:19" ht="14.4" customHeight="1" x14ac:dyDescent="0.3">
      <c r="A229" s="831" t="s">
        <v>3586</v>
      </c>
      <c r="B229" s="832" t="s">
        <v>3587</v>
      </c>
      <c r="C229" s="832" t="s">
        <v>591</v>
      </c>
      <c r="D229" s="832" t="s">
        <v>1283</v>
      </c>
      <c r="E229" s="832" t="s">
        <v>3583</v>
      </c>
      <c r="F229" s="832" t="s">
        <v>3630</v>
      </c>
      <c r="G229" s="832" t="s">
        <v>3631</v>
      </c>
      <c r="H229" s="849">
        <v>1</v>
      </c>
      <c r="I229" s="849">
        <v>971</v>
      </c>
      <c r="J229" s="832"/>
      <c r="K229" s="832">
        <v>971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3586</v>
      </c>
      <c r="B230" s="832" t="s">
        <v>3587</v>
      </c>
      <c r="C230" s="832" t="s">
        <v>591</v>
      </c>
      <c r="D230" s="832" t="s">
        <v>1283</v>
      </c>
      <c r="E230" s="832" t="s">
        <v>3583</v>
      </c>
      <c r="F230" s="832" t="s">
        <v>3634</v>
      </c>
      <c r="G230" s="832" t="s">
        <v>3635</v>
      </c>
      <c r="H230" s="849">
        <v>2</v>
      </c>
      <c r="I230" s="849">
        <v>326</v>
      </c>
      <c r="J230" s="832">
        <v>1</v>
      </c>
      <c r="K230" s="832">
        <v>163</v>
      </c>
      <c r="L230" s="849">
        <v>2</v>
      </c>
      <c r="M230" s="849">
        <v>326</v>
      </c>
      <c r="N230" s="832">
        <v>1</v>
      </c>
      <c r="O230" s="832">
        <v>163</v>
      </c>
      <c r="P230" s="849"/>
      <c r="Q230" s="849"/>
      <c r="R230" s="837"/>
      <c r="S230" s="850"/>
    </row>
    <row r="231" spans="1:19" ht="14.4" customHeight="1" x14ac:dyDescent="0.3">
      <c r="A231" s="831" t="s">
        <v>3586</v>
      </c>
      <c r="B231" s="832" t="s">
        <v>3587</v>
      </c>
      <c r="C231" s="832" t="s">
        <v>591</v>
      </c>
      <c r="D231" s="832" t="s">
        <v>1283</v>
      </c>
      <c r="E231" s="832" t="s">
        <v>3583</v>
      </c>
      <c r="F231" s="832" t="s">
        <v>3636</v>
      </c>
      <c r="G231" s="832" t="s">
        <v>3637</v>
      </c>
      <c r="H231" s="849">
        <v>175</v>
      </c>
      <c r="I231" s="849">
        <v>5833.3099999999995</v>
      </c>
      <c r="J231" s="832">
        <v>0.86633359719485004</v>
      </c>
      <c r="K231" s="832">
        <v>33.333199999999998</v>
      </c>
      <c r="L231" s="849">
        <v>202</v>
      </c>
      <c r="M231" s="849">
        <v>6733.33</v>
      </c>
      <c r="N231" s="832">
        <v>1</v>
      </c>
      <c r="O231" s="832">
        <v>33.33331683168317</v>
      </c>
      <c r="P231" s="849">
        <v>200</v>
      </c>
      <c r="Q231" s="849">
        <v>6666.6299999999992</v>
      </c>
      <c r="R231" s="837">
        <v>0.99009405450200705</v>
      </c>
      <c r="S231" s="850">
        <v>33.333149999999996</v>
      </c>
    </row>
    <row r="232" spans="1:19" ht="14.4" customHeight="1" x14ac:dyDescent="0.3">
      <c r="A232" s="831" t="s">
        <v>3586</v>
      </c>
      <c r="B232" s="832" t="s">
        <v>3587</v>
      </c>
      <c r="C232" s="832" t="s">
        <v>591</v>
      </c>
      <c r="D232" s="832" t="s">
        <v>1283</v>
      </c>
      <c r="E232" s="832" t="s">
        <v>3583</v>
      </c>
      <c r="F232" s="832" t="s">
        <v>3642</v>
      </c>
      <c r="G232" s="832" t="s">
        <v>3643</v>
      </c>
      <c r="H232" s="849">
        <v>14</v>
      </c>
      <c r="I232" s="849">
        <v>1204</v>
      </c>
      <c r="J232" s="832">
        <v>3.5</v>
      </c>
      <c r="K232" s="832">
        <v>86</v>
      </c>
      <c r="L232" s="849">
        <v>4</v>
      </c>
      <c r="M232" s="849">
        <v>344</v>
      </c>
      <c r="N232" s="832">
        <v>1</v>
      </c>
      <c r="O232" s="832">
        <v>86</v>
      </c>
      <c r="P232" s="849">
        <v>4</v>
      </c>
      <c r="Q232" s="849">
        <v>344</v>
      </c>
      <c r="R232" s="837">
        <v>1</v>
      </c>
      <c r="S232" s="850">
        <v>86</v>
      </c>
    </row>
    <row r="233" spans="1:19" ht="14.4" customHeight="1" x14ac:dyDescent="0.3">
      <c r="A233" s="831" t="s">
        <v>3586</v>
      </c>
      <c r="B233" s="832" t="s">
        <v>3587</v>
      </c>
      <c r="C233" s="832" t="s">
        <v>591</v>
      </c>
      <c r="D233" s="832" t="s">
        <v>1283</v>
      </c>
      <c r="E233" s="832" t="s">
        <v>3583</v>
      </c>
      <c r="F233" s="832" t="s">
        <v>3644</v>
      </c>
      <c r="G233" s="832" t="s">
        <v>3645</v>
      </c>
      <c r="H233" s="849">
        <v>9</v>
      </c>
      <c r="I233" s="849">
        <v>288</v>
      </c>
      <c r="J233" s="832">
        <v>2.25</v>
      </c>
      <c r="K233" s="832">
        <v>32</v>
      </c>
      <c r="L233" s="849">
        <v>4</v>
      </c>
      <c r="M233" s="849">
        <v>128</v>
      </c>
      <c r="N233" s="832">
        <v>1</v>
      </c>
      <c r="O233" s="832">
        <v>32</v>
      </c>
      <c r="P233" s="849"/>
      <c r="Q233" s="849"/>
      <c r="R233" s="837"/>
      <c r="S233" s="850"/>
    </row>
    <row r="234" spans="1:19" ht="14.4" customHeight="1" x14ac:dyDescent="0.3">
      <c r="A234" s="831" t="s">
        <v>3586</v>
      </c>
      <c r="B234" s="832" t="s">
        <v>3587</v>
      </c>
      <c r="C234" s="832" t="s">
        <v>591</v>
      </c>
      <c r="D234" s="832" t="s">
        <v>1283</v>
      </c>
      <c r="E234" s="832" t="s">
        <v>3583</v>
      </c>
      <c r="F234" s="832" t="s">
        <v>3650</v>
      </c>
      <c r="G234" s="832" t="s">
        <v>3651</v>
      </c>
      <c r="H234" s="849">
        <v>3</v>
      </c>
      <c r="I234" s="849">
        <v>486</v>
      </c>
      <c r="J234" s="832">
        <v>0.75</v>
      </c>
      <c r="K234" s="832">
        <v>162</v>
      </c>
      <c r="L234" s="849">
        <v>4</v>
      </c>
      <c r="M234" s="849">
        <v>648</v>
      </c>
      <c r="N234" s="832">
        <v>1</v>
      </c>
      <c r="O234" s="832">
        <v>162</v>
      </c>
      <c r="P234" s="849">
        <v>4</v>
      </c>
      <c r="Q234" s="849">
        <v>632</v>
      </c>
      <c r="R234" s="837">
        <v>0.97530864197530864</v>
      </c>
      <c r="S234" s="850">
        <v>158</v>
      </c>
    </row>
    <row r="235" spans="1:19" ht="14.4" customHeight="1" x14ac:dyDescent="0.3">
      <c r="A235" s="831" t="s">
        <v>3586</v>
      </c>
      <c r="B235" s="832" t="s">
        <v>3587</v>
      </c>
      <c r="C235" s="832" t="s">
        <v>591</v>
      </c>
      <c r="D235" s="832" t="s">
        <v>1283</v>
      </c>
      <c r="E235" s="832" t="s">
        <v>3583</v>
      </c>
      <c r="F235" s="832" t="s">
        <v>3584</v>
      </c>
      <c r="G235" s="832" t="s">
        <v>3585</v>
      </c>
      <c r="H235" s="849">
        <v>14</v>
      </c>
      <c r="I235" s="849">
        <v>3514</v>
      </c>
      <c r="J235" s="832">
        <v>0.93333333333333335</v>
      </c>
      <c r="K235" s="832">
        <v>251</v>
      </c>
      <c r="L235" s="849">
        <v>15</v>
      </c>
      <c r="M235" s="849">
        <v>3765</v>
      </c>
      <c r="N235" s="832">
        <v>1</v>
      </c>
      <c r="O235" s="832">
        <v>251</v>
      </c>
      <c r="P235" s="849">
        <v>7</v>
      </c>
      <c r="Q235" s="849">
        <v>1764</v>
      </c>
      <c r="R235" s="837">
        <v>0.46852589641434261</v>
      </c>
      <c r="S235" s="850">
        <v>252</v>
      </c>
    </row>
    <row r="236" spans="1:19" ht="14.4" customHeight="1" x14ac:dyDescent="0.3">
      <c r="A236" s="831" t="s">
        <v>3586</v>
      </c>
      <c r="B236" s="832" t="s">
        <v>3587</v>
      </c>
      <c r="C236" s="832" t="s">
        <v>591</v>
      </c>
      <c r="D236" s="832" t="s">
        <v>1283</v>
      </c>
      <c r="E236" s="832" t="s">
        <v>3583</v>
      </c>
      <c r="F236" s="832" t="s">
        <v>3656</v>
      </c>
      <c r="G236" s="832" t="s">
        <v>3657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723</v>
      </c>
      <c r="R236" s="837"/>
      <c r="S236" s="850">
        <v>723</v>
      </c>
    </row>
    <row r="237" spans="1:19" ht="14.4" customHeight="1" x14ac:dyDescent="0.3">
      <c r="A237" s="831" t="s">
        <v>3586</v>
      </c>
      <c r="B237" s="832" t="s">
        <v>3587</v>
      </c>
      <c r="C237" s="832" t="s">
        <v>591</v>
      </c>
      <c r="D237" s="832" t="s">
        <v>1283</v>
      </c>
      <c r="E237" s="832" t="s">
        <v>3583</v>
      </c>
      <c r="F237" s="832" t="s">
        <v>3668</v>
      </c>
      <c r="G237" s="832" t="s">
        <v>3669</v>
      </c>
      <c r="H237" s="849">
        <v>1</v>
      </c>
      <c r="I237" s="849">
        <v>500</v>
      </c>
      <c r="J237" s="832"/>
      <c r="K237" s="832">
        <v>500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3586</v>
      </c>
      <c r="B238" s="832" t="s">
        <v>3587</v>
      </c>
      <c r="C238" s="832" t="s">
        <v>591</v>
      </c>
      <c r="D238" s="832" t="s">
        <v>1283</v>
      </c>
      <c r="E238" s="832" t="s">
        <v>3583</v>
      </c>
      <c r="F238" s="832" t="s">
        <v>3672</v>
      </c>
      <c r="G238" s="832" t="s">
        <v>3673</v>
      </c>
      <c r="H238" s="849">
        <v>2</v>
      </c>
      <c r="I238" s="849">
        <v>230</v>
      </c>
      <c r="J238" s="832">
        <v>1</v>
      </c>
      <c r="K238" s="832">
        <v>115</v>
      </c>
      <c r="L238" s="849">
        <v>2</v>
      </c>
      <c r="M238" s="849">
        <v>230</v>
      </c>
      <c r="N238" s="832">
        <v>1</v>
      </c>
      <c r="O238" s="832">
        <v>115</v>
      </c>
      <c r="P238" s="849"/>
      <c r="Q238" s="849"/>
      <c r="R238" s="837"/>
      <c r="S238" s="850"/>
    </row>
    <row r="239" spans="1:19" ht="14.4" customHeight="1" x14ac:dyDescent="0.3">
      <c r="A239" s="831" t="s">
        <v>3586</v>
      </c>
      <c r="B239" s="832" t="s">
        <v>3587</v>
      </c>
      <c r="C239" s="832" t="s">
        <v>591</v>
      </c>
      <c r="D239" s="832" t="s">
        <v>1283</v>
      </c>
      <c r="E239" s="832" t="s">
        <v>3583</v>
      </c>
      <c r="F239" s="832" t="s">
        <v>3686</v>
      </c>
      <c r="G239" s="832" t="s">
        <v>3687</v>
      </c>
      <c r="H239" s="849"/>
      <c r="I239" s="849"/>
      <c r="J239" s="832"/>
      <c r="K239" s="832"/>
      <c r="L239" s="849">
        <v>3</v>
      </c>
      <c r="M239" s="849">
        <v>258</v>
      </c>
      <c r="N239" s="832">
        <v>1</v>
      </c>
      <c r="O239" s="832">
        <v>86</v>
      </c>
      <c r="P239" s="849">
        <v>1</v>
      </c>
      <c r="Q239" s="849">
        <v>87</v>
      </c>
      <c r="R239" s="837">
        <v>0.33720930232558138</v>
      </c>
      <c r="S239" s="850">
        <v>87</v>
      </c>
    </row>
    <row r="240" spans="1:19" ht="14.4" customHeight="1" x14ac:dyDescent="0.3">
      <c r="A240" s="831" t="s">
        <v>3586</v>
      </c>
      <c r="B240" s="832" t="s">
        <v>3587</v>
      </c>
      <c r="C240" s="832" t="s">
        <v>591</v>
      </c>
      <c r="D240" s="832" t="s">
        <v>1283</v>
      </c>
      <c r="E240" s="832" t="s">
        <v>3583</v>
      </c>
      <c r="F240" s="832" t="s">
        <v>3700</v>
      </c>
      <c r="G240" s="832" t="s">
        <v>3701</v>
      </c>
      <c r="H240" s="849"/>
      <c r="I240" s="849"/>
      <c r="J240" s="832"/>
      <c r="K240" s="832"/>
      <c r="L240" s="849">
        <v>3</v>
      </c>
      <c r="M240" s="849">
        <v>258</v>
      </c>
      <c r="N240" s="832">
        <v>1</v>
      </c>
      <c r="O240" s="832">
        <v>86</v>
      </c>
      <c r="P240" s="849">
        <v>3</v>
      </c>
      <c r="Q240" s="849">
        <v>261</v>
      </c>
      <c r="R240" s="837">
        <v>1.0116279069767442</v>
      </c>
      <c r="S240" s="850">
        <v>87</v>
      </c>
    </row>
    <row r="241" spans="1:19" ht="14.4" customHeight="1" x14ac:dyDescent="0.3">
      <c r="A241" s="831" t="s">
        <v>3586</v>
      </c>
      <c r="B241" s="832" t="s">
        <v>3587</v>
      </c>
      <c r="C241" s="832" t="s">
        <v>591</v>
      </c>
      <c r="D241" s="832" t="s">
        <v>3577</v>
      </c>
      <c r="E241" s="832" t="s">
        <v>3583</v>
      </c>
      <c r="F241" s="832" t="s">
        <v>3616</v>
      </c>
      <c r="G241" s="832" t="s">
        <v>3617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127</v>
      </c>
      <c r="R241" s="837"/>
      <c r="S241" s="850">
        <v>127</v>
      </c>
    </row>
    <row r="242" spans="1:19" ht="14.4" customHeight="1" x14ac:dyDescent="0.3">
      <c r="A242" s="831" t="s">
        <v>3586</v>
      </c>
      <c r="B242" s="832" t="s">
        <v>3587</v>
      </c>
      <c r="C242" s="832" t="s">
        <v>591</v>
      </c>
      <c r="D242" s="832" t="s">
        <v>3577</v>
      </c>
      <c r="E242" s="832" t="s">
        <v>3583</v>
      </c>
      <c r="F242" s="832" t="s">
        <v>3636</v>
      </c>
      <c r="G242" s="832" t="s">
        <v>3637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33.33</v>
      </c>
      <c r="R242" s="837"/>
      <c r="S242" s="850">
        <v>33.33</v>
      </c>
    </row>
    <row r="243" spans="1:19" ht="14.4" customHeight="1" x14ac:dyDescent="0.3">
      <c r="A243" s="831" t="s">
        <v>3586</v>
      </c>
      <c r="B243" s="832" t="s">
        <v>3587</v>
      </c>
      <c r="C243" s="832" t="s">
        <v>591</v>
      </c>
      <c r="D243" s="832" t="s">
        <v>1284</v>
      </c>
      <c r="E243" s="832" t="s">
        <v>3588</v>
      </c>
      <c r="F243" s="832" t="s">
        <v>3589</v>
      </c>
      <c r="G243" s="832" t="s">
        <v>3590</v>
      </c>
      <c r="H243" s="849">
        <v>0.4</v>
      </c>
      <c r="I243" s="849">
        <v>60.42</v>
      </c>
      <c r="J243" s="832">
        <v>0.80005296610169496</v>
      </c>
      <c r="K243" s="832">
        <v>151.04999999999998</v>
      </c>
      <c r="L243" s="849">
        <v>0.5</v>
      </c>
      <c r="M243" s="849">
        <v>75.52</v>
      </c>
      <c r="N243" s="832">
        <v>1</v>
      </c>
      <c r="O243" s="832">
        <v>151.04</v>
      </c>
      <c r="P243" s="849"/>
      <c r="Q243" s="849"/>
      <c r="R243" s="837"/>
      <c r="S243" s="850"/>
    </row>
    <row r="244" spans="1:19" ht="14.4" customHeight="1" x14ac:dyDescent="0.3">
      <c r="A244" s="831" t="s">
        <v>3586</v>
      </c>
      <c r="B244" s="832" t="s">
        <v>3587</v>
      </c>
      <c r="C244" s="832" t="s">
        <v>591</v>
      </c>
      <c r="D244" s="832" t="s">
        <v>1284</v>
      </c>
      <c r="E244" s="832" t="s">
        <v>3583</v>
      </c>
      <c r="F244" s="832" t="s">
        <v>3596</v>
      </c>
      <c r="G244" s="832" t="s">
        <v>3597</v>
      </c>
      <c r="H244" s="849">
        <v>7</v>
      </c>
      <c r="I244" s="849">
        <v>581</v>
      </c>
      <c r="J244" s="832"/>
      <c r="K244" s="832">
        <v>83</v>
      </c>
      <c r="L244" s="849"/>
      <c r="M244" s="849"/>
      <c r="N244" s="832"/>
      <c r="O244" s="832"/>
      <c r="P244" s="849">
        <v>1</v>
      </c>
      <c r="Q244" s="849">
        <v>83</v>
      </c>
      <c r="R244" s="837"/>
      <c r="S244" s="850">
        <v>83</v>
      </c>
    </row>
    <row r="245" spans="1:19" ht="14.4" customHeight="1" x14ac:dyDescent="0.3">
      <c r="A245" s="831" t="s">
        <v>3586</v>
      </c>
      <c r="B245" s="832" t="s">
        <v>3587</v>
      </c>
      <c r="C245" s="832" t="s">
        <v>591</v>
      </c>
      <c r="D245" s="832" t="s">
        <v>1284</v>
      </c>
      <c r="E245" s="832" t="s">
        <v>3583</v>
      </c>
      <c r="F245" s="832" t="s">
        <v>3608</v>
      </c>
      <c r="G245" s="832" t="s">
        <v>3609</v>
      </c>
      <c r="H245" s="849">
        <v>1</v>
      </c>
      <c r="I245" s="849">
        <v>309</v>
      </c>
      <c r="J245" s="832">
        <v>1</v>
      </c>
      <c r="K245" s="832">
        <v>309</v>
      </c>
      <c r="L245" s="849">
        <v>1</v>
      </c>
      <c r="M245" s="849">
        <v>309</v>
      </c>
      <c r="N245" s="832">
        <v>1</v>
      </c>
      <c r="O245" s="832">
        <v>309</v>
      </c>
      <c r="P245" s="849"/>
      <c r="Q245" s="849"/>
      <c r="R245" s="837"/>
      <c r="S245" s="850"/>
    </row>
    <row r="246" spans="1:19" ht="14.4" customHeight="1" x14ac:dyDescent="0.3">
      <c r="A246" s="831" t="s">
        <v>3586</v>
      </c>
      <c r="B246" s="832" t="s">
        <v>3587</v>
      </c>
      <c r="C246" s="832" t="s">
        <v>591</v>
      </c>
      <c r="D246" s="832" t="s">
        <v>1284</v>
      </c>
      <c r="E246" s="832" t="s">
        <v>3583</v>
      </c>
      <c r="F246" s="832" t="s">
        <v>3612</v>
      </c>
      <c r="G246" s="832" t="s">
        <v>3613</v>
      </c>
      <c r="H246" s="849">
        <v>10</v>
      </c>
      <c r="I246" s="849">
        <v>990</v>
      </c>
      <c r="J246" s="832">
        <v>1</v>
      </c>
      <c r="K246" s="832">
        <v>99</v>
      </c>
      <c r="L246" s="849">
        <v>10</v>
      </c>
      <c r="M246" s="849">
        <v>990</v>
      </c>
      <c r="N246" s="832">
        <v>1</v>
      </c>
      <c r="O246" s="832">
        <v>99</v>
      </c>
      <c r="P246" s="849">
        <v>4</v>
      </c>
      <c r="Q246" s="849">
        <v>364</v>
      </c>
      <c r="R246" s="837">
        <v>0.36767676767676766</v>
      </c>
      <c r="S246" s="850">
        <v>91</v>
      </c>
    </row>
    <row r="247" spans="1:19" ht="14.4" customHeight="1" x14ac:dyDescent="0.3">
      <c r="A247" s="831" t="s">
        <v>3586</v>
      </c>
      <c r="B247" s="832" t="s">
        <v>3587</v>
      </c>
      <c r="C247" s="832" t="s">
        <v>591</v>
      </c>
      <c r="D247" s="832" t="s">
        <v>1284</v>
      </c>
      <c r="E247" s="832" t="s">
        <v>3583</v>
      </c>
      <c r="F247" s="832" t="s">
        <v>3614</v>
      </c>
      <c r="G247" s="832" t="s">
        <v>3615</v>
      </c>
      <c r="H247" s="849">
        <v>6</v>
      </c>
      <c r="I247" s="849">
        <v>582</v>
      </c>
      <c r="J247" s="832">
        <v>0.66666666666666663</v>
      </c>
      <c r="K247" s="832">
        <v>97</v>
      </c>
      <c r="L247" s="849">
        <v>9</v>
      </c>
      <c r="M247" s="849">
        <v>873</v>
      </c>
      <c r="N247" s="832">
        <v>1</v>
      </c>
      <c r="O247" s="832">
        <v>97</v>
      </c>
      <c r="P247" s="849">
        <v>8</v>
      </c>
      <c r="Q247" s="849">
        <v>648</v>
      </c>
      <c r="R247" s="837">
        <v>0.74226804123711343</v>
      </c>
      <c r="S247" s="850">
        <v>81</v>
      </c>
    </row>
    <row r="248" spans="1:19" ht="14.4" customHeight="1" x14ac:dyDescent="0.3">
      <c r="A248" s="831" t="s">
        <v>3586</v>
      </c>
      <c r="B248" s="832" t="s">
        <v>3587</v>
      </c>
      <c r="C248" s="832" t="s">
        <v>591</v>
      </c>
      <c r="D248" s="832" t="s">
        <v>1284</v>
      </c>
      <c r="E248" s="832" t="s">
        <v>3583</v>
      </c>
      <c r="F248" s="832" t="s">
        <v>3616</v>
      </c>
      <c r="G248" s="832" t="s">
        <v>3617</v>
      </c>
      <c r="H248" s="849">
        <v>264</v>
      </c>
      <c r="I248" s="849">
        <v>33264</v>
      </c>
      <c r="J248" s="832">
        <v>0.87707641196013286</v>
      </c>
      <c r="K248" s="832">
        <v>126</v>
      </c>
      <c r="L248" s="849">
        <v>301</v>
      </c>
      <c r="M248" s="849">
        <v>37926</v>
      </c>
      <c r="N248" s="832">
        <v>1</v>
      </c>
      <c r="O248" s="832">
        <v>126</v>
      </c>
      <c r="P248" s="849">
        <v>219</v>
      </c>
      <c r="Q248" s="849">
        <v>27813</v>
      </c>
      <c r="R248" s="837">
        <v>0.73334915361493436</v>
      </c>
      <c r="S248" s="850">
        <v>127</v>
      </c>
    </row>
    <row r="249" spans="1:19" ht="14.4" customHeight="1" x14ac:dyDescent="0.3">
      <c r="A249" s="831" t="s">
        <v>3586</v>
      </c>
      <c r="B249" s="832" t="s">
        <v>3587</v>
      </c>
      <c r="C249" s="832" t="s">
        <v>591</v>
      </c>
      <c r="D249" s="832" t="s">
        <v>1284</v>
      </c>
      <c r="E249" s="832" t="s">
        <v>3583</v>
      </c>
      <c r="F249" s="832" t="s">
        <v>3628</v>
      </c>
      <c r="G249" s="832" t="s">
        <v>3629</v>
      </c>
      <c r="H249" s="849">
        <v>3</v>
      </c>
      <c r="I249" s="849">
        <v>3927</v>
      </c>
      <c r="J249" s="832">
        <v>0.74942748091603051</v>
      </c>
      <c r="K249" s="832">
        <v>1309</v>
      </c>
      <c r="L249" s="849">
        <v>4</v>
      </c>
      <c r="M249" s="849">
        <v>5240</v>
      </c>
      <c r="N249" s="832">
        <v>1</v>
      </c>
      <c r="O249" s="832">
        <v>1310</v>
      </c>
      <c r="P249" s="849"/>
      <c r="Q249" s="849"/>
      <c r="R249" s="837"/>
      <c r="S249" s="850"/>
    </row>
    <row r="250" spans="1:19" ht="14.4" customHeight="1" x14ac:dyDescent="0.3">
      <c r="A250" s="831" t="s">
        <v>3586</v>
      </c>
      <c r="B250" s="832" t="s">
        <v>3587</v>
      </c>
      <c r="C250" s="832" t="s">
        <v>591</v>
      </c>
      <c r="D250" s="832" t="s">
        <v>1284</v>
      </c>
      <c r="E250" s="832" t="s">
        <v>3583</v>
      </c>
      <c r="F250" s="832" t="s">
        <v>3632</v>
      </c>
      <c r="G250" s="832" t="s">
        <v>3633</v>
      </c>
      <c r="H250" s="849">
        <v>1</v>
      </c>
      <c r="I250" s="849">
        <v>985</v>
      </c>
      <c r="J250" s="832"/>
      <c r="K250" s="832">
        <v>985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3586</v>
      </c>
      <c r="B251" s="832" t="s">
        <v>3587</v>
      </c>
      <c r="C251" s="832" t="s">
        <v>591</v>
      </c>
      <c r="D251" s="832" t="s">
        <v>1284</v>
      </c>
      <c r="E251" s="832" t="s">
        <v>3583</v>
      </c>
      <c r="F251" s="832" t="s">
        <v>3634</v>
      </c>
      <c r="G251" s="832" t="s">
        <v>3635</v>
      </c>
      <c r="H251" s="849">
        <v>6</v>
      </c>
      <c r="I251" s="849">
        <v>978</v>
      </c>
      <c r="J251" s="832">
        <v>1.2</v>
      </c>
      <c r="K251" s="832">
        <v>163</v>
      </c>
      <c r="L251" s="849">
        <v>5</v>
      </c>
      <c r="M251" s="849">
        <v>815</v>
      </c>
      <c r="N251" s="832">
        <v>1</v>
      </c>
      <c r="O251" s="832">
        <v>163</v>
      </c>
      <c r="P251" s="849"/>
      <c r="Q251" s="849"/>
      <c r="R251" s="837"/>
      <c r="S251" s="850"/>
    </row>
    <row r="252" spans="1:19" ht="14.4" customHeight="1" x14ac:dyDescent="0.3">
      <c r="A252" s="831" t="s">
        <v>3586</v>
      </c>
      <c r="B252" s="832" t="s">
        <v>3587</v>
      </c>
      <c r="C252" s="832" t="s">
        <v>591</v>
      </c>
      <c r="D252" s="832" t="s">
        <v>1284</v>
      </c>
      <c r="E252" s="832" t="s">
        <v>3583</v>
      </c>
      <c r="F252" s="832" t="s">
        <v>3636</v>
      </c>
      <c r="G252" s="832" t="s">
        <v>3637</v>
      </c>
      <c r="H252" s="849">
        <v>170</v>
      </c>
      <c r="I252" s="849">
        <v>5666.6399999999994</v>
      </c>
      <c r="J252" s="832">
        <v>0.65133942836650194</v>
      </c>
      <c r="K252" s="832">
        <v>33.333176470588235</v>
      </c>
      <c r="L252" s="849">
        <v>261</v>
      </c>
      <c r="M252" s="849">
        <v>8699.98</v>
      </c>
      <c r="N252" s="832">
        <v>1</v>
      </c>
      <c r="O252" s="832">
        <v>33.33325670498084</v>
      </c>
      <c r="P252" s="849">
        <v>191</v>
      </c>
      <c r="Q252" s="849">
        <v>6366.65</v>
      </c>
      <c r="R252" s="837">
        <v>0.73180053287478819</v>
      </c>
      <c r="S252" s="850">
        <v>33.333246073298426</v>
      </c>
    </row>
    <row r="253" spans="1:19" ht="14.4" customHeight="1" x14ac:dyDescent="0.3">
      <c r="A253" s="831" t="s">
        <v>3586</v>
      </c>
      <c r="B253" s="832" t="s">
        <v>3587</v>
      </c>
      <c r="C253" s="832" t="s">
        <v>591</v>
      </c>
      <c r="D253" s="832" t="s">
        <v>1284</v>
      </c>
      <c r="E253" s="832" t="s">
        <v>3583</v>
      </c>
      <c r="F253" s="832" t="s">
        <v>3642</v>
      </c>
      <c r="G253" s="832" t="s">
        <v>3643</v>
      </c>
      <c r="H253" s="849">
        <v>3</v>
      </c>
      <c r="I253" s="849">
        <v>258</v>
      </c>
      <c r="J253" s="832">
        <v>1.5</v>
      </c>
      <c r="K253" s="832">
        <v>86</v>
      </c>
      <c r="L253" s="849">
        <v>2</v>
      </c>
      <c r="M253" s="849">
        <v>172</v>
      </c>
      <c r="N253" s="832">
        <v>1</v>
      </c>
      <c r="O253" s="832">
        <v>86</v>
      </c>
      <c r="P253" s="849"/>
      <c r="Q253" s="849"/>
      <c r="R253" s="837"/>
      <c r="S253" s="850"/>
    </row>
    <row r="254" spans="1:19" ht="14.4" customHeight="1" x14ac:dyDescent="0.3">
      <c r="A254" s="831" t="s">
        <v>3586</v>
      </c>
      <c r="B254" s="832" t="s">
        <v>3587</v>
      </c>
      <c r="C254" s="832" t="s">
        <v>591</v>
      </c>
      <c r="D254" s="832" t="s">
        <v>1284</v>
      </c>
      <c r="E254" s="832" t="s">
        <v>3583</v>
      </c>
      <c r="F254" s="832" t="s">
        <v>3644</v>
      </c>
      <c r="G254" s="832" t="s">
        <v>3645</v>
      </c>
      <c r="H254" s="849">
        <v>1</v>
      </c>
      <c r="I254" s="849">
        <v>32</v>
      </c>
      <c r="J254" s="832">
        <v>0.33333333333333331</v>
      </c>
      <c r="K254" s="832">
        <v>32</v>
      </c>
      <c r="L254" s="849">
        <v>3</v>
      </c>
      <c r="M254" s="849">
        <v>96</v>
      </c>
      <c r="N254" s="832">
        <v>1</v>
      </c>
      <c r="O254" s="832">
        <v>32</v>
      </c>
      <c r="P254" s="849"/>
      <c r="Q254" s="849"/>
      <c r="R254" s="837"/>
      <c r="S254" s="850"/>
    </row>
    <row r="255" spans="1:19" ht="14.4" customHeight="1" x14ac:dyDescent="0.3">
      <c r="A255" s="831" t="s">
        <v>3586</v>
      </c>
      <c r="B255" s="832" t="s">
        <v>3587</v>
      </c>
      <c r="C255" s="832" t="s">
        <v>591</v>
      </c>
      <c r="D255" s="832" t="s">
        <v>1284</v>
      </c>
      <c r="E255" s="832" t="s">
        <v>3583</v>
      </c>
      <c r="F255" s="832" t="s">
        <v>3648</v>
      </c>
      <c r="G255" s="832" t="s">
        <v>3649</v>
      </c>
      <c r="H255" s="849"/>
      <c r="I255" s="849"/>
      <c r="J255" s="832"/>
      <c r="K255" s="832"/>
      <c r="L255" s="849">
        <v>3</v>
      </c>
      <c r="M255" s="849">
        <v>1185</v>
      </c>
      <c r="N255" s="832">
        <v>1</v>
      </c>
      <c r="O255" s="832">
        <v>395</v>
      </c>
      <c r="P255" s="849"/>
      <c r="Q255" s="849"/>
      <c r="R255" s="837"/>
      <c r="S255" s="850"/>
    </row>
    <row r="256" spans="1:19" ht="14.4" customHeight="1" x14ac:dyDescent="0.3">
      <c r="A256" s="831" t="s">
        <v>3586</v>
      </c>
      <c r="B256" s="832" t="s">
        <v>3587</v>
      </c>
      <c r="C256" s="832" t="s">
        <v>591</v>
      </c>
      <c r="D256" s="832" t="s">
        <v>1284</v>
      </c>
      <c r="E256" s="832" t="s">
        <v>3583</v>
      </c>
      <c r="F256" s="832" t="s">
        <v>3650</v>
      </c>
      <c r="G256" s="832" t="s">
        <v>3651</v>
      </c>
      <c r="H256" s="849"/>
      <c r="I256" s="849"/>
      <c r="J256" s="832"/>
      <c r="K256" s="832"/>
      <c r="L256" s="849">
        <v>2</v>
      </c>
      <c r="M256" s="849">
        <v>324</v>
      </c>
      <c r="N256" s="832">
        <v>1</v>
      </c>
      <c r="O256" s="832">
        <v>162</v>
      </c>
      <c r="P256" s="849">
        <v>2</v>
      </c>
      <c r="Q256" s="849">
        <v>316</v>
      </c>
      <c r="R256" s="837">
        <v>0.97530864197530864</v>
      </c>
      <c r="S256" s="850">
        <v>158</v>
      </c>
    </row>
    <row r="257" spans="1:19" ht="14.4" customHeight="1" x14ac:dyDescent="0.3">
      <c r="A257" s="831" t="s">
        <v>3586</v>
      </c>
      <c r="B257" s="832" t="s">
        <v>3587</v>
      </c>
      <c r="C257" s="832" t="s">
        <v>591</v>
      </c>
      <c r="D257" s="832" t="s">
        <v>1284</v>
      </c>
      <c r="E257" s="832" t="s">
        <v>3583</v>
      </c>
      <c r="F257" s="832" t="s">
        <v>3584</v>
      </c>
      <c r="G257" s="832" t="s">
        <v>3585</v>
      </c>
      <c r="H257" s="849">
        <v>12</v>
      </c>
      <c r="I257" s="849">
        <v>3012</v>
      </c>
      <c r="J257" s="832">
        <v>12</v>
      </c>
      <c r="K257" s="832">
        <v>251</v>
      </c>
      <c r="L257" s="849">
        <v>1</v>
      </c>
      <c r="M257" s="849">
        <v>251</v>
      </c>
      <c r="N257" s="832">
        <v>1</v>
      </c>
      <c r="O257" s="832">
        <v>251</v>
      </c>
      <c r="P257" s="849"/>
      <c r="Q257" s="849"/>
      <c r="R257" s="837"/>
      <c r="S257" s="850"/>
    </row>
    <row r="258" spans="1:19" ht="14.4" customHeight="1" x14ac:dyDescent="0.3">
      <c r="A258" s="831" t="s">
        <v>3586</v>
      </c>
      <c r="B258" s="832" t="s">
        <v>3587</v>
      </c>
      <c r="C258" s="832" t="s">
        <v>591</v>
      </c>
      <c r="D258" s="832" t="s">
        <v>1284</v>
      </c>
      <c r="E258" s="832" t="s">
        <v>3583</v>
      </c>
      <c r="F258" s="832" t="s">
        <v>3658</v>
      </c>
      <c r="G258" s="832" t="s">
        <v>3659</v>
      </c>
      <c r="H258" s="849">
        <v>1</v>
      </c>
      <c r="I258" s="849">
        <v>123</v>
      </c>
      <c r="J258" s="832"/>
      <c r="K258" s="832">
        <v>123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3586</v>
      </c>
      <c r="B259" s="832" t="s">
        <v>3587</v>
      </c>
      <c r="C259" s="832" t="s">
        <v>591</v>
      </c>
      <c r="D259" s="832" t="s">
        <v>1284</v>
      </c>
      <c r="E259" s="832" t="s">
        <v>3583</v>
      </c>
      <c r="F259" s="832" t="s">
        <v>3662</v>
      </c>
      <c r="G259" s="832" t="s">
        <v>3663</v>
      </c>
      <c r="H259" s="849"/>
      <c r="I259" s="849"/>
      <c r="J259" s="832"/>
      <c r="K259" s="832"/>
      <c r="L259" s="849">
        <v>1</v>
      </c>
      <c r="M259" s="849">
        <v>183</v>
      </c>
      <c r="N259" s="832">
        <v>1</v>
      </c>
      <c r="O259" s="832">
        <v>183</v>
      </c>
      <c r="P259" s="849"/>
      <c r="Q259" s="849"/>
      <c r="R259" s="837"/>
      <c r="S259" s="850"/>
    </row>
    <row r="260" spans="1:19" ht="14.4" customHeight="1" x14ac:dyDescent="0.3">
      <c r="A260" s="831" t="s">
        <v>3586</v>
      </c>
      <c r="B260" s="832" t="s">
        <v>3587</v>
      </c>
      <c r="C260" s="832" t="s">
        <v>591</v>
      </c>
      <c r="D260" s="832" t="s">
        <v>1284</v>
      </c>
      <c r="E260" s="832" t="s">
        <v>3583</v>
      </c>
      <c r="F260" s="832" t="s">
        <v>3666</v>
      </c>
      <c r="G260" s="832" t="s">
        <v>3667</v>
      </c>
      <c r="H260" s="849"/>
      <c r="I260" s="849"/>
      <c r="J260" s="832"/>
      <c r="K260" s="832"/>
      <c r="L260" s="849"/>
      <c r="M260" s="849"/>
      <c r="N260" s="832"/>
      <c r="O260" s="832"/>
      <c r="P260" s="849">
        <v>1</v>
      </c>
      <c r="Q260" s="849">
        <v>353</v>
      </c>
      <c r="R260" s="837"/>
      <c r="S260" s="850">
        <v>353</v>
      </c>
    </row>
    <row r="261" spans="1:19" ht="14.4" customHeight="1" x14ac:dyDescent="0.3">
      <c r="A261" s="831" t="s">
        <v>3586</v>
      </c>
      <c r="B261" s="832" t="s">
        <v>3587</v>
      </c>
      <c r="C261" s="832" t="s">
        <v>591</v>
      </c>
      <c r="D261" s="832" t="s">
        <v>1284</v>
      </c>
      <c r="E261" s="832" t="s">
        <v>3583</v>
      </c>
      <c r="F261" s="832" t="s">
        <v>3672</v>
      </c>
      <c r="G261" s="832" t="s">
        <v>3673</v>
      </c>
      <c r="H261" s="849">
        <v>13</v>
      </c>
      <c r="I261" s="849">
        <v>1495</v>
      </c>
      <c r="J261" s="832">
        <v>1.8571428571428572</v>
      </c>
      <c r="K261" s="832">
        <v>115</v>
      </c>
      <c r="L261" s="849">
        <v>7</v>
      </c>
      <c r="M261" s="849">
        <v>805</v>
      </c>
      <c r="N261" s="832">
        <v>1</v>
      </c>
      <c r="O261" s="832">
        <v>115</v>
      </c>
      <c r="P261" s="849">
        <v>3</v>
      </c>
      <c r="Q261" s="849">
        <v>435</v>
      </c>
      <c r="R261" s="837">
        <v>0.54037267080745344</v>
      </c>
      <c r="S261" s="850">
        <v>145</v>
      </c>
    </row>
    <row r="262" spans="1:19" ht="14.4" customHeight="1" x14ac:dyDescent="0.3">
      <c r="A262" s="831" t="s">
        <v>3586</v>
      </c>
      <c r="B262" s="832" t="s">
        <v>3587</v>
      </c>
      <c r="C262" s="832" t="s">
        <v>591</v>
      </c>
      <c r="D262" s="832" t="s">
        <v>1284</v>
      </c>
      <c r="E262" s="832" t="s">
        <v>3583</v>
      </c>
      <c r="F262" s="832" t="s">
        <v>3682</v>
      </c>
      <c r="G262" s="832" t="s">
        <v>3683</v>
      </c>
      <c r="H262" s="849">
        <v>3</v>
      </c>
      <c r="I262" s="849">
        <v>681</v>
      </c>
      <c r="J262" s="832">
        <v>0.75</v>
      </c>
      <c r="K262" s="832">
        <v>227</v>
      </c>
      <c r="L262" s="849">
        <v>4</v>
      </c>
      <c r="M262" s="849">
        <v>908</v>
      </c>
      <c r="N262" s="832">
        <v>1</v>
      </c>
      <c r="O262" s="832">
        <v>227</v>
      </c>
      <c r="P262" s="849">
        <v>2</v>
      </c>
      <c r="Q262" s="849">
        <v>330</v>
      </c>
      <c r="R262" s="837">
        <v>0.36343612334801761</v>
      </c>
      <c r="S262" s="850">
        <v>165</v>
      </c>
    </row>
    <row r="263" spans="1:19" ht="14.4" customHeight="1" x14ac:dyDescent="0.3">
      <c r="A263" s="831" t="s">
        <v>3586</v>
      </c>
      <c r="B263" s="832" t="s">
        <v>3587</v>
      </c>
      <c r="C263" s="832" t="s">
        <v>591</v>
      </c>
      <c r="D263" s="832" t="s">
        <v>1285</v>
      </c>
      <c r="E263" s="832" t="s">
        <v>3583</v>
      </c>
      <c r="F263" s="832" t="s">
        <v>3596</v>
      </c>
      <c r="G263" s="832" t="s">
        <v>3597</v>
      </c>
      <c r="H263" s="849">
        <v>2</v>
      </c>
      <c r="I263" s="849">
        <v>166</v>
      </c>
      <c r="J263" s="832">
        <v>2</v>
      </c>
      <c r="K263" s="832">
        <v>83</v>
      </c>
      <c r="L263" s="849">
        <v>1</v>
      </c>
      <c r="M263" s="849">
        <v>83</v>
      </c>
      <c r="N263" s="832">
        <v>1</v>
      </c>
      <c r="O263" s="832">
        <v>83</v>
      </c>
      <c r="P263" s="849"/>
      <c r="Q263" s="849"/>
      <c r="R263" s="837"/>
      <c r="S263" s="850"/>
    </row>
    <row r="264" spans="1:19" ht="14.4" customHeight="1" x14ac:dyDescent="0.3">
      <c r="A264" s="831" t="s">
        <v>3586</v>
      </c>
      <c r="B264" s="832" t="s">
        <v>3587</v>
      </c>
      <c r="C264" s="832" t="s">
        <v>591</v>
      </c>
      <c r="D264" s="832" t="s">
        <v>1285</v>
      </c>
      <c r="E264" s="832" t="s">
        <v>3583</v>
      </c>
      <c r="F264" s="832" t="s">
        <v>3598</v>
      </c>
      <c r="G264" s="832" t="s">
        <v>3599</v>
      </c>
      <c r="H264" s="849">
        <v>1</v>
      </c>
      <c r="I264" s="849">
        <v>106</v>
      </c>
      <c r="J264" s="832"/>
      <c r="K264" s="832">
        <v>106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3586</v>
      </c>
      <c r="B265" s="832" t="s">
        <v>3587</v>
      </c>
      <c r="C265" s="832" t="s">
        <v>591</v>
      </c>
      <c r="D265" s="832" t="s">
        <v>1285</v>
      </c>
      <c r="E265" s="832" t="s">
        <v>3583</v>
      </c>
      <c r="F265" s="832" t="s">
        <v>3600</v>
      </c>
      <c r="G265" s="832" t="s">
        <v>3601</v>
      </c>
      <c r="H265" s="849">
        <v>1</v>
      </c>
      <c r="I265" s="849">
        <v>37</v>
      </c>
      <c r="J265" s="832">
        <v>1</v>
      </c>
      <c r="K265" s="832">
        <v>37</v>
      </c>
      <c r="L265" s="849">
        <v>1</v>
      </c>
      <c r="M265" s="849">
        <v>37</v>
      </c>
      <c r="N265" s="832">
        <v>1</v>
      </c>
      <c r="O265" s="832">
        <v>37</v>
      </c>
      <c r="P265" s="849"/>
      <c r="Q265" s="849"/>
      <c r="R265" s="837"/>
      <c r="S265" s="850"/>
    </row>
    <row r="266" spans="1:19" ht="14.4" customHeight="1" x14ac:dyDescent="0.3">
      <c r="A266" s="831" t="s">
        <v>3586</v>
      </c>
      <c r="B266" s="832" t="s">
        <v>3587</v>
      </c>
      <c r="C266" s="832" t="s">
        <v>591</v>
      </c>
      <c r="D266" s="832" t="s">
        <v>1285</v>
      </c>
      <c r="E266" s="832" t="s">
        <v>3583</v>
      </c>
      <c r="F266" s="832" t="s">
        <v>3614</v>
      </c>
      <c r="G266" s="832" t="s">
        <v>3615</v>
      </c>
      <c r="H266" s="849"/>
      <c r="I266" s="849"/>
      <c r="J266" s="832"/>
      <c r="K266" s="832"/>
      <c r="L266" s="849"/>
      <c r="M266" s="849"/>
      <c r="N266" s="832"/>
      <c r="O266" s="832"/>
      <c r="P266" s="849">
        <v>1</v>
      </c>
      <c r="Q266" s="849">
        <v>81</v>
      </c>
      <c r="R266" s="837"/>
      <c r="S266" s="850">
        <v>81</v>
      </c>
    </row>
    <row r="267" spans="1:19" ht="14.4" customHeight="1" x14ac:dyDescent="0.3">
      <c r="A267" s="831" t="s">
        <v>3586</v>
      </c>
      <c r="B267" s="832" t="s">
        <v>3587</v>
      </c>
      <c r="C267" s="832" t="s">
        <v>591</v>
      </c>
      <c r="D267" s="832" t="s">
        <v>1285</v>
      </c>
      <c r="E267" s="832" t="s">
        <v>3583</v>
      </c>
      <c r="F267" s="832" t="s">
        <v>3616</v>
      </c>
      <c r="G267" s="832" t="s">
        <v>3617</v>
      </c>
      <c r="H267" s="849">
        <v>232</v>
      </c>
      <c r="I267" s="849">
        <v>29232</v>
      </c>
      <c r="J267" s="832">
        <v>0.75324675324675328</v>
      </c>
      <c r="K267" s="832">
        <v>126</v>
      </c>
      <c r="L267" s="849">
        <v>308</v>
      </c>
      <c r="M267" s="849">
        <v>38808</v>
      </c>
      <c r="N267" s="832">
        <v>1</v>
      </c>
      <c r="O267" s="832">
        <v>126</v>
      </c>
      <c r="P267" s="849">
        <v>235</v>
      </c>
      <c r="Q267" s="849">
        <v>29845</v>
      </c>
      <c r="R267" s="837">
        <v>0.76904246547103694</v>
      </c>
      <c r="S267" s="850">
        <v>127</v>
      </c>
    </row>
    <row r="268" spans="1:19" ht="14.4" customHeight="1" x14ac:dyDescent="0.3">
      <c r="A268" s="831" t="s">
        <v>3586</v>
      </c>
      <c r="B268" s="832" t="s">
        <v>3587</v>
      </c>
      <c r="C268" s="832" t="s">
        <v>591</v>
      </c>
      <c r="D268" s="832" t="s">
        <v>1285</v>
      </c>
      <c r="E268" s="832" t="s">
        <v>3583</v>
      </c>
      <c r="F268" s="832" t="s">
        <v>3634</v>
      </c>
      <c r="G268" s="832" t="s">
        <v>3635</v>
      </c>
      <c r="H268" s="849"/>
      <c r="I268" s="849"/>
      <c r="J268" s="832"/>
      <c r="K268" s="832"/>
      <c r="L268" s="849">
        <v>1</v>
      </c>
      <c r="M268" s="849">
        <v>163</v>
      </c>
      <c r="N268" s="832">
        <v>1</v>
      </c>
      <c r="O268" s="832">
        <v>163</v>
      </c>
      <c r="P268" s="849"/>
      <c r="Q268" s="849"/>
      <c r="R268" s="837"/>
      <c r="S268" s="850"/>
    </row>
    <row r="269" spans="1:19" ht="14.4" customHeight="1" x14ac:dyDescent="0.3">
      <c r="A269" s="831" t="s">
        <v>3586</v>
      </c>
      <c r="B269" s="832" t="s">
        <v>3587</v>
      </c>
      <c r="C269" s="832" t="s">
        <v>591</v>
      </c>
      <c r="D269" s="832" t="s">
        <v>1285</v>
      </c>
      <c r="E269" s="832" t="s">
        <v>3583</v>
      </c>
      <c r="F269" s="832" t="s">
        <v>3636</v>
      </c>
      <c r="G269" s="832" t="s">
        <v>3637</v>
      </c>
      <c r="H269" s="849">
        <v>180</v>
      </c>
      <c r="I269" s="849">
        <v>6000</v>
      </c>
      <c r="J269" s="832">
        <v>0.62937150961050292</v>
      </c>
      <c r="K269" s="832">
        <v>33.333333333333336</v>
      </c>
      <c r="L269" s="849">
        <v>286</v>
      </c>
      <c r="M269" s="849">
        <v>9533.32</v>
      </c>
      <c r="N269" s="832">
        <v>1</v>
      </c>
      <c r="O269" s="832">
        <v>33.333286713286711</v>
      </c>
      <c r="P269" s="849">
        <v>259</v>
      </c>
      <c r="Q269" s="849">
        <v>8633.34</v>
      </c>
      <c r="R269" s="837">
        <v>0.90559637146345662</v>
      </c>
      <c r="S269" s="850">
        <v>33.333359073359077</v>
      </c>
    </row>
    <row r="270" spans="1:19" ht="14.4" customHeight="1" x14ac:dyDescent="0.3">
      <c r="A270" s="831" t="s">
        <v>3586</v>
      </c>
      <c r="B270" s="832" t="s">
        <v>3587</v>
      </c>
      <c r="C270" s="832" t="s">
        <v>591</v>
      </c>
      <c r="D270" s="832" t="s">
        <v>1285</v>
      </c>
      <c r="E270" s="832" t="s">
        <v>3583</v>
      </c>
      <c r="F270" s="832" t="s">
        <v>3642</v>
      </c>
      <c r="G270" s="832" t="s">
        <v>3643</v>
      </c>
      <c r="H270" s="849"/>
      <c r="I270" s="849"/>
      <c r="J270" s="832"/>
      <c r="K270" s="832"/>
      <c r="L270" s="849">
        <v>1</v>
      </c>
      <c r="M270" s="849">
        <v>86</v>
      </c>
      <c r="N270" s="832">
        <v>1</v>
      </c>
      <c r="O270" s="832">
        <v>86</v>
      </c>
      <c r="P270" s="849"/>
      <c r="Q270" s="849"/>
      <c r="R270" s="837"/>
      <c r="S270" s="850"/>
    </row>
    <row r="271" spans="1:19" ht="14.4" customHeight="1" x14ac:dyDescent="0.3">
      <c r="A271" s="831" t="s">
        <v>3586</v>
      </c>
      <c r="B271" s="832" t="s">
        <v>3587</v>
      </c>
      <c r="C271" s="832" t="s">
        <v>591</v>
      </c>
      <c r="D271" s="832" t="s">
        <v>1285</v>
      </c>
      <c r="E271" s="832" t="s">
        <v>3583</v>
      </c>
      <c r="F271" s="832" t="s">
        <v>3648</v>
      </c>
      <c r="G271" s="832" t="s">
        <v>3649</v>
      </c>
      <c r="H271" s="849">
        <v>1</v>
      </c>
      <c r="I271" s="849">
        <v>394</v>
      </c>
      <c r="J271" s="832"/>
      <c r="K271" s="832">
        <v>394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3586</v>
      </c>
      <c r="B272" s="832" t="s">
        <v>3587</v>
      </c>
      <c r="C272" s="832" t="s">
        <v>591</v>
      </c>
      <c r="D272" s="832" t="s">
        <v>1285</v>
      </c>
      <c r="E272" s="832" t="s">
        <v>3583</v>
      </c>
      <c r="F272" s="832" t="s">
        <v>3650</v>
      </c>
      <c r="G272" s="832" t="s">
        <v>3651</v>
      </c>
      <c r="H272" s="849"/>
      <c r="I272" s="849"/>
      <c r="J272" s="832"/>
      <c r="K272" s="832"/>
      <c r="L272" s="849">
        <v>1</v>
      </c>
      <c r="M272" s="849">
        <v>162</v>
      </c>
      <c r="N272" s="832">
        <v>1</v>
      </c>
      <c r="O272" s="832">
        <v>162</v>
      </c>
      <c r="P272" s="849"/>
      <c r="Q272" s="849"/>
      <c r="R272" s="837"/>
      <c r="S272" s="850"/>
    </row>
    <row r="273" spans="1:19" ht="14.4" customHeight="1" x14ac:dyDescent="0.3">
      <c r="A273" s="831" t="s">
        <v>3586</v>
      </c>
      <c r="B273" s="832" t="s">
        <v>3587</v>
      </c>
      <c r="C273" s="832" t="s">
        <v>591</v>
      </c>
      <c r="D273" s="832" t="s">
        <v>1285</v>
      </c>
      <c r="E273" s="832" t="s">
        <v>3583</v>
      </c>
      <c r="F273" s="832" t="s">
        <v>3584</v>
      </c>
      <c r="G273" s="832" t="s">
        <v>3585</v>
      </c>
      <c r="H273" s="849">
        <v>44</v>
      </c>
      <c r="I273" s="849">
        <v>11044</v>
      </c>
      <c r="J273" s="832">
        <v>1.76</v>
      </c>
      <c r="K273" s="832">
        <v>251</v>
      </c>
      <c r="L273" s="849">
        <v>25</v>
      </c>
      <c r="M273" s="849">
        <v>6275</v>
      </c>
      <c r="N273" s="832">
        <v>1</v>
      </c>
      <c r="O273" s="832">
        <v>251</v>
      </c>
      <c r="P273" s="849">
        <v>57</v>
      </c>
      <c r="Q273" s="849">
        <v>14364</v>
      </c>
      <c r="R273" s="837">
        <v>2.2890836653386453</v>
      </c>
      <c r="S273" s="850">
        <v>252</v>
      </c>
    </row>
    <row r="274" spans="1:19" ht="14.4" customHeight="1" x14ac:dyDescent="0.3">
      <c r="A274" s="831" t="s">
        <v>3586</v>
      </c>
      <c r="B274" s="832" t="s">
        <v>3587</v>
      </c>
      <c r="C274" s="832" t="s">
        <v>591</v>
      </c>
      <c r="D274" s="832" t="s">
        <v>3578</v>
      </c>
      <c r="E274" s="832" t="s">
        <v>3583</v>
      </c>
      <c r="F274" s="832" t="s">
        <v>3606</v>
      </c>
      <c r="G274" s="832" t="s">
        <v>3607</v>
      </c>
      <c r="H274" s="849">
        <v>1</v>
      </c>
      <c r="I274" s="849">
        <v>207</v>
      </c>
      <c r="J274" s="832"/>
      <c r="K274" s="832">
        <v>207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3586</v>
      </c>
      <c r="B275" s="832" t="s">
        <v>3587</v>
      </c>
      <c r="C275" s="832" t="s">
        <v>591</v>
      </c>
      <c r="D275" s="832" t="s">
        <v>3578</v>
      </c>
      <c r="E275" s="832" t="s">
        <v>3583</v>
      </c>
      <c r="F275" s="832" t="s">
        <v>3608</v>
      </c>
      <c r="G275" s="832" t="s">
        <v>3609</v>
      </c>
      <c r="H275" s="849">
        <v>1</v>
      </c>
      <c r="I275" s="849">
        <v>309</v>
      </c>
      <c r="J275" s="832"/>
      <c r="K275" s="832">
        <v>309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 t="s">
        <v>3586</v>
      </c>
      <c r="B276" s="832" t="s">
        <v>3587</v>
      </c>
      <c r="C276" s="832" t="s">
        <v>591</v>
      </c>
      <c r="D276" s="832" t="s">
        <v>3578</v>
      </c>
      <c r="E276" s="832" t="s">
        <v>3583</v>
      </c>
      <c r="F276" s="832" t="s">
        <v>3612</v>
      </c>
      <c r="G276" s="832" t="s">
        <v>3613</v>
      </c>
      <c r="H276" s="849">
        <v>53</v>
      </c>
      <c r="I276" s="849">
        <v>5247</v>
      </c>
      <c r="J276" s="832">
        <v>1.4722222222222223</v>
      </c>
      <c r="K276" s="832">
        <v>99</v>
      </c>
      <c r="L276" s="849">
        <v>36</v>
      </c>
      <c r="M276" s="849">
        <v>3564</v>
      </c>
      <c r="N276" s="832">
        <v>1</v>
      </c>
      <c r="O276" s="832">
        <v>99</v>
      </c>
      <c r="P276" s="849"/>
      <c r="Q276" s="849"/>
      <c r="R276" s="837"/>
      <c r="S276" s="850"/>
    </row>
    <row r="277" spans="1:19" ht="14.4" customHeight="1" x14ac:dyDescent="0.3">
      <c r="A277" s="831" t="s">
        <v>3586</v>
      </c>
      <c r="B277" s="832" t="s">
        <v>3587</v>
      </c>
      <c r="C277" s="832" t="s">
        <v>591</v>
      </c>
      <c r="D277" s="832" t="s">
        <v>3578</v>
      </c>
      <c r="E277" s="832" t="s">
        <v>3583</v>
      </c>
      <c r="F277" s="832" t="s">
        <v>3614</v>
      </c>
      <c r="G277" s="832" t="s">
        <v>3615</v>
      </c>
      <c r="H277" s="849">
        <v>7</v>
      </c>
      <c r="I277" s="849">
        <v>679</v>
      </c>
      <c r="J277" s="832">
        <v>1</v>
      </c>
      <c r="K277" s="832">
        <v>97</v>
      </c>
      <c r="L277" s="849">
        <v>7</v>
      </c>
      <c r="M277" s="849">
        <v>679</v>
      </c>
      <c r="N277" s="832">
        <v>1</v>
      </c>
      <c r="O277" s="832">
        <v>97</v>
      </c>
      <c r="P277" s="849"/>
      <c r="Q277" s="849"/>
      <c r="R277" s="837"/>
      <c r="S277" s="850"/>
    </row>
    <row r="278" spans="1:19" ht="14.4" customHeight="1" x14ac:dyDescent="0.3">
      <c r="A278" s="831" t="s">
        <v>3586</v>
      </c>
      <c r="B278" s="832" t="s">
        <v>3587</v>
      </c>
      <c r="C278" s="832" t="s">
        <v>591</v>
      </c>
      <c r="D278" s="832" t="s">
        <v>3578</v>
      </c>
      <c r="E278" s="832" t="s">
        <v>3583</v>
      </c>
      <c r="F278" s="832" t="s">
        <v>3616</v>
      </c>
      <c r="G278" s="832" t="s">
        <v>3617</v>
      </c>
      <c r="H278" s="849">
        <v>246</v>
      </c>
      <c r="I278" s="849">
        <v>30996</v>
      </c>
      <c r="J278" s="832">
        <v>1.0512820512820513</v>
      </c>
      <c r="K278" s="832">
        <v>126</v>
      </c>
      <c r="L278" s="849">
        <v>234</v>
      </c>
      <c r="M278" s="849">
        <v>29484</v>
      </c>
      <c r="N278" s="832">
        <v>1</v>
      </c>
      <c r="O278" s="832">
        <v>126</v>
      </c>
      <c r="P278" s="849"/>
      <c r="Q278" s="849"/>
      <c r="R278" s="837"/>
      <c r="S278" s="850"/>
    </row>
    <row r="279" spans="1:19" ht="14.4" customHeight="1" x14ac:dyDescent="0.3">
      <c r="A279" s="831" t="s">
        <v>3586</v>
      </c>
      <c r="B279" s="832" t="s">
        <v>3587</v>
      </c>
      <c r="C279" s="832" t="s">
        <v>591</v>
      </c>
      <c r="D279" s="832" t="s">
        <v>3578</v>
      </c>
      <c r="E279" s="832" t="s">
        <v>3583</v>
      </c>
      <c r="F279" s="832" t="s">
        <v>3636</v>
      </c>
      <c r="G279" s="832" t="s">
        <v>3637</v>
      </c>
      <c r="H279" s="849">
        <v>149</v>
      </c>
      <c r="I279" s="849">
        <v>4966.6499999999996</v>
      </c>
      <c r="J279" s="832">
        <v>0.75634340745523598</v>
      </c>
      <c r="K279" s="832">
        <v>33.333221476510062</v>
      </c>
      <c r="L279" s="849">
        <v>197</v>
      </c>
      <c r="M279" s="849">
        <v>6566.66</v>
      </c>
      <c r="N279" s="832">
        <v>1</v>
      </c>
      <c r="O279" s="832">
        <v>33.333299492385784</v>
      </c>
      <c r="P279" s="849"/>
      <c r="Q279" s="849"/>
      <c r="R279" s="837"/>
      <c r="S279" s="850"/>
    </row>
    <row r="280" spans="1:19" ht="14.4" customHeight="1" x14ac:dyDescent="0.3">
      <c r="A280" s="831" t="s">
        <v>3586</v>
      </c>
      <c r="B280" s="832" t="s">
        <v>3587</v>
      </c>
      <c r="C280" s="832" t="s">
        <v>591</v>
      </c>
      <c r="D280" s="832" t="s">
        <v>3578</v>
      </c>
      <c r="E280" s="832" t="s">
        <v>3583</v>
      </c>
      <c r="F280" s="832" t="s">
        <v>3648</v>
      </c>
      <c r="G280" s="832" t="s">
        <v>3649</v>
      </c>
      <c r="H280" s="849">
        <v>1</v>
      </c>
      <c r="I280" s="849">
        <v>394</v>
      </c>
      <c r="J280" s="832"/>
      <c r="K280" s="832">
        <v>394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 t="s">
        <v>3586</v>
      </c>
      <c r="B281" s="832" t="s">
        <v>3587</v>
      </c>
      <c r="C281" s="832" t="s">
        <v>591</v>
      </c>
      <c r="D281" s="832" t="s">
        <v>3578</v>
      </c>
      <c r="E281" s="832" t="s">
        <v>3583</v>
      </c>
      <c r="F281" s="832" t="s">
        <v>3650</v>
      </c>
      <c r="G281" s="832" t="s">
        <v>3651</v>
      </c>
      <c r="H281" s="849">
        <v>2</v>
      </c>
      <c r="I281" s="849">
        <v>324</v>
      </c>
      <c r="J281" s="832">
        <v>0.66666666666666663</v>
      </c>
      <c r="K281" s="832">
        <v>162</v>
      </c>
      <c r="L281" s="849">
        <v>3</v>
      </c>
      <c r="M281" s="849">
        <v>486</v>
      </c>
      <c r="N281" s="832">
        <v>1</v>
      </c>
      <c r="O281" s="832">
        <v>162</v>
      </c>
      <c r="P281" s="849"/>
      <c r="Q281" s="849"/>
      <c r="R281" s="837"/>
      <c r="S281" s="850"/>
    </row>
    <row r="282" spans="1:19" ht="14.4" customHeight="1" x14ac:dyDescent="0.3">
      <c r="A282" s="831" t="s">
        <v>3586</v>
      </c>
      <c r="B282" s="832" t="s">
        <v>3587</v>
      </c>
      <c r="C282" s="832" t="s">
        <v>591</v>
      </c>
      <c r="D282" s="832" t="s">
        <v>3578</v>
      </c>
      <c r="E282" s="832" t="s">
        <v>3583</v>
      </c>
      <c r="F282" s="832" t="s">
        <v>3584</v>
      </c>
      <c r="G282" s="832" t="s">
        <v>3585</v>
      </c>
      <c r="H282" s="849">
        <v>5</v>
      </c>
      <c r="I282" s="849">
        <v>1255</v>
      </c>
      <c r="J282" s="832">
        <v>2.5</v>
      </c>
      <c r="K282" s="832">
        <v>251</v>
      </c>
      <c r="L282" s="849">
        <v>2</v>
      </c>
      <c r="M282" s="849">
        <v>502</v>
      </c>
      <c r="N282" s="832">
        <v>1</v>
      </c>
      <c r="O282" s="832">
        <v>251</v>
      </c>
      <c r="P282" s="849"/>
      <c r="Q282" s="849"/>
      <c r="R282" s="837"/>
      <c r="S282" s="850"/>
    </row>
    <row r="283" spans="1:19" ht="14.4" customHeight="1" x14ac:dyDescent="0.3">
      <c r="A283" s="831" t="s">
        <v>3586</v>
      </c>
      <c r="B283" s="832" t="s">
        <v>3587</v>
      </c>
      <c r="C283" s="832" t="s">
        <v>591</v>
      </c>
      <c r="D283" s="832" t="s">
        <v>3578</v>
      </c>
      <c r="E283" s="832" t="s">
        <v>3583</v>
      </c>
      <c r="F283" s="832" t="s">
        <v>3654</v>
      </c>
      <c r="G283" s="832" t="s">
        <v>3655</v>
      </c>
      <c r="H283" s="849"/>
      <c r="I283" s="849"/>
      <c r="J283" s="832"/>
      <c r="K283" s="832"/>
      <c r="L283" s="849">
        <v>1</v>
      </c>
      <c r="M283" s="849">
        <v>120</v>
      </c>
      <c r="N283" s="832">
        <v>1</v>
      </c>
      <c r="O283" s="832">
        <v>120</v>
      </c>
      <c r="P283" s="849"/>
      <c r="Q283" s="849"/>
      <c r="R283" s="837"/>
      <c r="S283" s="850"/>
    </row>
    <row r="284" spans="1:19" ht="14.4" customHeight="1" x14ac:dyDescent="0.3">
      <c r="A284" s="831" t="s">
        <v>3586</v>
      </c>
      <c r="B284" s="832" t="s">
        <v>3587</v>
      </c>
      <c r="C284" s="832" t="s">
        <v>591</v>
      </c>
      <c r="D284" s="832" t="s">
        <v>3578</v>
      </c>
      <c r="E284" s="832" t="s">
        <v>3583</v>
      </c>
      <c r="F284" s="832" t="s">
        <v>3670</v>
      </c>
      <c r="G284" s="832" t="s">
        <v>3671</v>
      </c>
      <c r="H284" s="849">
        <v>1</v>
      </c>
      <c r="I284" s="849">
        <v>132</v>
      </c>
      <c r="J284" s="832">
        <v>1</v>
      </c>
      <c r="K284" s="832">
        <v>132</v>
      </c>
      <c r="L284" s="849">
        <v>1</v>
      </c>
      <c r="M284" s="849">
        <v>132</v>
      </c>
      <c r="N284" s="832">
        <v>1</v>
      </c>
      <c r="O284" s="832">
        <v>132</v>
      </c>
      <c r="P284" s="849"/>
      <c r="Q284" s="849"/>
      <c r="R284" s="837"/>
      <c r="S284" s="850"/>
    </row>
    <row r="285" spans="1:19" ht="14.4" customHeight="1" x14ac:dyDescent="0.3">
      <c r="A285" s="831" t="s">
        <v>3586</v>
      </c>
      <c r="B285" s="832" t="s">
        <v>3587</v>
      </c>
      <c r="C285" s="832" t="s">
        <v>591</v>
      </c>
      <c r="D285" s="832" t="s">
        <v>3578</v>
      </c>
      <c r="E285" s="832" t="s">
        <v>3583</v>
      </c>
      <c r="F285" s="832" t="s">
        <v>3672</v>
      </c>
      <c r="G285" s="832" t="s">
        <v>3673</v>
      </c>
      <c r="H285" s="849">
        <v>42</v>
      </c>
      <c r="I285" s="849">
        <v>4830</v>
      </c>
      <c r="J285" s="832">
        <v>2</v>
      </c>
      <c r="K285" s="832">
        <v>115</v>
      </c>
      <c r="L285" s="849">
        <v>21</v>
      </c>
      <c r="M285" s="849">
        <v>2415</v>
      </c>
      <c r="N285" s="832">
        <v>1</v>
      </c>
      <c r="O285" s="832">
        <v>115</v>
      </c>
      <c r="P285" s="849"/>
      <c r="Q285" s="849"/>
      <c r="R285" s="837"/>
      <c r="S285" s="850"/>
    </row>
    <row r="286" spans="1:19" ht="14.4" customHeight="1" x14ac:dyDescent="0.3">
      <c r="A286" s="831" t="s">
        <v>3586</v>
      </c>
      <c r="B286" s="832" t="s">
        <v>3587</v>
      </c>
      <c r="C286" s="832" t="s">
        <v>591</v>
      </c>
      <c r="D286" s="832" t="s">
        <v>3578</v>
      </c>
      <c r="E286" s="832" t="s">
        <v>3583</v>
      </c>
      <c r="F286" s="832" t="s">
        <v>3682</v>
      </c>
      <c r="G286" s="832" t="s">
        <v>3683</v>
      </c>
      <c r="H286" s="849">
        <v>19</v>
      </c>
      <c r="I286" s="849">
        <v>4313</v>
      </c>
      <c r="J286" s="832">
        <v>2.7142857142857144</v>
      </c>
      <c r="K286" s="832">
        <v>227</v>
      </c>
      <c r="L286" s="849">
        <v>7</v>
      </c>
      <c r="M286" s="849">
        <v>1589</v>
      </c>
      <c r="N286" s="832">
        <v>1</v>
      </c>
      <c r="O286" s="832">
        <v>227</v>
      </c>
      <c r="P286" s="849"/>
      <c r="Q286" s="849"/>
      <c r="R286" s="837"/>
      <c r="S286" s="850"/>
    </row>
    <row r="287" spans="1:19" ht="14.4" customHeight="1" x14ac:dyDescent="0.3">
      <c r="A287" s="831" t="s">
        <v>3586</v>
      </c>
      <c r="B287" s="832" t="s">
        <v>3587</v>
      </c>
      <c r="C287" s="832" t="s">
        <v>591</v>
      </c>
      <c r="D287" s="832" t="s">
        <v>1286</v>
      </c>
      <c r="E287" s="832" t="s">
        <v>3588</v>
      </c>
      <c r="F287" s="832" t="s">
        <v>3589</v>
      </c>
      <c r="G287" s="832" t="s">
        <v>3590</v>
      </c>
      <c r="H287" s="849">
        <v>1.6</v>
      </c>
      <c r="I287" s="849">
        <v>241.68</v>
      </c>
      <c r="J287" s="832">
        <v>0.44440358200172858</v>
      </c>
      <c r="K287" s="832">
        <v>151.04999999999998</v>
      </c>
      <c r="L287" s="849">
        <v>3.6000000000000005</v>
      </c>
      <c r="M287" s="849">
        <v>543.82999999999993</v>
      </c>
      <c r="N287" s="832">
        <v>1</v>
      </c>
      <c r="O287" s="832">
        <v>151.06388888888884</v>
      </c>
      <c r="P287" s="849">
        <v>0.89999999999999991</v>
      </c>
      <c r="Q287" s="849">
        <v>62.73</v>
      </c>
      <c r="R287" s="837">
        <v>0.1153485464207565</v>
      </c>
      <c r="S287" s="850">
        <v>69.7</v>
      </c>
    </row>
    <row r="288" spans="1:19" ht="14.4" customHeight="1" x14ac:dyDescent="0.3">
      <c r="A288" s="831" t="s">
        <v>3586</v>
      </c>
      <c r="B288" s="832" t="s">
        <v>3587</v>
      </c>
      <c r="C288" s="832" t="s">
        <v>591</v>
      </c>
      <c r="D288" s="832" t="s">
        <v>1286</v>
      </c>
      <c r="E288" s="832" t="s">
        <v>3588</v>
      </c>
      <c r="F288" s="832" t="s">
        <v>3593</v>
      </c>
      <c r="G288" s="832"/>
      <c r="H288" s="849">
        <v>0.2</v>
      </c>
      <c r="I288" s="849">
        <v>52.81</v>
      </c>
      <c r="J288" s="832"/>
      <c r="K288" s="832">
        <v>264.05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3586</v>
      </c>
      <c r="B289" s="832" t="s">
        <v>3587</v>
      </c>
      <c r="C289" s="832" t="s">
        <v>591</v>
      </c>
      <c r="D289" s="832" t="s">
        <v>1286</v>
      </c>
      <c r="E289" s="832" t="s">
        <v>3583</v>
      </c>
      <c r="F289" s="832" t="s">
        <v>3596</v>
      </c>
      <c r="G289" s="832" t="s">
        <v>3597</v>
      </c>
      <c r="H289" s="849">
        <v>52</v>
      </c>
      <c r="I289" s="849">
        <v>4316</v>
      </c>
      <c r="J289" s="832">
        <v>0.91228070175438591</v>
      </c>
      <c r="K289" s="832">
        <v>83</v>
      </c>
      <c r="L289" s="849">
        <v>57</v>
      </c>
      <c r="M289" s="849">
        <v>4731</v>
      </c>
      <c r="N289" s="832">
        <v>1</v>
      </c>
      <c r="O289" s="832">
        <v>83</v>
      </c>
      <c r="P289" s="849">
        <v>38</v>
      </c>
      <c r="Q289" s="849">
        <v>3154</v>
      </c>
      <c r="R289" s="837">
        <v>0.66666666666666663</v>
      </c>
      <c r="S289" s="850">
        <v>83</v>
      </c>
    </row>
    <row r="290" spans="1:19" ht="14.4" customHeight="1" x14ac:dyDescent="0.3">
      <c r="A290" s="831" t="s">
        <v>3586</v>
      </c>
      <c r="B290" s="832" t="s">
        <v>3587</v>
      </c>
      <c r="C290" s="832" t="s">
        <v>591</v>
      </c>
      <c r="D290" s="832" t="s">
        <v>1286</v>
      </c>
      <c r="E290" s="832" t="s">
        <v>3583</v>
      </c>
      <c r="F290" s="832" t="s">
        <v>3598</v>
      </c>
      <c r="G290" s="832" t="s">
        <v>3599</v>
      </c>
      <c r="H290" s="849"/>
      <c r="I290" s="849"/>
      <c r="J290" s="832"/>
      <c r="K290" s="832"/>
      <c r="L290" s="849">
        <v>1</v>
      </c>
      <c r="M290" s="849">
        <v>106</v>
      </c>
      <c r="N290" s="832">
        <v>1</v>
      </c>
      <c r="O290" s="832">
        <v>106</v>
      </c>
      <c r="P290" s="849"/>
      <c r="Q290" s="849"/>
      <c r="R290" s="837"/>
      <c r="S290" s="850"/>
    </row>
    <row r="291" spans="1:19" ht="14.4" customHeight="1" x14ac:dyDescent="0.3">
      <c r="A291" s="831" t="s">
        <v>3586</v>
      </c>
      <c r="B291" s="832" t="s">
        <v>3587</v>
      </c>
      <c r="C291" s="832" t="s">
        <v>591</v>
      </c>
      <c r="D291" s="832" t="s">
        <v>1286</v>
      </c>
      <c r="E291" s="832" t="s">
        <v>3583</v>
      </c>
      <c r="F291" s="832" t="s">
        <v>3600</v>
      </c>
      <c r="G291" s="832" t="s">
        <v>3601</v>
      </c>
      <c r="H291" s="849">
        <v>15</v>
      </c>
      <c r="I291" s="849">
        <v>555</v>
      </c>
      <c r="J291" s="832">
        <v>0.88235294117647056</v>
      </c>
      <c r="K291" s="832">
        <v>37</v>
      </c>
      <c r="L291" s="849">
        <v>17</v>
      </c>
      <c r="M291" s="849">
        <v>629</v>
      </c>
      <c r="N291" s="832">
        <v>1</v>
      </c>
      <c r="O291" s="832">
        <v>37</v>
      </c>
      <c r="P291" s="849">
        <v>15</v>
      </c>
      <c r="Q291" s="849">
        <v>555</v>
      </c>
      <c r="R291" s="837">
        <v>0.88235294117647056</v>
      </c>
      <c r="S291" s="850">
        <v>37</v>
      </c>
    </row>
    <row r="292" spans="1:19" ht="14.4" customHeight="1" x14ac:dyDescent="0.3">
      <c r="A292" s="831" t="s">
        <v>3586</v>
      </c>
      <c r="B292" s="832" t="s">
        <v>3587</v>
      </c>
      <c r="C292" s="832" t="s">
        <v>591</v>
      </c>
      <c r="D292" s="832" t="s">
        <v>1286</v>
      </c>
      <c r="E292" s="832" t="s">
        <v>3583</v>
      </c>
      <c r="F292" s="832" t="s">
        <v>3602</v>
      </c>
      <c r="G292" s="832" t="s">
        <v>3603</v>
      </c>
      <c r="H292" s="849">
        <v>3</v>
      </c>
      <c r="I292" s="849">
        <v>15</v>
      </c>
      <c r="J292" s="832">
        <v>3</v>
      </c>
      <c r="K292" s="832">
        <v>5</v>
      </c>
      <c r="L292" s="849">
        <v>1</v>
      </c>
      <c r="M292" s="849">
        <v>5</v>
      </c>
      <c r="N292" s="832">
        <v>1</v>
      </c>
      <c r="O292" s="832">
        <v>5</v>
      </c>
      <c r="P292" s="849"/>
      <c r="Q292" s="849"/>
      <c r="R292" s="837"/>
      <c r="S292" s="850"/>
    </row>
    <row r="293" spans="1:19" ht="14.4" customHeight="1" x14ac:dyDescent="0.3">
      <c r="A293" s="831" t="s">
        <v>3586</v>
      </c>
      <c r="B293" s="832" t="s">
        <v>3587</v>
      </c>
      <c r="C293" s="832" t="s">
        <v>591</v>
      </c>
      <c r="D293" s="832" t="s">
        <v>1286</v>
      </c>
      <c r="E293" s="832" t="s">
        <v>3583</v>
      </c>
      <c r="F293" s="832" t="s">
        <v>3604</v>
      </c>
      <c r="G293" s="832" t="s">
        <v>3605</v>
      </c>
      <c r="H293" s="849">
        <v>2</v>
      </c>
      <c r="I293" s="849">
        <v>10</v>
      </c>
      <c r="J293" s="832"/>
      <c r="K293" s="832">
        <v>5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3586</v>
      </c>
      <c r="B294" s="832" t="s">
        <v>3587</v>
      </c>
      <c r="C294" s="832" t="s">
        <v>591</v>
      </c>
      <c r="D294" s="832" t="s">
        <v>1286</v>
      </c>
      <c r="E294" s="832" t="s">
        <v>3583</v>
      </c>
      <c r="F294" s="832" t="s">
        <v>3606</v>
      </c>
      <c r="G294" s="832" t="s">
        <v>3607</v>
      </c>
      <c r="H294" s="849">
        <v>12</v>
      </c>
      <c r="I294" s="849">
        <v>2484</v>
      </c>
      <c r="J294" s="832">
        <v>6</v>
      </c>
      <c r="K294" s="832">
        <v>207</v>
      </c>
      <c r="L294" s="849">
        <v>2</v>
      </c>
      <c r="M294" s="849">
        <v>414</v>
      </c>
      <c r="N294" s="832">
        <v>1</v>
      </c>
      <c r="O294" s="832">
        <v>207</v>
      </c>
      <c r="P294" s="849">
        <v>8</v>
      </c>
      <c r="Q294" s="849">
        <v>1928</v>
      </c>
      <c r="R294" s="837">
        <v>4.6570048309178746</v>
      </c>
      <c r="S294" s="850">
        <v>241</v>
      </c>
    </row>
    <row r="295" spans="1:19" ht="14.4" customHeight="1" x14ac:dyDescent="0.3">
      <c r="A295" s="831" t="s">
        <v>3586</v>
      </c>
      <c r="B295" s="832" t="s">
        <v>3587</v>
      </c>
      <c r="C295" s="832" t="s">
        <v>591</v>
      </c>
      <c r="D295" s="832" t="s">
        <v>1286</v>
      </c>
      <c r="E295" s="832" t="s">
        <v>3583</v>
      </c>
      <c r="F295" s="832" t="s">
        <v>3608</v>
      </c>
      <c r="G295" s="832" t="s">
        <v>3609</v>
      </c>
      <c r="H295" s="849">
        <v>1</v>
      </c>
      <c r="I295" s="849">
        <v>309</v>
      </c>
      <c r="J295" s="832">
        <v>0.5</v>
      </c>
      <c r="K295" s="832">
        <v>309</v>
      </c>
      <c r="L295" s="849">
        <v>2</v>
      </c>
      <c r="M295" s="849">
        <v>618</v>
      </c>
      <c r="N295" s="832">
        <v>1</v>
      </c>
      <c r="O295" s="832">
        <v>309</v>
      </c>
      <c r="P295" s="849">
        <v>1</v>
      </c>
      <c r="Q295" s="849">
        <v>382</v>
      </c>
      <c r="R295" s="837">
        <v>0.6181229773462783</v>
      </c>
      <c r="S295" s="850">
        <v>382</v>
      </c>
    </row>
    <row r="296" spans="1:19" ht="14.4" customHeight="1" x14ac:dyDescent="0.3">
      <c r="A296" s="831" t="s">
        <v>3586</v>
      </c>
      <c r="B296" s="832" t="s">
        <v>3587</v>
      </c>
      <c r="C296" s="832" t="s">
        <v>591</v>
      </c>
      <c r="D296" s="832" t="s">
        <v>1286</v>
      </c>
      <c r="E296" s="832" t="s">
        <v>3583</v>
      </c>
      <c r="F296" s="832" t="s">
        <v>3612</v>
      </c>
      <c r="G296" s="832" t="s">
        <v>3613</v>
      </c>
      <c r="H296" s="849">
        <v>27</v>
      </c>
      <c r="I296" s="849">
        <v>2673</v>
      </c>
      <c r="J296" s="832">
        <v>1.125</v>
      </c>
      <c r="K296" s="832">
        <v>99</v>
      </c>
      <c r="L296" s="849">
        <v>24</v>
      </c>
      <c r="M296" s="849">
        <v>2376</v>
      </c>
      <c r="N296" s="832">
        <v>1</v>
      </c>
      <c r="O296" s="832">
        <v>99</v>
      </c>
      <c r="P296" s="849">
        <v>17</v>
      </c>
      <c r="Q296" s="849">
        <v>1547</v>
      </c>
      <c r="R296" s="837">
        <v>0.65109427609427606</v>
      </c>
      <c r="S296" s="850">
        <v>91</v>
      </c>
    </row>
    <row r="297" spans="1:19" ht="14.4" customHeight="1" x14ac:dyDescent="0.3">
      <c r="A297" s="831" t="s">
        <v>3586</v>
      </c>
      <c r="B297" s="832" t="s">
        <v>3587</v>
      </c>
      <c r="C297" s="832" t="s">
        <v>591</v>
      </c>
      <c r="D297" s="832" t="s">
        <v>1286</v>
      </c>
      <c r="E297" s="832" t="s">
        <v>3583</v>
      </c>
      <c r="F297" s="832" t="s">
        <v>3614</v>
      </c>
      <c r="G297" s="832" t="s">
        <v>3615</v>
      </c>
      <c r="H297" s="849">
        <v>11</v>
      </c>
      <c r="I297" s="849">
        <v>1067</v>
      </c>
      <c r="J297" s="832">
        <v>1.5714285714285714</v>
      </c>
      <c r="K297" s="832">
        <v>97</v>
      </c>
      <c r="L297" s="849">
        <v>7</v>
      </c>
      <c r="M297" s="849">
        <v>679</v>
      </c>
      <c r="N297" s="832">
        <v>1</v>
      </c>
      <c r="O297" s="832">
        <v>97</v>
      </c>
      <c r="P297" s="849">
        <v>5</v>
      </c>
      <c r="Q297" s="849">
        <v>405</v>
      </c>
      <c r="R297" s="837">
        <v>0.59646539027982326</v>
      </c>
      <c r="S297" s="850">
        <v>81</v>
      </c>
    </row>
    <row r="298" spans="1:19" ht="14.4" customHeight="1" x14ac:dyDescent="0.3">
      <c r="A298" s="831" t="s">
        <v>3586</v>
      </c>
      <c r="B298" s="832" t="s">
        <v>3587</v>
      </c>
      <c r="C298" s="832" t="s">
        <v>591</v>
      </c>
      <c r="D298" s="832" t="s">
        <v>1286</v>
      </c>
      <c r="E298" s="832" t="s">
        <v>3583</v>
      </c>
      <c r="F298" s="832" t="s">
        <v>3616</v>
      </c>
      <c r="G298" s="832" t="s">
        <v>3617</v>
      </c>
      <c r="H298" s="849">
        <v>201</v>
      </c>
      <c r="I298" s="849">
        <v>25326</v>
      </c>
      <c r="J298" s="832">
        <v>0.95260663507109</v>
      </c>
      <c r="K298" s="832">
        <v>126</v>
      </c>
      <c r="L298" s="849">
        <v>211</v>
      </c>
      <c r="M298" s="849">
        <v>26586</v>
      </c>
      <c r="N298" s="832">
        <v>1</v>
      </c>
      <c r="O298" s="832">
        <v>126</v>
      </c>
      <c r="P298" s="849">
        <v>194</v>
      </c>
      <c r="Q298" s="849">
        <v>24638</v>
      </c>
      <c r="R298" s="837">
        <v>0.92672835326863767</v>
      </c>
      <c r="S298" s="850">
        <v>127</v>
      </c>
    </row>
    <row r="299" spans="1:19" ht="14.4" customHeight="1" x14ac:dyDescent="0.3">
      <c r="A299" s="831" t="s">
        <v>3586</v>
      </c>
      <c r="B299" s="832" t="s">
        <v>3587</v>
      </c>
      <c r="C299" s="832" t="s">
        <v>591</v>
      </c>
      <c r="D299" s="832" t="s">
        <v>1286</v>
      </c>
      <c r="E299" s="832" t="s">
        <v>3583</v>
      </c>
      <c r="F299" s="832" t="s">
        <v>3622</v>
      </c>
      <c r="G299" s="832" t="s">
        <v>3623</v>
      </c>
      <c r="H299" s="849">
        <v>1</v>
      </c>
      <c r="I299" s="849">
        <v>679</v>
      </c>
      <c r="J299" s="832"/>
      <c r="K299" s="832">
        <v>679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" customHeight="1" x14ac:dyDescent="0.3">
      <c r="A300" s="831" t="s">
        <v>3586</v>
      </c>
      <c r="B300" s="832" t="s">
        <v>3587</v>
      </c>
      <c r="C300" s="832" t="s">
        <v>591</v>
      </c>
      <c r="D300" s="832" t="s">
        <v>1286</v>
      </c>
      <c r="E300" s="832" t="s">
        <v>3583</v>
      </c>
      <c r="F300" s="832" t="s">
        <v>3628</v>
      </c>
      <c r="G300" s="832" t="s">
        <v>3629</v>
      </c>
      <c r="H300" s="849">
        <v>4</v>
      </c>
      <c r="I300" s="849">
        <v>5236</v>
      </c>
      <c r="J300" s="832">
        <v>0.39969465648854963</v>
      </c>
      <c r="K300" s="832">
        <v>1309</v>
      </c>
      <c r="L300" s="849">
        <v>10</v>
      </c>
      <c r="M300" s="849">
        <v>13100</v>
      </c>
      <c r="N300" s="832">
        <v>1</v>
      </c>
      <c r="O300" s="832">
        <v>1310</v>
      </c>
      <c r="P300" s="849">
        <v>2</v>
      </c>
      <c r="Q300" s="849">
        <v>2626</v>
      </c>
      <c r="R300" s="837">
        <v>0.20045801526717558</v>
      </c>
      <c r="S300" s="850">
        <v>1313</v>
      </c>
    </row>
    <row r="301" spans="1:19" ht="14.4" customHeight="1" x14ac:dyDescent="0.3">
      <c r="A301" s="831" t="s">
        <v>3586</v>
      </c>
      <c r="B301" s="832" t="s">
        <v>3587</v>
      </c>
      <c r="C301" s="832" t="s">
        <v>591</v>
      </c>
      <c r="D301" s="832" t="s">
        <v>1286</v>
      </c>
      <c r="E301" s="832" t="s">
        <v>3583</v>
      </c>
      <c r="F301" s="832" t="s">
        <v>3630</v>
      </c>
      <c r="G301" s="832" t="s">
        <v>3631</v>
      </c>
      <c r="H301" s="849"/>
      <c r="I301" s="849"/>
      <c r="J301" s="832"/>
      <c r="K301" s="832"/>
      <c r="L301" s="849">
        <v>1</v>
      </c>
      <c r="M301" s="849">
        <v>972</v>
      </c>
      <c r="N301" s="832">
        <v>1</v>
      </c>
      <c r="O301" s="832">
        <v>972</v>
      </c>
      <c r="P301" s="849">
        <v>1</v>
      </c>
      <c r="Q301" s="849">
        <v>975</v>
      </c>
      <c r="R301" s="837">
        <v>1.0030864197530864</v>
      </c>
      <c r="S301" s="850">
        <v>975</v>
      </c>
    </row>
    <row r="302" spans="1:19" ht="14.4" customHeight="1" x14ac:dyDescent="0.3">
      <c r="A302" s="831" t="s">
        <v>3586</v>
      </c>
      <c r="B302" s="832" t="s">
        <v>3587</v>
      </c>
      <c r="C302" s="832" t="s">
        <v>591</v>
      </c>
      <c r="D302" s="832" t="s">
        <v>1286</v>
      </c>
      <c r="E302" s="832" t="s">
        <v>3583</v>
      </c>
      <c r="F302" s="832" t="s">
        <v>3634</v>
      </c>
      <c r="G302" s="832" t="s">
        <v>3635</v>
      </c>
      <c r="H302" s="849">
        <v>4</v>
      </c>
      <c r="I302" s="849">
        <v>652</v>
      </c>
      <c r="J302" s="832"/>
      <c r="K302" s="832">
        <v>163</v>
      </c>
      <c r="L302" s="849"/>
      <c r="M302" s="849"/>
      <c r="N302" s="832"/>
      <c r="O302" s="832"/>
      <c r="P302" s="849">
        <v>2</v>
      </c>
      <c r="Q302" s="849">
        <v>328</v>
      </c>
      <c r="R302" s="837"/>
      <c r="S302" s="850">
        <v>164</v>
      </c>
    </row>
    <row r="303" spans="1:19" ht="14.4" customHeight="1" x14ac:dyDescent="0.3">
      <c r="A303" s="831" t="s">
        <v>3586</v>
      </c>
      <c r="B303" s="832" t="s">
        <v>3587</v>
      </c>
      <c r="C303" s="832" t="s">
        <v>591</v>
      </c>
      <c r="D303" s="832" t="s">
        <v>1286</v>
      </c>
      <c r="E303" s="832" t="s">
        <v>3583</v>
      </c>
      <c r="F303" s="832" t="s">
        <v>3636</v>
      </c>
      <c r="G303" s="832" t="s">
        <v>3637</v>
      </c>
      <c r="H303" s="849">
        <v>159</v>
      </c>
      <c r="I303" s="849">
        <v>5299.98</v>
      </c>
      <c r="J303" s="832">
        <v>0.69130234026290449</v>
      </c>
      <c r="K303" s="832">
        <v>33.333207547169806</v>
      </c>
      <c r="L303" s="849">
        <v>230</v>
      </c>
      <c r="M303" s="849">
        <v>7666.66</v>
      </c>
      <c r="N303" s="832">
        <v>1</v>
      </c>
      <c r="O303" s="832">
        <v>33.333304347826086</v>
      </c>
      <c r="P303" s="849">
        <v>180</v>
      </c>
      <c r="Q303" s="849">
        <v>6000</v>
      </c>
      <c r="R303" s="837">
        <v>0.78260937618206627</v>
      </c>
      <c r="S303" s="850">
        <v>33.333333333333336</v>
      </c>
    </row>
    <row r="304" spans="1:19" ht="14.4" customHeight="1" x14ac:dyDescent="0.3">
      <c r="A304" s="831" t="s">
        <v>3586</v>
      </c>
      <c r="B304" s="832" t="s">
        <v>3587</v>
      </c>
      <c r="C304" s="832" t="s">
        <v>591</v>
      </c>
      <c r="D304" s="832" t="s">
        <v>1286</v>
      </c>
      <c r="E304" s="832" t="s">
        <v>3583</v>
      </c>
      <c r="F304" s="832" t="s">
        <v>3638</v>
      </c>
      <c r="G304" s="832" t="s">
        <v>3639</v>
      </c>
      <c r="H304" s="849">
        <v>5</v>
      </c>
      <c r="I304" s="849">
        <v>580</v>
      </c>
      <c r="J304" s="832"/>
      <c r="K304" s="832">
        <v>116</v>
      </c>
      <c r="L304" s="849"/>
      <c r="M304" s="849"/>
      <c r="N304" s="832"/>
      <c r="O304" s="832"/>
      <c r="P304" s="849">
        <v>1</v>
      </c>
      <c r="Q304" s="849">
        <v>116</v>
      </c>
      <c r="R304" s="837"/>
      <c r="S304" s="850">
        <v>116</v>
      </c>
    </row>
    <row r="305" spans="1:19" ht="14.4" customHeight="1" x14ac:dyDescent="0.3">
      <c r="A305" s="831" t="s">
        <v>3586</v>
      </c>
      <c r="B305" s="832" t="s">
        <v>3587</v>
      </c>
      <c r="C305" s="832" t="s">
        <v>591</v>
      </c>
      <c r="D305" s="832" t="s">
        <v>1286</v>
      </c>
      <c r="E305" s="832" t="s">
        <v>3583</v>
      </c>
      <c r="F305" s="832" t="s">
        <v>3642</v>
      </c>
      <c r="G305" s="832" t="s">
        <v>3643</v>
      </c>
      <c r="H305" s="849">
        <v>6</v>
      </c>
      <c r="I305" s="849">
        <v>516</v>
      </c>
      <c r="J305" s="832">
        <v>0.46153846153846156</v>
      </c>
      <c r="K305" s="832">
        <v>86</v>
      </c>
      <c r="L305" s="849">
        <v>13</v>
      </c>
      <c r="M305" s="849">
        <v>1118</v>
      </c>
      <c r="N305" s="832">
        <v>1</v>
      </c>
      <c r="O305" s="832">
        <v>86</v>
      </c>
      <c r="P305" s="849">
        <v>6</v>
      </c>
      <c r="Q305" s="849">
        <v>516</v>
      </c>
      <c r="R305" s="837">
        <v>0.46153846153846156</v>
      </c>
      <c r="S305" s="850">
        <v>86</v>
      </c>
    </row>
    <row r="306" spans="1:19" ht="14.4" customHeight="1" x14ac:dyDescent="0.3">
      <c r="A306" s="831" t="s">
        <v>3586</v>
      </c>
      <c r="B306" s="832" t="s">
        <v>3587</v>
      </c>
      <c r="C306" s="832" t="s">
        <v>591</v>
      </c>
      <c r="D306" s="832" t="s">
        <v>1286</v>
      </c>
      <c r="E306" s="832" t="s">
        <v>3583</v>
      </c>
      <c r="F306" s="832" t="s">
        <v>3644</v>
      </c>
      <c r="G306" s="832" t="s">
        <v>3645</v>
      </c>
      <c r="H306" s="849">
        <v>4</v>
      </c>
      <c r="I306" s="849">
        <v>128</v>
      </c>
      <c r="J306" s="832">
        <v>0.33333333333333331</v>
      </c>
      <c r="K306" s="832">
        <v>32</v>
      </c>
      <c r="L306" s="849">
        <v>12</v>
      </c>
      <c r="M306" s="849">
        <v>384</v>
      </c>
      <c r="N306" s="832">
        <v>1</v>
      </c>
      <c r="O306" s="832">
        <v>32</v>
      </c>
      <c r="P306" s="849">
        <v>3</v>
      </c>
      <c r="Q306" s="849">
        <v>96</v>
      </c>
      <c r="R306" s="837">
        <v>0.25</v>
      </c>
      <c r="S306" s="850">
        <v>32</v>
      </c>
    </row>
    <row r="307" spans="1:19" ht="14.4" customHeight="1" x14ac:dyDescent="0.3">
      <c r="A307" s="831" t="s">
        <v>3586</v>
      </c>
      <c r="B307" s="832" t="s">
        <v>3587</v>
      </c>
      <c r="C307" s="832" t="s">
        <v>591</v>
      </c>
      <c r="D307" s="832" t="s">
        <v>1286</v>
      </c>
      <c r="E307" s="832" t="s">
        <v>3583</v>
      </c>
      <c r="F307" s="832" t="s">
        <v>3648</v>
      </c>
      <c r="G307" s="832" t="s">
        <v>3649</v>
      </c>
      <c r="H307" s="849">
        <v>9</v>
      </c>
      <c r="I307" s="849">
        <v>3546</v>
      </c>
      <c r="J307" s="832">
        <v>1.7954430379746835</v>
      </c>
      <c r="K307" s="832">
        <v>394</v>
      </c>
      <c r="L307" s="849">
        <v>5</v>
      </c>
      <c r="M307" s="849">
        <v>1975</v>
      </c>
      <c r="N307" s="832">
        <v>1</v>
      </c>
      <c r="O307" s="832">
        <v>395</v>
      </c>
      <c r="P307" s="849">
        <v>6</v>
      </c>
      <c r="Q307" s="849">
        <v>2976</v>
      </c>
      <c r="R307" s="837">
        <v>1.5068354430379747</v>
      </c>
      <c r="S307" s="850">
        <v>496</v>
      </c>
    </row>
    <row r="308" spans="1:19" ht="14.4" customHeight="1" x14ac:dyDescent="0.3">
      <c r="A308" s="831" t="s">
        <v>3586</v>
      </c>
      <c r="B308" s="832" t="s">
        <v>3587</v>
      </c>
      <c r="C308" s="832" t="s">
        <v>591</v>
      </c>
      <c r="D308" s="832" t="s">
        <v>1286</v>
      </c>
      <c r="E308" s="832" t="s">
        <v>3583</v>
      </c>
      <c r="F308" s="832" t="s">
        <v>3650</v>
      </c>
      <c r="G308" s="832" t="s">
        <v>3651</v>
      </c>
      <c r="H308" s="849"/>
      <c r="I308" s="849"/>
      <c r="J308" s="832"/>
      <c r="K308" s="832"/>
      <c r="L308" s="849">
        <v>1</v>
      </c>
      <c r="M308" s="849">
        <v>162</v>
      </c>
      <c r="N308" s="832">
        <v>1</v>
      </c>
      <c r="O308" s="832">
        <v>162</v>
      </c>
      <c r="P308" s="849"/>
      <c r="Q308" s="849"/>
      <c r="R308" s="837"/>
      <c r="S308" s="850"/>
    </row>
    <row r="309" spans="1:19" ht="14.4" customHeight="1" x14ac:dyDescent="0.3">
      <c r="A309" s="831" t="s">
        <v>3586</v>
      </c>
      <c r="B309" s="832" t="s">
        <v>3587</v>
      </c>
      <c r="C309" s="832" t="s">
        <v>591</v>
      </c>
      <c r="D309" s="832" t="s">
        <v>1286</v>
      </c>
      <c r="E309" s="832" t="s">
        <v>3583</v>
      </c>
      <c r="F309" s="832" t="s">
        <v>3584</v>
      </c>
      <c r="G309" s="832" t="s">
        <v>3585</v>
      </c>
      <c r="H309" s="849">
        <v>46</v>
      </c>
      <c r="I309" s="849">
        <v>11546</v>
      </c>
      <c r="J309" s="832">
        <v>1.1499999999999999</v>
      </c>
      <c r="K309" s="832">
        <v>251</v>
      </c>
      <c r="L309" s="849">
        <v>40</v>
      </c>
      <c r="M309" s="849">
        <v>10040</v>
      </c>
      <c r="N309" s="832">
        <v>1</v>
      </c>
      <c r="O309" s="832">
        <v>251</v>
      </c>
      <c r="P309" s="849">
        <v>21</v>
      </c>
      <c r="Q309" s="849">
        <v>5292</v>
      </c>
      <c r="R309" s="837">
        <v>0.52709163346613541</v>
      </c>
      <c r="S309" s="850">
        <v>252</v>
      </c>
    </row>
    <row r="310" spans="1:19" ht="14.4" customHeight="1" x14ac:dyDescent="0.3">
      <c r="A310" s="831" t="s">
        <v>3586</v>
      </c>
      <c r="B310" s="832" t="s">
        <v>3587</v>
      </c>
      <c r="C310" s="832" t="s">
        <v>591</v>
      </c>
      <c r="D310" s="832" t="s">
        <v>1286</v>
      </c>
      <c r="E310" s="832" t="s">
        <v>3583</v>
      </c>
      <c r="F310" s="832" t="s">
        <v>3662</v>
      </c>
      <c r="G310" s="832" t="s">
        <v>3663</v>
      </c>
      <c r="H310" s="849"/>
      <c r="I310" s="849"/>
      <c r="J310" s="832"/>
      <c r="K310" s="832"/>
      <c r="L310" s="849">
        <v>3</v>
      </c>
      <c r="M310" s="849">
        <v>549</v>
      </c>
      <c r="N310" s="832">
        <v>1</v>
      </c>
      <c r="O310" s="832">
        <v>183</v>
      </c>
      <c r="P310" s="849">
        <v>1</v>
      </c>
      <c r="Q310" s="849">
        <v>375</v>
      </c>
      <c r="R310" s="837">
        <v>0.68306010928961747</v>
      </c>
      <c r="S310" s="850">
        <v>375</v>
      </c>
    </row>
    <row r="311" spans="1:19" ht="14.4" customHeight="1" x14ac:dyDescent="0.3">
      <c r="A311" s="831" t="s">
        <v>3586</v>
      </c>
      <c r="B311" s="832" t="s">
        <v>3587</v>
      </c>
      <c r="C311" s="832" t="s">
        <v>591</v>
      </c>
      <c r="D311" s="832" t="s">
        <v>1286</v>
      </c>
      <c r="E311" s="832" t="s">
        <v>3583</v>
      </c>
      <c r="F311" s="832" t="s">
        <v>3664</v>
      </c>
      <c r="G311" s="832" t="s">
        <v>3665</v>
      </c>
      <c r="H311" s="849"/>
      <c r="I311" s="849"/>
      <c r="J311" s="832"/>
      <c r="K311" s="832"/>
      <c r="L311" s="849"/>
      <c r="M311" s="849"/>
      <c r="N311" s="832"/>
      <c r="O311" s="832"/>
      <c r="P311" s="849">
        <v>1</v>
      </c>
      <c r="Q311" s="849">
        <v>984</v>
      </c>
      <c r="R311" s="837"/>
      <c r="S311" s="850">
        <v>984</v>
      </c>
    </row>
    <row r="312" spans="1:19" ht="14.4" customHeight="1" x14ac:dyDescent="0.3">
      <c r="A312" s="831" t="s">
        <v>3586</v>
      </c>
      <c r="B312" s="832" t="s">
        <v>3587</v>
      </c>
      <c r="C312" s="832" t="s">
        <v>591</v>
      </c>
      <c r="D312" s="832" t="s">
        <v>1286</v>
      </c>
      <c r="E312" s="832" t="s">
        <v>3583</v>
      </c>
      <c r="F312" s="832" t="s">
        <v>3666</v>
      </c>
      <c r="G312" s="832" t="s">
        <v>3667</v>
      </c>
      <c r="H312" s="849">
        <v>1</v>
      </c>
      <c r="I312" s="849">
        <v>319</v>
      </c>
      <c r="J312" s="832"/>
      <c r="K312" s="832">
        <v>319</v>
      </c>
      <c r="L312" s="849"/>
      <c r="M312" s="849"/>
      <c r="N312" s="832"/>
      <c r="O312" s="832"/>
      <c r="P312" s="849">
        <v>1</v>
      </c>
      <c r="Q312" s="849">
        <v>353</v>
      </c>
      <c r="R312" s="837"/>
      <c r="S312" s="850">
        <v>353</v>
      </c>
    </row>
    <row r="313" spans="1:19" ht="14.4" customHeight="1" x14ac:dyDescent="0.3">
      <c r="A313" s="831" t="s">
        <v>3586</v>
      </c>
      <c r="B313" s="832" t="s">
        <v>3587</v>
      </c>
      <c r="C313" s="832" t="s">
        <v>591</v>
      </c>
      <c r="D313" s="832" t="s">
        <v>1286</v>
      </c>
      <c r="E313" s="832" t="s">
        <v>3583</v>
      </c>
      <c r="F313" s="832" t="s">
        <v>3668</v>
      </c>
      <c r="G313" s="832" t="s">
        <v>3669</v>
      </c>
      <c r="H313" s="849"/>
      <c r="I313" s="849"/>
      <c r="J313" s="832"/>
      <c r="K313" s="832"/>
      <c r="L313" s="849">
        <v>1</v>
      </c>
      <c r="M313" s="849">
        <v>500</v>
      </c>
      <c r="N313" s="832">
        <v>1</v>
      </c>
      <c r="O313" s="832">
        <v>500</v>
      </c>
      <c r="P313" s="849"/>
      <c r="Q313" s="849"/>
      <c r="R313" s="837"/>
      <c r="S313" s="850"/>
    </row>
    <row r="314" spans="1:19" ht="14.4" customHeight="1" x14ac:dyDescent="0.3">
      <c r="A314" s="831" t="s">
        <v>3586</v>
      </c>
      <c r="B314" s="832" t="s">
        <v>3587</v>
      </c>
      <c r="C314" s="832" t="s">
        <v>591</v>
      </c>
      <c r="D314" s="832" t="s">
        <v>1286</v>
      </c>
      <c r="E314" s="832" t="s">
        <v>3583</v>
      </c>
      <c r="F314" s="832" t="s">
        <v>3678</v>
      </c>
      <c r="G314" s="832" t="s">
        <v>3679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749</v>
      </c>
      <c r="R314" s="837"/>
      <c r="S314" s="850">
        <v>749</v>
      </c>
    </row>
    <row r="315" spans="1:19" ht="14.4" customHeight="1" x14ac:dyDescent="0.3">
      <c r="A315" s="831" t="s">
        <v>3586</v>
      </c>
      <c r="B315" s="832" t="s">
        <v>3587</v>
      </c>
      <c r="C315" s="832" t="s">
        <v>591</v>
      </c>
      <c r="D315" s="832" t="s">
        <v>1286</v>
      </c>
      <c r="E315" s="832" t="s">
        <v>3583</v>
      </c>
      <c r="F315" s="832" t="s">
        <v>3682</v>
      </c>
      <c r="G315" s="832" t="s">
        <v>3683</v>
      </c>
      <c r="H315" s="849">
        <v>8</v>
      </c>
      <c r="I315" s="849">
        <v>1816</v>
      </c>
      <c r="J315" s="832">
        <v>1.6</v>
      </c>
      <c r="K315" s="832">
        <v>227</v>
      </c>
      <c r="L315" s="849">
        <v>5</v>
      </c>
      <c r="M315" s="849">
        <v>1135</v>
      </c>
      <c r="N315" s="832">
        <v>1</v>
      </c>
      <c r="O315" s="832">
        <v>227</v>
      </c>
      <c r="P315" s="849">
        <v>8</v>
      </c>
      <c r="Q315" s="849">
        <v>1320</v>
      </c>
      <c r="R315" s="837">
        <v>1.1629955947136563</v>
      </c>
      <c r="S315" s="850">
        <v>165</v>
      </c>
    </row>
    <row r="316" spans="1:19" ht="14.4" customHeight="1" x14ac:dyDescent="0.3">
      <c r="A316" s="831" t="s">
        <v>3586</v>
      </c>
      <c r="B316" s="832" t="s">
        <v>3587</v>
      </c>
      <c r="C316" s="832" t="s">
        <v>591</v>
      </c>
      <c r="D316" s="832" t="s">
        <v>1286</v>
      </c>
      <c r="E316" s="832" t="s">
        <v>3583</v>
      </c>
      <c r="F316" s="832" t="s">
        <v>3688</v>
      </c>
      <c r="G316" s="832" t="s">
        <v>3689</v>
      </c>
      <c r="H316" s="849">
        <v>1</v>
      </c>
      <c r="I316" s="849">
        <v>399</v>
      </c>
      <c r="J316" s="832">
        <v>0.99750000000000005</v>
      </c>
      <c r="K316" s="832">
        <v>399</v>
      </c>
      <c r="L316" s="849">
        <v>1</v>
      </c>
      <c r="M316" s="849">
        <v>400</v>
      </c>
      <c r="N316" s="832">
        <v>1</v>
      </c>
      <c r="O316" s="832">
        <v>400</v>
      </c>
      <c r="P316" s="849">
        <v>1</v>
      </c>
      <c r="Q316" s="849">
        <v>500</v>
      </c>
      <c r="R316" s="837">
        <v>1.25</v>
      </c>
      <c r="S316" s="850">
        <v>500</v>
      </c>
    </row>
    <row r="317" spans="1:19" ht="14.4" customHeight="1" x14ac:dyDescent="0.3">
      <c r="A317" s="831" t="s">
        <v>3586</v>
      </c>
      <c r="B317" s="832" t="s">
        <v>3587</v>
      </c>
      <c r="C317" s="832" t="s">
        <v>591</v>
      </c>
      <c r="D317" s="832" t="s">
        <v>1288</v>
      </c>
      <c r="E317" s="832" t="s">
        <v>3588</v>
      </c>
      <c r="F317" s="832" t="s">
        <v>3589</v>
      </c>
      <c r="G317" s="832" t="s">
        <v>3590</v>
      </c>
      <c r="H317" s="849">
        <v>1.5</v>
      </c>
      <c r="I317" s="849">
        <v>226.51</v>
      </c>
      <c r="J317" s="832">
        <v>0.68184828416616494</v>
      </c>
      <c r="K317" s="832">
        <v>151.00666666666666</v>
      </c>
      <c r="L317" s="849">
        <v>2.2000000000000002</v>
      </c>
      <c r="M317" s="849">
        <v>332.2</v>
      </c>
      <c r="N317" s="832">
        <v>1</v>
      </c>
      <c r="O317" s="832">
        <v>150.99999999999997</v>
      </c>
      <c r="P317" s="849">
        <v>2.1</v>
      </c>
      <c r="Q317" s="849">
        <v>146.37</v>
      </c>
      <c r="R317" s="837">
        <v>0.44060806742925951</v>
      </c>
      <c r="S317" s="850">
        <v>69.7</v>
      </c>
    </row>
    <row r="318" spans="1:19" ht="14.4" customHeight="1" x14ac:dyDescent="0.3">
      <c r="A318" s="831" t="s">
        <v>3586</v>
      </c>
      <c r="B318" s="832" t="s">
        <v>3587</v>
      </c>
      <c r="C318" s="832" t="s">
        <v>591</v>
      </c>
      <c r="D318" s="832" t="s">
        <v>1288</v>
      </c>
      <c r="E318" s="832" t="s">
        <v>3583</v>
      </c>
      <c r="F318" s="832" t="s">
        <v>3596</v>
      </c>
      <c r="G318" s="832" t="s">
        <v>3597</v>
      </c>
      <c r="H318" s="849"/>
      <c r="I318" s="849"/>
      <c r="J318" s="832"/>
      <c r="K318" s="832"/>
      <c r="L318" s="849">
        <v>1</v>
      </c>
      <c r="M318" s="849">
        <v>83</v>
      </c>
      <c r="N318" s="832">
        <v>1</v>
      </c>
      <c r="O318" s="832">
        <v>83</v>
      </c>
      <c r="P318" s="849"/>
      <c r="Q318" s="849"/>
      <c r="R318" s="837"/>
      <c r="S318" s="850"/>
    </row>
    <row r="319" spans="1:19" ht="14.4" customHeight="1" x14ac:dyDescent="0.3">
      <c r="A319" s="831" t="s">
        <v>3586</v>
      </c>
      <c r="B319" s="832" t="s">
        <v>3587</v>
      </c>
      <c r="C319" s="832" t="s">
        <v>591</v>
      </c>
      <c r="D319" s="832" t="s">
        <v>1288</v>
      </c>
      <c r="E319" s="832" t="s">
        <v>3583</v>
      </c>
      <c r="F319" s="832" t="s">
        <v>3606</v>
      </c>
      <c r="G319" s="832" t="s">
        <v>3607</v>
      </c>
      <c r="H319" s="849">
        <v>1</v>
      </c>
      <c r="I319" s="849">
        <v>207</v>
      </c>
      <c r="J319" s="832"/>
      <c r="K319" s="832">
        <v>207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3586</v>
      </c>
      <c r="B320" s="832" t="s">
        <v>3587</v>
      </c>
      <c r="C320" s="832" t="s">
        <v>591</v>
      </c>
      <c r="D320" s="832" t="s">
        <v>1288</v>
      </c>
      <c r="E320" s="832" t="s">
        <v>3583</v>
      </c>
      <c r="F320" s="832" t="s">
        <v>3610</v>
      </c>
      <c r="G320" s="832" t="s">
        <v>3611</v>
      </c>
      <c r="H320" s="849">
        <v>2</v>
      </c>
      <c r="I320" s="849">
        <v>976</v>
      </c>
      <c r="J320" s="832">
        <v>1.9959100204498978</v>
      </c>
      <c r="K320" s="832">
        <v>488</v>
      </c>
      <c r="L320" s="849">
        <v>1</v>
      </c>
      <c r="M320" s="849">
        <v>489</v>
      </c>
      <c r="N320" s="832">
        <v>1</v>
      </c>
      <c r="O320" s="832">
        <v>489</v>
      </c>
      <c r="P320" s="849"/>
      <c r="Q320" s="849"/>
      <c r="R320" s="837"/>
      <c r="S320" s="850"/>
    </row>
    <row r="321" spans="1:19" ht="14.4" customHeight="1" x14ac:dyDescent="0.3">
      <c r="A321" s="831" t="s">
        <v>3586</v>
      </c>
      <c r="B321" s="832" t="s">
        <v>3587</v>
      </c>
      <c r="C321" s="832" t="s">
        <v>591</v>
      </c>
      <c r="D321" s="832" t="s">
        <v>1288</v>
      </c>
      <c r="E321" s="832" t="s">
        <v>3583</v>
      </c>
      <c r="F321" s="832" t="s">
        <v>3614</v>
      </c>
      <c r="G321" s="832" t="s">
        <v>3615</v>
      </c>
      <c r="H321" s="849">
        <v>1</v>
      </c>
      <c r="I321" s="849">
        <v>97</v>
      </c>
      <c r="J321" s="832"/>
      <c r="K321" s="832">
        <v>97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" customHeight="1" x14ac:dyDescent="0.3">
      <c r="A322" s="831" t="s">
        <v>3586</v>
      </c>
      <c r="B322" s="832" t="s">
        <v>3587</v>
      </c>
      <c r="C322" s="832" t="s">
        <v>591</v>
      </c>
      <c r="D322" s="832" t="s">
        <v>1288</v>
      </c>
      <c r="E322" s="832" t="s">
        <v>3583</v>
      </c>
      <c r="F322" s="832" t="s">
        <v>3616</v>
      </c>
      <c r="G322" s="832" t="s">
        <v>3617</v>
      </c>
      <c r="H322" s="849">
        <v>196</v>
      </c>
      <c r="I322" s="849">
        <v>24696</v>
      </c>
      <c r="J322" s="832">
        <v>0.94230769230769229</v>
      </c>
      <c r="K322" s="832">
        <v>126</v>
      </c>
      <c r="L322" s="849">
        <v>208</v>
      </c>
      <c r="M322" s="849">
        <v>26208</v>
      </c>
      <c r="N322" s="832">
        <v>1</v>
      </c>
      <c r="O322" s="832">
        <v>126</v>
      </c>
      <c r="P322" s="849">
        <v>262</v>
      </c>
      <c r="Q322" s="849">
        <v>33274</v>
      </c>
      <c r="R322" s="837">
        <v>1.269612332112332</v>
      </c>
      <c r="S322" s="850">
        <v>127</v>
      </c>
    </row>
    <row r="323" spans="1:19" ht="14.4" customHeight="1" x14ac:dyDescent="0.3">
      <c r="A323" s="831" t="s">
        <v>3586</v>
      </c>
      <c r="B323" s="832" t="s">
        <v>3587</v>
      </c>
      <c r="C323" s="832" t="s">
        <v>591</v>
      </c>
      <c r="D323" s="832" t="s">
        <v>1288</v>
      </c>
      <c r="E323" s="832" t="s">
        <v>3583</v>
      </c>
      <c r="F323" s="832" t="s">
        <v>3626</v>
      </c>
      <c r="G323" s="832" t="s">
        <v>3627</v>
      </c>
      <c r="H323" s="849">
        <v>13</v>
      </c>
      <c r="I323" s="849">
        <v>21801</v>
      </c>
      <c r="J323" s="832">
        <v>0.590556940080182</v>
      </c>
      <c r="K323" s="832">
        <v>1677</v>
      </c>
      <c r="L323" s="849">
        <v>22</v>
      </c>
      <c r="M323" s="849">
        <v>36916</v>
      </c>
      <c r="N323" s="832">
        <v>1</v>
      </c>
      <c r="O323" s="832">
        <v>1678</v>
      </c>
      <c r="P323" s="849">
        <v>21</v>
      </c>
      <c r="Q323" s="849">
        <v>35280</v>
      </c>
      <c r="R323" s="837">
        <v>0.95568317260808322</v>
      </c>
      <c r="S323" s="850">
        <v>1680</v>
      </c>
    </row>
    <row r="324" spans="1:19" ht="14.4" customHeight="1" x14ac:dyDescent="0.3">
      <c r="A324" s="831" t="s">
        <v>3586</v>
      </c>
      <c r="B324" s="832" t="s">
        <v>3587</v>
      </c>
      <c r="C324" s="832" t="s">
        <v>591</v>
      </c>
      <c r="D324" s="832" t="s">
        <v>1288</v>
      </c>
      <c r="E324" s="832" t="s">
        <v>3583</v>
      </c>
      <c r="F324" s="832" t="s">
        <v>3628</v>
      </c>
      <c r="G324" s="832" t="s">
        <v>3629</v>
      </c>
      <c r="H324" s="849"/>
      <c r="I324" s="849"/>
      <c r="J324" s="832"/>
      <c r="K324" s="832"/>
      <c r="L324" s="849">
        <v>1</v>
      </c>
      <c r="M324" s="849">
        <v>1310</v>
      </c>
      <c r="N324" s="832">
        <v>1</v>
      </c>
      <c r="O324" s="832">
        <v>1310</v>
      </c>
      <c r="P324" s="849"/>
      <c r="Q324" s="849"/>
      <c r="R324" s="837"/>
      <c r="S324" s="850"/>
    </row>
    <row r="325" spans="1:19" ht="14.4" customHeight="1" x14ac:dyDescent="0.3">
      <c r="A325" s="831" t="s">
        <v>3586</v>
      </c>
      <c r="B325" s="832" t="s">
        <v>3587</v>
      </c>
      <c r="C325" s="832" t="s">
        <v>591</v>
      </c>
      <c r="D325" s="832" t="s">
        <v>1288</v>
      </c>
      <c r="E325" s="832" t="s">
        <v>3583</v>
      </c>
      <c r="F325" s="832" t="s">
        <v>3630</v>
      </c>
      <c r="G325" s="832" t="s">
        <v>3631</v>
      </c>
      <c r="H325" s="849">
        <v>1</v>
      </c>
      <c r="I325" s="849">
        <v>971</v>
      </c>
      <c r="J325" s="832">
        <v>0.99897119341563789</v>
      </c>
      <c r="K325" s="832">
        <v>971</v>
      </c>
      <c r="L325" s="849">
        <v>1</v>
      </c>
      <c r="M325" s="849">
        <v>972</v>
      </c>
      <c r="N325" s="832">
        <v>1</v>
      </c>
      <c r="O325" s="832">
        <v>972</v>
      </c>
      <c r="P325" s="849">
        <v>1</v>
      </c>
      <c r="Q325" s="849">
        <v>975</v>
      </c>
      <c r="R325" s="837">
        <v>1.0030864197530864</v>
      </c>
      <c r="S325" s="850">
        <v>975</v>
      </c>
    </row>
    <row r="326" spans="1:19" ht="14.4" customHeight="1" x14ac:dyDescent="0.3">
      <c r="A326" s="831" t="s">
        <v>3586</v>
      </c>
      <c r="B326" s="832" t="s">
        <v>3587</v>
      </c>
      <c r="C326" s="832" t="s">
        <v>591</v>
      </c>
      <c r="D326" s="832" t="s">
        <v>1288</v>
      </c>
      <c r="E326" s="832" t="s">
        <v>3583</v>
      </c>
      <c r="F326" s="832" t="s">
        <v>3634</v>
      </c>
      <c r="G326" s="832" t="s">
        <v>3635</v>
      </c>
      <c r="H326" s="849">
        <v>3</v>
      </c>
      <c r="I326" s="849">
        <v>489</v>
      </c>
      <c r="J326" s="832">
        <v>1.5</v>
      </c>
      <c r="K326" s="832">
        <v>163</v>
      </c>
      <c r="L326" s="849">
        <v>2</v>
      </c>
      <c r="M326" s="849">
        <v>326</v>
      </c>
      <c r="N326" s="832">
        <v>1</v>
      </c>
      <c r="O326" s="832">
        <v>163</v>
      </c>
      <c r="P326" s="849">
        <v>1</v>
      </c>
      <c r="Q326" s="849">
        <v>164</v>
      </c>
      <c r="R326" s="837">
        <v>0.50306748466257667</v>
      </c>
      <c r="S326" s="850">
        <v>164</v>
      </c>
    </row>
    <row r="327" spans="1:19" ht="14.4" customHeight="1" x14ac:dyDescent="0.3">
      <c r="A327" s="831" t="s">
        <v>3586</v>
      </c>
      <c r="B327" s="832" t="s">
        <v>3587</v>
      </c>
      <c r="C327" s="832" t="s">
        <v>591</v>
      </c>
      <c r="D327" s="832" t="s">
        <v>1288</v>
      </c>
      <c r="E327" s="832" t="s">
        <v>3583</v>
      </c>
      <c r="F327" s="832" t="s">
        <v>3636</v>
      </c>
      <c r="G327" s="832" t="s">
        <v>3637</v>
      </c>
      <c r="H327" s="849">
        <v>145</v>
      </c>
      <c r="I327" s="849">
        <v>4833.3099999999995</v>
      </c>
      <c r="J327" s="832">
        <v>0.52158171678191878</v>
      </c>
      <c r="K327" s="832">
        <v>33.3331724137931</v>
      </c>
      <c r="L327" s="849">
        <v>278</v>
      </c>
      <c r="M327" s="849">
        <v>9266.64</v>
      </c>
      <c r="N327" s="832">
        <v>1</v>
      </c>
      <c r="O327" s="832">
        <v>33.333237410071938</v>
      </c>
      <c r="P327" s="849">
        <v>297</v>
      </c>
      <c r="Q327" s="849">
        <v>9899.9699999999993</v>
      </c>
      <c r="R327" s="837">
        <v>1.0683451607054983</v>
      </c>
      <c r="S327" s="850">
        <v>33.333232323232323</v>
      </c>
    </row>
    <row r="328" spans="1:19" ht="14.4" customHeight="1" x14ac:dyDescent="0.3">
      <c r="A328" s="831" t="s">
        <v>3586</v>
      </c>
      <c r="B328" s="832" t="s">
        <v>3587</v>
      </c>
      <c r="C328" s="832" t="s">
        <v>591</v>
      </c>
      <c r="D328" s="832" t="s">
        <v>1288</v>
      </c>
      <c r="E328" s="832" t="s">
        <v>3583</v>
      </c>
      <c r="F328" s="832" t="s">
        <v>3642</v>
      </c>
      <c r="G328" s="832" t="s">
        <v>3643</v>
      </c>
      <c r="H328" s="849">
        <v>15</v>
      </c>
      <c r="I328" s="849">
        <v>1290</v>
      </c>
      <c r="J328" s="832">
        <v>0.68181818181818177</v>
      </c>
      <c r="K328" s="832">
        <v>86</v>
      </c>
      <c r="L328" s="849">
        <v>22</v>
      </c>
      <c r="M328" s="849">
        <v>1892</v>
      </c>
      <c r="N328" s="832">
        <v>1</v>
      </c>
      <c r="O328" s="832">
        <v>86</v>
      </c>
      <c r="P328" s="849">
        <v>21</v>
      </c>
      <c r="Q328" s="849">
        <v>1806</v>
      </c>
      <c r="R328" s="837">
        <v>0.95454545454545459</v>
      </c>
      <c r="S328" s="850">
        <v>86</v>
      </c>
    </row>
    <row r="329" spans="1:19" ht="14.4" customHeight="1" x14ac:dyDescent="0.3">
      <c r="A329" s="831" t="s">
        <v>3586</v>
      </c>
      <c r="B329" s="832" t="s">
        <v>3587</v>
      </c>
      <c r="C329" s="832" t="s">
        <v>591</v>
      </c>
      <c r="D329" s="832" t="s">
        <v>1288</v>
      </c>
      <c r="E329" s="832" t="s">
        <v>3583</v>
      </c>
      <c r="F329" s="832" t="s">
        <v>3644</v>
      </c>
      <c r="G329" s="832" t="s">
        <v>3645</v>
      </c>
      <c r="H329" s="849">
        <v>1</v>
      </c>
      <c r="I329" s="849">
        <v>32</v>
      </c>
      <c r="J329" s="832"/>
      <c r="K329" s="832">
        <v>32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3586</v>
      </c>
      <c r="B330" s="832" t="s">
        <v>3587</v>
      </c>
      <c r="C330" s="832" t="s">
        <v>591</v>
      </c>
      <c r="D330" s="832" t="s">
        <v>1288</v>
      </c>
      <c r="E330" s="832" t="s">
        <v>3583</v>
      </c>
      <c r="F330" s="832" t="s">
        <v>3650</v>
      </c>
      <c r="G330" s="832" t="s">
        <v>3651</v>
      </c>
      <c r="H330" s="849">
        <v>1</v>
      </c>
      <c r="I330" s="849">
        <v>162</v>
      </c>
      <c r="J330" s="832"/>
      <c r="K330" s="832">
        <v>162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3586</v>
      </c>
      <c r="B331" s="832" t="s">
        <v>3587</v>
      </c>
      <c r="C331" s="832" t="s">
        <v>591</v>
      </c>
      <c r="D331" s="832" t="s">
        <v>1288</v>
      </c>
      <c r="E331" s="832" t="s">
        <v>3583</v>
      </c>
      <c r="F331" s="832" t="s">
        <v>3584</v>
      </c>
      <c r="G331" s="832" t="s">
        <v>3585</v>
      </c>
      <c r="H331" s="849">
        <v>96</v>
      </c>
      <c r="I331" s="849">
        <v>24096</v>
      </c>
      <c r="J331" s="832">
        <v>0.92307692307692313</v>
      </c>
      <c r="K331" s="832">
        <v>251</v>
      </c>
      <c r="L331" s="849">
        <v>104</v>
      </c>
      <c r="M331" s="849">
        <v>26104</v>
      </c>
      <c r="N331" s="832">
        <v>1</v>
      </c>
      <c r="O331" s="832">
        <v>251</v>
      </c>
      <c r="P331" s="849">
        <v>84</v>
      </c>
      <c r="Q331" s="849">
        <v>21168</v>
      </c>
      <c r="R331" s="837">
        <v>0.81091020533251612</v>
      </c>
      <c r="S331" s="850">
        <v>252</v>
      </c>
    </row>
    <row r="332" spans="1:19" ht="14.4" customHeight="1" x14ac:dyDescent="0.3">
      <c r="A332" s="831" t="s">
        <v>3586</v>
      </c>
      <c r="B332" s="832" t="s">
        <v>3587</v>
      </c>
      <c r="C332" s="832" t="s">
        <v>591</v>
      </c>
      <c r="D332" s="832" t="s">
        <v>1288</v>
      </c>
      <c r="E332" s="832" t="s">
        <v>3583</v>
      </c>
      <c r="F332" s="832" t="s">
        <v>3668</v>
      </c>
      <c r="G332" s="832" t="s">
        <v>3669</v>
      </c>
      <c r="H332" s="849">
        <v>1</v>
      </c>
      <c r="I332" s="849">
        <v>500</v>
      </c>
      <c r="J332" s="832"/>
      <c r="K332" s="832">
        <v>500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3586</v>
      </c>
      <c r="B333" s="832" t="s">
        <v>3587</v>
      </c>
      <c r="C333" s="832" t="s">
        <v>591</v>
      </c>
      <c r="D333" s="832" t="s">
        <v>3579</v>
      </c>
      <c r="E333" s="832" t="s">
        <v>3583</v>
      </c>
      <c r="F333" s="832" t="s">
        <v>3616</v>
      </c>
      <c r="G333" s="832" t="s">
        <v>3617</v>
      </c>
      <c r="H333" s="849">
        <v>6</v>
      </c>
      <c r="I333" s="849">
        <v>756</v>
      </c>
      <c r="J333" s="832"/>
      <c r="K333" s="832">
        <v>126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3586</v>
      </c>
      <c r="B334" s="832" t="s">
        <v>3587</v>
      </c>
      <c r="C334" s="832" t="s">
        <v>591</v>
      </c>
      <c r="D334" s="832" t="s">
        <v>3580</v>
      </c>
      <c r="E334" s="832" t="s">
        <v>3588</v>
      </c>
      <c r="F334" s="832" t="s">
        <v>3589</v>
      </c>
      <c r="G334" s="832" t="s">
        <v>3590</v>
      </c>
      <c r="H334" s="849">
        <v>0.2</v>
      </c>
      <c r="I334" s="849">
        <v>30.2</v>
      </c>
      <c r="J334" s="832"/>
      <c r="K334" s="832">
        <v>151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" customHeight="1" x14ac:dyDescent="0.3">
      <c r="A335" s="831" t="s">
        <v>3586</v>
      </c>
      <c r="B335" s="832" t="s">
        <v>3587</v>
      </c>
      <c r="C335" s="832" t="s">
        <v>591</v>
      </c>
      <c r="D335" s="832" t="s">
        <v>3580</v>
      </c>
      <c r="E335" s="832" t="s">
        <v>3583</v>
      </c>
      <c r="F335" s="832" t="s">
        <v>3596</v>
      </c>
      <c r="G335" s="832" t="s">
        <v>3597</v>
      </c>
      <c r="H335" s="849">
        <v>5</v>
      </c>
      <c r="I335" s="849">
        <v>415</v>
      </c>
      <c r="J335" s="832"/>
      <c r="K335" s="832">
        <v>83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3586</v>
      </c>
      <c r="B336" s="832" t="s">
        <v>3587</v>
      </c>
      <c r="C336" s="832" t="s">
        <v>591</v>
      </c>
      <c r="D336" s="832" t="s">
        <v>3580</v>
      </c>
      <c r="E336" s="832" t="s">
        <v>3583</v>
      </c>
      <c r="F336" s="832" t="s">
        <v>3616</v>
      </c>
      <c r="G336" s="832" t="s">
        <v>3617</v>
      </c>
      <c r="H336" s="849">
        <v>23</v>
      </c>
      <c r="I336" s="849">
        <v>2898</v>
      </c>
      <c r="J336" s="832"/>
      <c r="K336" s="832">
        <v>126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3586</v>
      </c>
      <c r="B337" s="832" t="s">
        <v>3587</v>
      </c>
      <c r="C337" s="832" t="s">
        <v>591</v>
      </c>
      <c r="D337" s="832" t="s">
        <v>3580</v>
      </c>
      <c r="E337" s="832" t="s">
        <v>3583</v>
      </c>
      <c r="F337" s="832" t="s">
        <v>3628</v>
      </c>
      <c r="G337" s="832" t="s">
        <v>3629</v>
      </c>
      <c r="H337" s="849">
        <v>2</v>
      </c>
      <c r="I337" s="849">
        <v>2618</v>
      </c>
      <c r="J337" s="832"/>
      <c r="K337" s="832">
        <v>1309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3586</v>
      </c>
      <c r="B338" s="832" t="s">
        <v>3587</v>
      </c>
      <c r="C338" s="832" t="s">
        <v>591</v>
      </c>
      <c r="D338" s="832" t="s">
        <v>3580</v>
      </c>
      <c r="E338" s="832" t="s">
        <v>3583</v>
      </c>
      <c r="F338" s="832" t="s">
        <v>3642</v>
      </c>
      <c r="G338" s="832" t="s">
        <v>3643</v>
      </c>
      <c r="H338" s="849">
        <v>2</v>
      </c>
      <c r="I338" s="849">
        <v>172</v>
      </c>
      <c r="J338" s="832"/>
      <c r="K338" s="832">
        <v>86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3586</v>
      </c>
      <c r="B339" s="832" t="s">
        <v>3587</v>
      </c>
      <c r="C339" s="832" t="s">
        <v>591</v>
      </c>
      <c r="D339" s="832" t="s">
        <v>1289</v>
      </c>
      <c r="E339" s="832" t="s">
        <v>3588</v>
      </c>
      <c r="F339" s="832" t="s">
        <v>3589</v>
      </c>
      <c r="G339" s="832" t="s">
        <v>3590</v>
      </c>
      <c r="H339" s="849">
        <v>2</v>
      </c>
      <c r="I339" s="849">
        <v>302</v>
      </c>
      <c r="J339" s="832">
        <v>0.79983049949679541</v>
      </c>
      <c r="K339" s="832">
        <v>151</v>
      </c>
      <c r="L339" s="849">
        <v>2.5</v>
      </c>
      <c r="M339" s="849">
        <v>377.58</v>
      </c>
      <c r="N339" s="832">
        <v>1</v>
      </c>
      <c r="O339" s="832">
        <v>151.03199999999998</v>
      </c>
      <c r="P339" s="849">
        <v>1.2999999999999998</v>
      </c>
      <c r="Q339" s="849">
        <v>90.61</v>
      </c>
      <c r="R339" s="837">
        <v>0.23997563430266433</v>
      </c>
      <c r="S339" s="850">
        <v>69.7</v>
      </c>
    </row>
    <row r="340" spans="1:19" ht="14.4" customHeight="1" x14ac:dyDescent="0.3">
      <c r="A340" s="831" t="s">
        <v>3586</v>
      </c>
      <c r="B340" s="832" t="s">
        <v>3587</v>
      </c>
      <c r="C340" s="832" t="s">
        <v>591</v>
      </c>
      <c r="D340" s="832" t="s">
        <v>1289</v>
      </c>
      <c r="E340" s="832" t="s">
        <v>3588</v>
      </c>
      <c r="F340" s="832" t="s">
        <v>3592</v>
      </c>
      <c r="G340" s="832" t="s">
        <v>616</v>
      </c>
      <c r="H340" s="849">
        <v>0.1</v>
      </c>
      <c r="I340" s="849">
        <v>7.8</v>
      </c>
      <c r="J340" s="832"/>
      <c r="K340" s="832">
        <v>78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3586</v>
      </c>
      <c r="B341" s="832" t="s">
        <v>3587</v>
      </c>
      <c r="C341" s="832" t="s">
        <v>591</v>
      </c>
      <c r="D341" s="832" t="s">
        <v>1289</v>
      </c>
      <c r="E341" s="832" t="s">
        <v>3588</v>
      </c>
      <c r="F341" s="832" t="s">
        <v>3593</v>
      </c>
      <c r="G341" s="832"/>
      <c r="H341" s="849">
        <v>0.4</v>
      </c>
      <c r="I341" s="849">
        <v>105.62</v>
      </c>
      <c r="J341" s="832"/>
      <c r="K341" s="832">
        <v>264.05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3586</v>
      </c>
      <c r="B342" s="832" t="s">
        <v>3587</v>
      </c>
      <c r="C342" s="832" t="s">
        <v>591</v>
      </c>
      <c r="D342" s="832" t="s">
        <v>1289</v>
      </c>
      <c r="E342" s="832" t="s">
        <v>3583</v>
      </c>
      <c r="F342" s="832" t="s">
        <v>3600</v>
      </c>
      <c r="G342" s="832" t="s">
        <v>3601</v>
      </c>
      <c r="H342" s="849">
        <v>1</v>
      </c>
      <c r="I342" s="849">
        <v>37</v>
      </c>
      <c r="J342" s="832">
        <v>0.33333333333333331</v>
      </c>
      <c r="K342" s="832">
        <v>37</v>
      </c>
      <c r="L342" s="849">
        <v>3</v>
      </c>
      <c r="M342" s="849">
        <v>111</v>
      </c>
      <c r="N342" s="832">
        <v>1</v>
      </c>
      <c r="O342" s="832">
        <v>37</v>
      </c>
      <c r="P342" s="849">
        <v>4</v>
      </c>
      <c r="Q342" s="849">
        <v>148</v>
      </c>
      <c r="R342" s="837">
        <v>1.3333333333333333</v>
      </c>
      <c r="S342" s="850">
        <v>37</v>
      </c>
    </row>
    <row r="343" spans="1:19" ht="14.4" customHeight="1" x14ac:dyDescent="0.3">
      <c r="A343" s="831" t="s">
        <v>3586</v>
      </c>
      <c r="B343" s="832" t="s">
        <v>3587</v>
      </c>
      <c r="C343" s="832" t="s">
        <v>591</v>
      </c>
      <c r="D343" s="832" t="s">
        <v>1289</v>
      </c>
      <c r="E343" s="832" t="s">
        <v>3583</v>
      </c>
      <c r="F343" s="832" t="s">
        <v>3606</v>
      </c>
      <c r="G343" s="832" t="s">
        <v>3607</v>
      </c>
      <c r="H343" s="849">
        <v>5</v>
      </c>
      <c r="I343" s="849">
        <v>1035</v>
      </c>
      <c r="J343" s="832">
        <v>2.5</v>
      </c>
      <c r="K343" s="832">
        <v>207</v>
      </c>
      <c r="L343" s="849">
        <v>2</v>
      </c>
      <c r="M343" s="849">
        <v>414</v>
      </c>
      <c r="N343" s="832">
        <v>1</v>
      </c>
      <c r="O343" s="832">
        <v>207</v>
      </c>
      <c r="P343" s="849">
        <v>1</v>
      </c>
      <c r="Q343" s="849">
        <v>241</v>
      </c>
      <c r="R343" s="837">
        <v>0.58212560386473433</v>
      </c>
      <c r="S343" s="850">
        <v>241</v>
      </c>
    </row>
    <row r="344" spans="1:19" ht="14.4" customHeight="1" x14ac:dyDescent="0.3">
      <c r="A344" s="831" t="s">
        <v>3586</v>
      </c>
      <c r="B344" s="832" t="s">
        <v>3587</v>
      </c>
      <c r="C344" s="832" t="s">
        <v>591</v>
      </c>
      <c r="D344" s="832" t="s">
        <v>1289</v>
      </c>
      <c r="E344" s="832" t="s">
        <v>3583</v>
      </c>
      <c r="F344" s="832" t="s">
        <v>3608</v>
      </c>
      <c r="G344" s="832" t="s">
        <v>3609</v>
      </c>
      <c r="H344" s="849"/>
      <c r="I344" s="849"/>
      <c r="J344" s="832"/>
      <c r="K344" s="832"/>
      <c r="L344" s="849"/>
      <c r="M344" s="849"/>
      <c r="N344" s="832"/>
      <c r="O344" s="832"/>
      <c r="P344" s="849">
        <v>2</v>
      </c>
      <c r="Q344" s="849">
        <v>764</v>
      </c>
      <c r="R344" s="837"/>
      <c r="S344" s="850">
        <v>382</v>
      </c>
    </row>
    <row r="345" spans="1:19" ht="14.4" customHeight="1" x14ac:dyDescent="0.3">
      <c r="A345" s="831" t="s">
        <v>3586</v>
      </c>
      <c r="B345" s="832" t="s">
        <v>3587</v>
      </c>
      <c r="C345" s="832" t="s">
        <v>591</v>
      </c>
      <c r="D345" s="832" t="s">
        <v>1289</v>
      </c>
      <c r="E345" s="832" t="s">
        <v>3583</v>
      </c>
      <c r="F345" s="832" t="s">
        <v>3612</v>
      </c>
      <c r="G345" s="832" t="s">
        <v>3613</v>
      </c>
      <c r="H345" s="849">
        <v>27</v>
      </c>
      <c r="I345" s="849">
        <v>2673</v>
      </c>
      <c r="J345" s="832">
        <v>0.9642857142857143</v>
      </c>
      <c r="K345" s="832">
        <v>99</v>
      </c>
      <c r="L345" s="849">
        <v>28</v>
      </c>
      <c r="M345" s="849">
        <v>2772</v>
      </c>
      <c r="N345" s="832">
        <v>1</v>
      </c>
      <c r="O345" s="832">
        <v>99</v>
      </c>
      <c r="P345" s="849">
        <v>32</v>
      </c>
      <c r="Q345" s="849">
        <v>2912</v>
      </c>
      <c r="R345" s="837">
        <v>1.0505050505050506</v>
      </c>
      <c r="S345" s="850">
        <v>91</v>
      </c>
    </row>
    <row r="346" spans="1:19" ht="14.4" customHeight="1" x14ac:dyDescent="0.3">
      <c r="A346" s="831" t="s">
        <v>3586</v>
      </c>
      <c r="B346" s="832" t="s">
        <v>3587</v>
      </c>
      <c r="C346" s="832" t="s">
        <v>591</v>
      </c>
      <c r="D346" s="832" t="s">
        <v>1289</v>
      </c>
      <c r="E346" s="832" t="s">
        <v>3583</v>
      </c>
      <c r="F346" s="832" t="s">
        <v>3614</v>
      </c>
      <c r="G346" s="832" t="s">
        <v>3615</v>
      </c>
      <c r="H346" s="849">
        <v>7</v>
      </c>
      <c r="I346" s="849">
        <v>679</v>
      </c>
      <c r="J346" s="832">
        <v>0.58333333333333337</v>
      </c>
      <c r="K346" s="832">
        <v>97</v>
      </c>
      <c r="L346" s="849">
        <v>12</v>
      </c>
      <c r="M346" s="849">
        <v>1164</v>
      </c>
      <c r="N346" s="832">
        <v>1</v>
      </c>
      <c r="O346" s="832">
        <v>97</v>
      </c>
      <c r="P346" s="849">
        <v>9</v>
      </c>
      <c r="Q346" s="849">
        <v>729</v>
      </c>
      <c r="R346" s="837">
        <v>0.62628865979381443</v>
      </c>
      <c r="S346" s="850">
        <v>81</v>
      </c>
    </row>
    <row r="347" spans="1:19" ht="14.4" customHeight="1" x14ac:dyDescent="0.3">
      <c r="A347" s="831" t="s">
        <v>3586</v>
      </c>
      <c r="B347" s="832" t="s">
        <v>3587</v>
      </c>
      <c r="C347" s="832" t="s">
        <v>591</v>
      </c>
      <c r="D347" s="832" t="s">
        <v>1289</v>
      </c>
      <c r="E347" s="832" t="s">
        <v>3583</v>
      </c>
      <c r="F347" s="832" t="s">
        <v>3616</v>
      </c>
      <c r="G347" s="832" t="s">
        <v>3617</v>
      </c>
      <c r="H347" s="849">
        <v>276</v>
      </c>
      <c r="I347" s="849">
        <v>34776</v>
      </c>
      <c r="J347" s="832">
        <v>0.86250000000000004</v>
      </c>
      <c r="K347" s="832">
        <v>126</v>
      </c>
      <c r="L347" s="849">
        <v>320</v>
      </c>
      <c r="M347" s="849">
        <v>40320</v>
      </c>
      <c r="N347" s="832">
        <v>1</v>
      </c>
      <c r="O347" s="832">
        <v>126</v>
      </c>
      <c r="P347" s="849">
        <v>282</v>
      </c>
      <c r="Q347" s="849">
        <v>35814</v>
      </c>
      <c r="R347" s="837">
        <v>0.88824404761904763</v>
      </c>
      <c r="S347" s="850">
        <v>127</v>
      </c>
    </row>
    <row r="348" spans="1:19" ht="14.4" customHeight="1" x14ac:dyDescent="0.3">
      <c r="A348" s="831" t="s">
        <v>3586</v>
      </c>
      <c r="B348" s="832" t="s">
        <v>3587</v>
      </c>
      <c r="C348" s="832" t="s">
        <v>591</v>
      </c>
      <c r="D348" s="832" t="s">
        <v>1289</v>
      </c>
      <c r="E348" s="832" t="s">
        <v>3583</v>
      </c>
      <c r="F348" s="832" t="s">
        <v>3626</v>
      </c>
      <c r="G348" s="832" t="s">
        <v>3627</v>
      </c>
      <c r="H348" s="849">
        <v>16</v>
      </c>
      <c r="I348" s="849">
        <v>26832</v>
      </c>
      <c r="J348" s="832">
        <v>1.7767183154549067</v>
      </c>
      <c r="K348" s="832">
        <v>1677</v>
      </c>
      <c r="L348" s="849">
        <v>9</v>
      </c>
      <c r="M348" s="849">
        <v>15102</v>
      </c>
      <c r="N348" s="832">
        <v>1</v>
      </c>
      <c r="O348" s="832">
        <v>1678</v>
      </c>
      <c r="P348" s="849">
        <v>6</v>
      </c>
      <c r="Q348" s="849">
        <v>10080</v>
      </c>
      <c r="R348" s="837">
        <v>0.66746126340882006</v>
      </c>
      <c r="S348" s="850">
        <v>1680</v>
      </c>
    </row>
    <row r="349" spans="1:19" ht="14.4" customHeight="1" x14ac:dyDescent="0.3">
      <c r="A349" s="831" t="s">
        <v>3586</v>
      </c>
      <c r="B349" s="832" t="s">
        <v>3587</v>
      </c>
      <c r="C349" s="832" t="s">
        <v>591</v>
      </c>
      <c r="D349" s="832" t="s">
        <v>1289</v>
      </c>
      <c r="E349" s="832" t="s">
        <v>3583</v>
      </c>
      <c r="F349" s="832" t="s">
        <v>3628</v>
      </c>
      <c r="G349" s="832" t="s">
        <v>3629</v>
      </c>
      <c r="H349" s="849">
        <v>3</v>
      </c>
      <c r="I349" s="849">
        <v>3927</v>
      </c>
      <c r="J349" s="832">
        <v>0.42824427480916033</v>
      </c>
      <c r="K349" s="832">
        <v>1309</v>
      </c>
      <c r="L349" s="849">
        <v>7</v>
      </c>
      <c r="M349" s="849">
        <v>9170</v>
      </c>
      <c r="N349" s="832">
        <v>1</v>
      </c>
      <c r="O349" s="832">
        <v>1310</v>
      </c>
      <c r="P349" s="849">
        <v>3</v>
      </c>
      <c r="Q349" s="849">
        <v>3939</v>
      </c>
      <c r="R349" s="837">
        <v>0.42955288985823337</v>
      </c>
      <c r="S349" s="850">
        <v>1313</v>
      </c>
    </row>
    <row r="350" spans="1:19" ht="14.4" customHeight="1" x14ac:dyDescent="0.3">
      <c r="A350" s="831" t="s">
        <v>3586</v>
      </c>
      <c r="B350" s="832" t="s">
        <v>3587</v>
      </c>
      <c r="C350" s="832" t="s">
        <v>591</v>
      </c>
      <c r="D350" s="832" t="s">
        <v>1289</v>
      </c>
      <c r="E350" s="832" t="s">
        <v>3583</v>
      </c>
      <c r="F350" s="832" t="s">
        <v>3634</v>
      </c>
      <c r="G350" s="832" t="s">
        <v>3635</v>
      </c>
      <c r="H350" s="849">
        <v>3</v>
      </c>
      <c r="I350" s="849">
        <v>489</v>
      </c>
      <c r="J350" s="832">
        <v>0.6</v>
      </c>
      <c r="K350" s="832">
        <v>163</v>
      </c>
      <c r="L350" s="849">
        <v>5</v>
      </c>
      <c r="M350" s="849">
        <v>815</v>
      </c>
      <c r="N350" s="832">
        <v>1</v>
      </c>
      <c r="O350" s="832">
        <v>163</v>
      </c>
      <c r="P350" s="849">
        <v>2</v>
      </c>
      <c r="Q350" s="849">
        <v>328</v>
      </c>
      <c r="R350" s="837">
        <v>0.40245398773006136</v>
      </c>
      <c r="S350" s="850">
        <v>164</v>
      </c>
    </row>
    <row r="351" spans="1:19" ht="14.4" customHeight="1" x14ac:dyDescent="0.3">
      <c r="A351" s="831" t="s">
        <v>3586</v>
      </c>
      <c r="B351" s="832" t="s">
        <v>3587</v>
      </c>
      <c r="C351" s="832" t="s">
        <v>591</v>
      </c>
      <c r="D351" s="832" t="s">
        <v>1289</v>
      </c>
      <c r="E351" s="832" t="s">
        <v>3583</v>
      </c>
      <c r="F351" s="832" t="s">
        <v>3636</v>
      </c>
      <c r="G351" s="832" t="s">
        <v>3637</v>
      </c>
      <c r="H351" s="849">
        <v>157</v>
      </c>
      <c r="I351" s="849">
        <v>5233.32</v>
      </c>
      <c r="J351" s="832">
        <v>0.51475261811389572</v>
      </c>
      <c r="K351" s="832">
        <v>33.33324840764331</v>
      </c>
      <c r="L351" s="849">
        <v>305</v>
      </c>
      <c r="M351" s="849">
        <v>10166.67</v>
      </c>
      <c r="N351" s="832">
        <v>1</v>
      </c>
      <c r="O351" s="832">
        <v>33.333344262295086</v>
      </c>
      <c r="P351" s="849">
        <v>234</v>
      </c>
      <c r="Q351" s="849">
        <v>7799.98</v>
      </c>
      <c r="R351" s="837">
        <v>0.76721089599642744</v>
      </c>
      <c r="S351" s="850">
        <v>33.333247863247863</v>
      </c>
    </row>
    <row r="352" spans="1:19" ht="14.4" customHeight="1" x14ac:dyDescent="0.3">
      <c r="A352" s="831" t="s">
        <v>3586</v>
      </c>
      <c r="B352" s="832" t="s">
        <v>3587</v>
      </c>
      <c r="C352" s="832" t="s">
        <v>591</v>
      </c>
      <c r="D352" s="832" t="s">
        <v>1289</v>
      </c>
      <c r="E352" s="832" t="s">
        <v>3583</v>
      </c>
      <c r="F352" s="832" t="s">
        <v>3638</v>
      </c>
      <c r="G352" s="832" t="s">
        <v>3639</v>
      </c>
      <c r="H352" s="849">
        <v>4</v>
      </c>
      <c r="I352" s="849">
        <v>464</v>
      </c>
      <c r="J352" s="832">
        <v>2</v>
      </c>
      <c r="K352" s="832">
        <v>116</v>
      </c>
      <c r="L352" s="849">
        <v>2</v>
      </c>
      <c r="M352" s="849">
        <v>232</v>
      </c>
      <c r="N352" s="832">
        <v>1</v>
      </c>
      <c r="O352" s="832">
        <v>116</v>
      </c>
      <c r="P352" s="849">
        <v>2</v>
      </c>
      <c r="Q352" s="849">
        <v>232</v>
      </c>
      <c r="R352" s="837">
        <v>1</v>
      </c>
      <c r="S352" s="850">
        <v>116</v>
      </c>
    </row>
    <row r="353" spans="1:19" ht="14.4" customHeight="1" x14ac:dyDescent="0.3">
      <c r="A353" s="831" t="s">
        <v>3586</v>
      </c>
      <c r="B353" s="832" t="s">
        <v>3587</v>
      </c>
      <c r="C353" s="832" t="s">
        <v>591</v>
      </c>
      <c r="D353" s="832" t="s">
        <v>1289</v>
      </c>
      <c r="E353" s="832" t="s">
        <v>3583</v>
      </c>
      <c r="F353" s="832" t="s">
        <v>3642</v>
      </c>
      <c r="G353" s="832" t="s">
        <v>3643</v>
      </c>
      <c r="H353" s="849">
        <v>19</v>
      </c>
      <c r="I353" s="849">
        <v>1634</v>
      </c>
      <c r="J353" s="832">
        <v>0.95</v>
      </c>
      <c r="K353" s="832">
        <v>86</v>
      </c>
      <c r="L353" s="849">
        <v>20</v>
      </c>
      <c r="M353" s="849">
        <v>1720</v>
      </c>
      <c r="N353" s="832">
        <v>1</v>
      </c>
      <c r="O353" s="832">
        <v>86</v>
      </c>
      <c r="P353" s="849">
        <v>9</v>
      </c>
      <c r="Q353" s="849">
        <v>774</v>
      </c>
      <c r="R353" s="837">
        <v>0.45</v>
      </c>
      <c r="S353" s="850">
        <v>86</v>
      </c>
    </row>
    <row r="354" spans="1:19" ht="14.4" customHeight="1" x14ac:dyDescent="0.3">
      <c r="A354" s="831" t="s">
        <v>3586</v>
      </c>
      <c r="B354" s="832" t="s">
        <v>3587</v>
      </c>
      <c r="C354" s="832" t="s">
        <v>591</v>
      </c>
      <c r="D354" s="832" t="s">
        <v>1289</v>
      </c>
      <c r="E354" s="832" t="s">
        <v>3583</v>
      </c>
      <c r="F354" s="832" t="s">
        <v>3644</v>
      </c>
      <c r="G354" s="832" t="s">
        <v>3645</v>
      </c>
      <c r="H354" s="849">
        <v>2</v>
      </c>
      <c r="I354" s="849">
        <v>64</v>
      </c>
      <c r="J354" s="832">
        <v>0.4</v>
      </c>
      <c r="K354" s="832">
        <v>32</v>
      </c>
      <c r="L354" s="849">
        <v>5</v>
      </c>
      <c r="M354" s="849">
        <v>160</v>
      </c>
      <c r="N354" s="832">
        <v>1</v>
      </c>
      <c r="O354" s="832">
        <v>32</v>
      </c>
      <c r="P354" s="849">
        <v>2</v>
      </c>
      <c r="Q354" s="849">
        <v>64</v>
      </c>
      <c r="R354" s="837">
        <v>0.4</v>
      </c>
      <c r="S354" s="850">
        <v>32</v>
      </c>
    </row>
    <row r="355" spans="1:19" ht="14.4" customHeight="1" x14ac:dyDescent="0.3">
      <c r="A355" s="831" t="s">
        <v>3586</v>
      </c>
      <c r="B355" s="832" t="s">
        <v>3587</v>
      </c>
      <c r="C355" s="832" t="s">
        <v>591</v>
      </c>
      <c r="D355" s="832" t="s">
        <v>1289</v>
      </c>
      <c r="E355" s="832" t="s">
        <v>3583</v>
      </c>
      <c r="F355" s="832" t="s">
        <v>3648</v>
      </c>
      <c r="G355" s="832" t="s">
        <v>3649</v>
      </c>
      <c r="H355" s="849">
        <v>1</v>
      </c>
      <c r="I355" s="849">
        <v>394</v>
      </c>
      <c r="J355" s="832">
        <v>0.99746835443037973</v>
      </c>
      <c r="K355" s="832">
        <v>394</v>
      </c>
      <c r="L355" s="849">
        <v>1</v>
      </c>
      <c r="M355" s="849">
        <v>395</v>
      </c>
      <c r="N355" s="832">
        <v>1</v>
      </c>
      <c r="O355" s="832">
        <v>395</v>
      </c>
      <c r="P355" s="849">
        <v>1</v>
      </c>
      <c r="Q355" s="849">
        <v>496</v>
      </c>
      <c r="R355" s="837">
        <v>1.2556962025316456</v>
      </c>
      <c r="S355" s="850">
        <v>496</v>
      </c>
    </row>
    <row r="356" spans="1:19" ht="14.4" customHeight="1" x14ac:dyDescent="0.3">
      <c r="A356" s="831" t="s">
        <v>3586</v>
      </c>
      <c r="B356" s="832" t="s">
        <v>3587</v>
      </c>
      <c r="C356" s="832" t="s">
        <v>591</v>
      </c>
      <c r="D356" s="832" t="s">
        <v>1289</v>
      </c>
      <c r="E356" s="832" t="s">
        <v>3583</v>
      </c>
      <c r="F356" s="832" t="s">
        <v>3650</v>
      </c>
      <c r="G356" s="832" t="s">
        <v>3651</v>
      </c>
      <c r="H356" s="849">
        <v>5</v>
      </c>
      <c r="I356" s="849">
        <v>810</v>
      </c>
      <c r="J356" s="832">
        <v>0.83333333333333337</v>
      </c>
      <c r="K356" s="832">
        <v>162</v>
      </c>
      <c r="L356" s="849">
        <v>6</v>
      </c>
      <c r="M356" s="849">
        <v>972</v>
      </c>
      <c r="N356" s="832">
        <v>1</v>
      </c>
      <c r="O356" s="832">
        <v>162</v>
      </c>
      <c r="P356" s="849">
        <v>7</v>
      </c>
      <c r="Q356" s="849">
        <v>1106</v>
      </c>
      <c r="R356" s="837">
        <v>1.1378600823045268</v>
      </c>
      <c r="S356" s="850">
        <v>158</v>
      </c>
    </row>
    <row r="357" spans="1:19" ht="14.4" customHeight="1" x14ac:dyDescent="0.3">
      <c r="A357" s="831" t="s">
        <v>3586</v>
      </c>
      <c r="B357" s="832" t="s">
        <v>3587</v>
      </c>
      <c r="C357" s="832" t="s">
        <v>591</v>
      </c>
      <c r="D357" s="832" t="s">
        <v>1289</v>
      </c>
      <c r="E357" s="832" t="s">
        <v>3583</v>
      </c>
      <c r="F357" s="832" t="s">
        <v>3584</v>
      </c>
      <c r="G357" s="832" t="s">
        <v>3585</v>
      </c>
      <c r="H357" s="849">
        <v>17</v>
      </c>
      <c r="I357" s="849">
        <v>4267</v>
      </c>
      <c r="J357" s="832">
        <v>1.3076923076923077</v>
      </c>
      <c r="K357" s="832">
        <v>251</v>
      </c>
      <c r="L357" s="849">
        <v>13</v>
      </c>
      <c r="M357" s="849">
        <v>3263</v>
      </c>
      <c r="N357" s="832">
        <v>1</v>
      </c>
      <c r="O357" s="832">
        <v>251</v>
      </c>
      <c r="P357" s="849">
        <v>8</v>
      </c>
      <c r="Q357" s="849">
        <v>2016</v>
      </c>
      <c r="R357" s="837">
        <v>0.61783634692001221</v>
      </c>
      <c r="S357" s="850">
        <v>252</v>
      </c>
    </row>
    <row r="358" spans="1:19" ht="14.4" customHeight="1" x14ac:dyDescent="0.3">
      <c r="A358" s="831" t="s">
        <v>3586</v>
      </c>
      <c r="B358" s="832" t="s">
        <v>3587</v>
      </c>
      <c r="C358" s="832" t="s">
        <v>591</v>
      </c>
      <c r="D358" s="832" t="s">
        <v>1289</v>
      </c>
      <c r="E358" s="832" t="s">
        <v>3583</v>
      </c>
      <c r="F358" s="832" t="s">
        <v>3654</v>
      </c>
      <c r="G358" s="832" t="s">
        <v>3655</v>
      </c>
      <c r="H358" s="849"/>
      <c r="I358" s="849"/>
      <c r="J358" s="832"/>
      <c r="K358" s="832"/>
      <c r="L358" s="849">
        <v>1</v>
      </c>
      <c r="M358" s="849">
        <v>120</v>
      </c>
      <c r="N358" s="832">
        <v>1</v>
      </c>
      <c r="O358" s="832">
        <v>120</v>
      </c>
      <c r="P358" s="849"/>
      <c r="Q358" s="849"/>
      <c r="R358" s="837"/>
      <c r="S358" s="850"/>
    </row>
    <row r="359" spans="1:19" ht="14.4" customHeight="1" x14ac:dyDescent="0.3">
      <c r="A359" s="831" t="s">
        <v>3586</v>
      </c>
      <c r="B359" s="832" t="s">
        <v>3587</v>
      </c>
      <c r="C359" s="832" t="s">
        <v>591</v>
      </c>
      <c r="D359" s="832" t="s">
        <v>1289</v>
      </c>
      <c r="E359" s="832" t="s">
        <v>3583</v>
      </c>
      <c r="F359" s="832" t="s">
        <v>3658</v>
      </c>
      <c r="G359" s="832" t="s">
        <v>3659</v>
      </c>
      <c r="H359" s="849">
        <v>2</v>
      </c>
      <c r="I359" s="849">
        <v>246</v>
      </c>
      <c r="J359" s="832">
        <v>0.33333333333333331</v>
      </c>
      <c r="K359" s="832">
        <v>123</v>
      </c>
      <c r="L359" s="849">
        <v>6</v>
      </c>
      <c r="M359" s="849">
        <v>738</v>
      </c>
      <c r="N359" s="832">
        <v>1</v>
      </c>
      <c r="O359" s="832">
        <v>123</v>
      </c>
      <c r="P359" s="849"/>
      <c r="Q359" s="849"/>
      <c r="R359" s="837"/>
      <c r="S359" s="850"/>
    </row>
    <row r="360" spans="1:19" ht="14.4" customHeight="1" x14ac:dyDescent="0.3">
      <c r="A360" s="831" t="s">
        <v>3586</v>
      </c>
      <c r="B360" s="832" t="s">
        <v>3587</v>
      </c>
      <c r="C360" s="832" t="s">
        <v>591</v>
      </c>
      <c r="D360" s="832" t="s">
        <v>1289</v>
      </c>
      <c r="E360" s="832" t="s">
        <v>3583</v>
      </c>
      <c r="F360" s="832" t="s">
        <v>3670</v>
      </c>
      <c r="G360" s="832" t="s">
        <v>3671</v>
      </c>
      <c r="H360" s="849"/>
      <c r="I360" s="849"/>
      <c r="J360" s="832"/>
      <c r="K360" s="832"/>
      <c r="L360" s="849"/>
      <c r="M360" s="849"/>
      <c r="N360" s="832"/>
      <c r="O360" s="832"/>
      <c r="P360" s="849">
        <v>1</v>
      </c>
      <c r="Q360" s="849">
        <v>133</v>
      </c>
      <c r="R360" s="837"/>
      <c r="S360" s="850">
        <v>133</v>
      </c>
    </row>
    <row r="361" spans="1:19" ht="14.4" customHeight="1" x14ac:dyDescent="0.3">
      <c r="A361" s="831" t="s">
        <v>3586</v>
      </c>
      <c r="B361" s="832" t="s">
        <v>3587</v>
      </c>
      <c r="C361" s="832" t="s">
        <v>591</v>
      </c>
      <c r="D361" s="832" t="s">
        <v>1289</v>
      </c>
      <c r="E361" s="832" t="s">
        <v>3583</v>
      </c>
      <c r="F361" s="832" t="s">
        <v>3672</v>
      </c>
      <c r="G361" s="832" t="s">
        <v>3673</v>
      </c>
      <c r="H361" s="849">
        <v>23</v>
      </c>
      <c r="I361" s="849">
        <v>2645</v>
      </c>
      <c r="J361" s="832">
        <v>0.95833333333333337</v>
      </c>
      <c r="K361" s="832">
        <v>115</v>
      </c>
      <c r="L361" s="849">
        <v>24</v>
      </c>
      <c r="M361" s="849">
        <v>2760</v>
      </c>
      <c r="N361" s="832">
        <v>1</v>
      </c>
      <c r="O361" s="832">
        <v>115</v>
      </c>
      <c r="P361" s="849">
        <v>20</v>
      </c>
      <c r="Q361" s="849">
        <v>2900</v>
      </c>
      <c r="R361" s="837">
        <v>1.0507246376811594</v>
      </c>
      <c r="S361" s="850">
        <v>145</v>
      </c>
    </row>
    <row r="362" spans="1:19" ht="14.4" customHeight="1" x14ac:dyDescent="0.3">
      <c r="A362" s="831" t="s">
        <v>3586</v>
      </c>
      <c r="B362" s="832" t="s">
        <v>3587</v>
      </c>
      <c r="C362" s="832" t="s">
        <v>591</v>
      </c>
      <c r="D362" s="832" t="s">
        <v>1289</v>
      </c>
      <c r="E362" s="832" t="s">
        <v>3583</v>
      </c>
      <c r="F362" s="832" t="s">
        <v>3682</v>
      </c>
      <c r="G362" s="832" t="s">
        <v>3683</v>
      </c>
      <c r="H362" s="849">
        <v>6</v>
      </c>
      <c r="I362" s="849">
        <v>1362</v>
      </c>
      <c r="J362" s="832">
        <v>1.5</v>
      </c>
      <c r="K362" s="832">
        <v>227</v>
      </c>
      <c r="L362" s="849">
        <v>4</v>
      </c>
      <c r="M362" s="849">
        <v>908</v>
      </c>
      <c r="N362" s="832">
        <v>1</v>
      </c>
      <c r="O362" s="832">
        <v>227</v>
      </c>
      <c r="P362" s="849">
        <v>8</v>
      </c>
      <c r="Q362" s="849">
        <v>1320</v>
      </c>
      <c r="R362" s="837">
        <v>1.4537444933920705</v>
      </c>
      <c r="S362" s="850">
        <v>165</v>
      </c>
    </row>
    <row r="363" spans="1:19" ht="14.4" customHeight="1" x14ac:dyDescent="0.3">
      <c r="A363" s="831" t="s">
        <v>3586</v>
      </c>
      <c r="B363" s="832" t="s">
        <v>3587</v>
      </c>
      <c r="C363" s="832" t="s">
        <v>591</v>
      </c>
      <c r="D363" s="832" t="s">
        <v>1289</v>
      </c>
      <c r="E363" s="832" t="s">
        <v>3583</v>
      </c>
      <c r="F363" s="832" t="s">
        <v>3684</v>
      </c>
      <c r="G363" s="832" t="s">
        <v>3685</v>
      </c>
      <c r="H363" s="849"/>
      <c r="I363" s="849"/>
      <c r="J363" s="832"/>
      <c r="K363" s="832"/>
      <c r="L363" s="849">
        <v>1</v>
      </c>
      <c r="M363" s="849">
        <v>892</v>
      </c>
      <c r="N363" s="832">
        <v>1</v>
      </c>
      <c r="O363" s="832">
        <v>892</v>
      </c>
      <c r="P363" s="849"/>
      <c r="Q363" s="849"/>
      <c r="R363" s="837"/>
      <c r="S363" s="850"/>
    </row>
    <row r="364" spans="1:19" ht="14.4" customHeight="1" x14ac:dyDescent="0.3">
      <c r="A364" s="831" t="s">
        <v>3586</v>
      </c>
      <c r="B364" s="832" t="s">
        <v>3587</v>
      </c>
      <c r="C364" s="832" t="s">
        <v>591</v>
      </c>
      <c r="D364" s="832" t="s">
        <v>1289</v>
      </c>
      <c r="E364" s="832" t="s">
        <v>3583</v>
      </c>
      <c r="F364" s="832" t="s">
        <v>3690</v>
      </c>
      <c r="G364" s="832" t="s">
        <v>3691</v>
      </c>
      <c r="H364" s="849">
        <v>1</v>
      </c>
      <c r="I364" s="849">
        <v>120</v>
      </c>
      <c r="J364" s="832"/>
      <c r="K364" s="832">
        <v>120</v>
      </c>
      <c r="L364" s="849"/>
      <c r="M364" s="849"/>
      <c r="N364" s="832"/>
      <c r="O364" s="832"/>
      <c r="P364" s="849">
        <v>1</v>
      </c>
      <c r="Q364" s="849">
        <v>121</v>
      </c>
      <c r="R364" s="837"/>
      <c r="S364" s="850">
        <v>121</v>
      </c>
    </row>
    <row r="365" spans="1:19" ht="14.4" customHeight="1" x14ac:dyDescent="0.3">
      <c r="A365" s="831" t="s">
        <v>3586</v>
      </c>
      <c r="B365" s="832" t="s">
        <v>3587</v>
      </c>
      <c r="C365" s="832" t="s">
        <v>591</v>
      </c>
      <c r="D365" s="832" t="s">
        <v>1287</v>
      </c>
      <c r="E365" s="832" t="s">
        <v>3588</v>
      </c>
      <c r="F365" s="832" t="s">
        <v>3589</v>
      </c>
      <c r="G365" s="832" t="s">
        <v>3590</v>
      </c>
      <c r="H365" s="849"/>
      <c r="I365" s="849"/>
      <c r="J365" s="832"/>
      <c r="K365" s="832"/>
      <c r="L365" s="849"/>
      <c r="M365" s="849"/>
      <c r="N365" s="832"/>
      <c r="O365" s="832"/>
      <c r="P365" s="849">
        <v>0.6</v>
      </c>
      <c r="Q365" s="849">
        <v>41.82</v>
      </c>
      <c r="R365" s="837"/>
      <c r="S365" s="850">
        <v>69.7</v>
      </c>
    </row>
    <row r="366" spans="1:19" ht="14.4" customHeight="1" x14ac:dyDescent="0.3">
      <c r="A366" s="831" t="s">
        <v>3586</v>
      </c>
      <c r="B366" s="832" t="s">
        <v>3587</v>
      </c>
      <c r="C366" s="832" t="s">
        <v>591</v>
      </c>
      <c r="D366" s="832" t="s">
        <v>1287</v>
      </c>
      <c r="E366" s="832" t="s">
        <v>3583</v>
      </c>
      <c r="F366" s="832" t="s">
        <v>3598</v>
      </c>
      <c r="G366" s="832" t="s">
        <v>3599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106</v>
      </c>
      <c r="R366" s="837"/>
      <c r="S366" s="850">
        <v>106</v>
      </c>
    </row>
    <row r="367" spans="1:19" ht="14.4" customHeight="1" x14ac:dyDescent="0.3">
      <c r="A367" s="831" t="s">
        <v>3586</v>
      </c>
      <c r="B367" s="832" t="s">
        <v>3587</v>
      </c>
      <c r="C367" s="832" t="s">
        <v>591</v>
      </c>
      <c r="D367" s="832" t="s">
        <v>1287</v>
      </c>
      <c r="E367" s="832" t="s">
        <v>3583</v>
      </c>
      <c r="F367" s="832" t="s">
        <v>3606</v>
      </c>
      <c r="G367" s="832" t="s">
        <v>3607</v>
      </c>
      <c r="H367" s="849"/>
      <c r="I367" s="849"/>
      <c r="J367" s="832"/>
      <c r="K367" s="832"/>
      <c r="L367" s="849"/>
      <c r="M367" s="849"/>
      <c r="N367" s="832"/>
      <c r="O367" s="832"/>
      <c r="P367" s="849">
        <v>4</v>
      </c>
      <c r="Q367" s="849">
        <v>964</v>
      </c>
      <c r="R367" s="837"/>
      <c r="S367" s="850">
        <v>241</v>
      </c>
    </row>
    <row r="368" spans="1:19" ht="14.4" customHeight="1" x14ac:dyDescent="0.3">
      <c r="A368" s="831" t="s">
        <v>3586</v>
      </c>
      <c r="B368" s="832" t="s">
        <v>3587</v>
      </c>
      <c r="C368" s="832" t="s">
        <v>591</v>
      </c>
      <c r="D368" s="832" t="s">
        <v>1287</v>
      </c>
      <c r="E368" s="832" t="s">
        <v>3583</v>
      </c>
      <c r="F368" s="832" t="s">
        <v>3612</v>
      </c>
      <c r="G368" s="832" t="s">
        <v>3613</v>
      </c>
      <c r="H368" s="849"/>
      <c r="I368" s="849"/>
      <c r="J368" s="832"/>
      <c r="K368" s="832"/>
      <c r="L368" s="849"/>
      <c r="M368" s="849"/>
      <c r="N368" s="832"/>
      <c r="O368" s="832"/>
      <c r="P368" s="849">
        <v>29</v>
      </c>
      <c r="Q368" s="849">
        <v>2639</v>
      </c>
      <c r="R368" s="837"/>
      <c r="S368" s="850">
        <v>91</v>
      </c>
    </row>
    <row r="369" spans="1:19" ht="14.4" customHeight="1" x14ac:dyDescent="0.3">
      <c r="A369" s="831" t="s">
        <v>3586</v>
      </c>
      <c r="B369" s="832" t="s">
        <v>3587</v>
      </c>
      <c r="C369" s="832" t="s">
        <v>591</v>
      </c>
      <c r="D369" s="832" t="s">
        <v>1287</v>
      </c>
      <c r="E369" s="832" t="s">
        <v>3583</v>
      </c>
      <c r="F369" s="832" t="s">
        <v>3614</v>
      </c>
      <c r="G369" s="832" t="s">
        <v>3615</v>
      </c>
      <c r="H369" s="849"/>
      <c r="I369" s="849"/>
      <c r="J369" s="832"/>
      <c r="K369" s="832"/>
      <c r="L369" s="849"/>
      <c r="M369" s="849"/>
      <c r="N369" s="832"/>
      <c r="O369" s="832"/>
      <c r="P369" s="849">
        <v>2</v>
      </c>
      <c r="Q369" s="849">
        <v>162</v>
      </c>
      <c r="R369" s="837"/>
      <c r="S369" s="850">
        <v>81</v>
      </c>
    </row>
    <row r="370" spans="1:19" ht="14.4" customHeight="1" x14ac:dyDescent="0.3">
      <c r="A370" s="831" t="s">
        <v>3586</v>
      </c>
      <c r="B370" s="832" t="s">
        <v>3587</v>
      </c>
      <c r="C370" s="832" t="s">
        <v>591</v>
      </c>
      <c r="D370" s="832" t="s">
        <v>1287</v>
      </c>
      <c r="E370" s="832" t="s">
        <v>3583</v>
      </c>
      <c r="F370" s="832" t="s">
        <v>3616</v>
      </c>
      <c r="G370" s="832" t="s">
        <v>3617</v>
      </c>
      <c r="H370" s="849"/>
      <c r="I370" s="849"/>
      <c r="J370" s="832"/>
      <c r="K370" s="832"/>
      <c r="L370" s="849"/>
      <c r="M370" s="849"/>
      <c r="N370" s="832"/>
      <c r="O370" s="832"/>
      <c r="P370" s="849">
        <v>175</v>
      </c>
      <c r="Q370" s="849">
        <v>22225</v>
      </c>
      <c r="R370" s="837"/>
      <c r="S370" s="850">
        <v>127</v>
      </c>
    </row>
    <row r="371" spans="1:19" ht="14.4" customHeight="1" x14ac:dyDescent="0.3">
      <c r="A371" s="831" t="s">
        <v>3586</v>
      </c>
      <c r="B371" s="832" t="s">
        <v>3587</v>
      </c>
      <c r="C371" s="832" t="s">
        <v>591</v>
      </c>
      <c r="D371" s="832" t="s">
        <v>1287</v>
      </c>
      <c r="E371" s="832" t="s">
        <v>3583</v>
      </c>
      <c r="F371" s="832" t="s">
        <v>3628</v>
      </c>
      <c r="G371" s="832" t="s">
        <v>3629</v>
      </c>
      <c r="H371" s="849"/>
      <c r="I371" s="849"/>
      <c r="J371" s="832"/>
      <c r="K371" s="832"/>
      <c r="L371" s="849"/>
      <c r="M371" s="849"/>
      <c r="N371" s="832"/>
      <c r="O371" s="832"/>
      <c r="P371" s="849">
        <v>2</v>
      </c>
      <c r="Q371" s="849">
        <v>2626</v>
      </c>
      <c r="R371" s="837"/>
      <c r="S371" s="850">
        <v>1313</v>
      </c>
    </row>
    <row r="372" spans="1:19" ht="14.4" customHeight="1" x14ac:dyDescent="0.3">
      <c r="A372" s="831" t="s">
        <v>3586</v>
      </c>
      <c r="B372" s="832" t="s">
        <v>3587</v>
      </c>
      <c r="C372" s="832" t="s">
        <v>591</v>
      </c>
      <c r="D372" s="832" t="s">
        <v>1287</v>
      </c>
      <c r="E372" s="832" t="s">
        <v>3583</v>
      </c>
      <c r="F372" s="832" t="s">
        <v>3634</v>
      </c>
      <c r="G372" s="832" t="s">
        <v>3635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164</v>
      </c>
      <c r="R372" s="837"/>
      <c r="S372" s="850">
        <v>164</v>
      </c>
    </row>
    <row r="373" spans="1:19" ht="14.4" customHeight="1" x14ac:dyDescent="0.3">
      <c r="A373" s="831" t="s">
        <v>3586</v>
      </c>
      <c r="B373" s="832" t="s">
        <v>3587</v>
      </c>
      <c r="C373" s="832" t="s">
        <v>591</v>
      </c>
      <c r="D373" s="832" t="s">
        <v>1287</v>
      </c>
      <c r="E373" s="832" t="s">
        <v>3583</v>
      </c>
      <c r="F373" s="832" t="s">
        <v>3636</v>
      </c>
      <c r="G373" s="832" t="s">
        <v>3637</v>
      </c>
      <c r="H373" s="849"/>
      <c r="I373" s="849"/>
      <c r="J373" s="832"/>
      <c r="K373" s="832"/>
      <c r="L373" s="849"/>
      <c r="M373" s="849"/>
      <c r="N373" s="832"/>
      <c r="O373" s="832"/>
      <c r="P373" s="849">
        <v>144</v>
      </c>
      <c r="Q373" s="849">
        <v>4800</v>
      </c>
      <c r="R373" s="837"/>
      <c r="S373" s="850">
        <v>33.333333333333336</v>
      </c>
    </row>
    <row r="374" spans="1:19" ht="14.4" customHeight="1" x14ac:dyDescent="0.3">
      <c r="A374" s="831" t="s">
        <v>3586</v>
      </c>
      <c r="B374" s="832" t="s">
        <v>3587</v>
      </c>
      <c r="C374" s="832" t="s">
        <v>591</v>
      </c>
      <c r="D374" s="832" t="s">
        <v>1287</v>
      </c>
      <c r="E374" s="832" t="s">
        <v>3583</v>
      </c>
      <c r="F374" s="832" t="s">
        <v>3642</v>
      </c>
      <c r="G374" s="832" t="s">
        <v>3643</v>
      </c>
      <c r="H374" s="849"/>
      <c r="I374" s="849"/>
      <c r="J374" s="832"/>
      <c r="K374" s="832"/>
      <c r="L374" s="849"/>
      <c r="M374" s="849"/>
      <c r="N374" s="832"/>
      <c r="O374" s="832"/>
      <c r="P374" s="849">
        <v>2</v>
      </c>
      <c r="Q374" s="849">
        <v>172</v>
      </c>
      <c r="R374" s="837"/>
      <c r="S374" s="850">
        <v>86</v>
      </c>
    </row>
    <row r="375" spans="1:19" ht="14.4" customHeight="1" x14ac:dyDescent="0.3">
      <c r="A375" s="831" t="s">
        <v>3586</v>
      </c>
      <c r="B375" s="832" t="s">
        <v>3587</v>
      </c>
      <c r="C375" s="832" t="s">
        <v>591</v>
      </c>
      <c r="D375" s="832" t="s">
        <v>1287</v>
      </c>
      <c r="E375" s="832" t="s">
        <v>3583</v>
      </c>
      <c r="F375" s="832" t="s">
        <v>3644</v>
      </c>
      <c r="G375" s="832" t="s">
        <v>3645</v>
      </c>
      <c r="H375" s="849"/>
      <c r="I375" s="849"/>
      <c r="J375" s="832"/>
      <c r="K375" s="832"/>
      <c r="L375" s="849"/>
      <c r="M375" s="849"/>
      <c r="N375" s="832"/>
      <c r="O375" s="832"/>
      <c r="P375" s="849">
        <v>2</v>
      </c>
      <c r="Q375" s="849">
        <v>64</v>
      </c>
      <c r="R375" s="837"/>
      <c r="S375" s="850">
        <v>32</v>
      </c>
    </row>
    <row r="376" spans="1:19" ht="14.4" customHeight="1" x14ac:dyDescent="0.3">
      <c r="A376" s="831" t="s">
        <v>3586</v>
      </c>
      <c r="B376" s="832" t="s">
        <v>3587</v>
      </c>
      <c r="C376" s="832" t="s">
        <v>591</v>
      </c>
      <c r="D376" s="832" t="s">
        <v>1287</v>
      </c>
      <c r="E376" s="832" t="s">
        <v>3583</v>
      </c>
      <c r="F376" s="832" t="s">
        <v>3584</v>
      </c>
      <c r="G376" s="832" t="s">
        <v>3585</v>
      </c>
      <c r="H376" s="849"/>
      <c r="I376" s="849"/>
      <c r="J376" s="832"/>
      <c r="K376" s="832"/>
      <c r="L376" s="849"/>
      <c r="M376" s="849"/>
      <c r="N376" s="832"/>
      <c r="O376" s="832"/>
      <c r="P376" s="849">
        <v>2</v>
      </c>
      <c r="Q376" s="849">
        <v>504</v>
      </c>
      <c r="R376" s="837"/>
      <c r="S376" s="850">
        <v>252</v>
      </c>
    </row>
    <row r="377" spans="1:19" ht="14.4" customHeight="1" x14ac:dyDescent="0.3">
      <c r="A377" s="831" t="s">
        <v>3586</v>
      </c>
      <c r="B377" s="832" t="s">
        <v>3587</v>
      </c>
      <c r="C377" s="832" t="s">
        <v>591</v>
      </c>
      <c r="D377" s="832" t="s">
        <v>1287</v>
      </c>
      <c r="E377" s="832" t="s">
        <v>3583</v>
      </c>
      <c r="F377" s="832" t="s">
        <v>3672</v>
      </c>
      <c r="G377" s="832" t="s">
        <v>3673</v>
      </c>
      <c r="H377" s="849"/>
      <c r="I377" s="849"/>
      <c r="J377" s="832"/>
      <c r="K377" s="832"/>
      <c r="L377" s="849"/>
      <c r="M377" s="849"/>
      <c r="N377" s="832"/>
      <c r="O377" s="832"/>
      <c r="P377" s="849">
        <v>17</v>
      </c>
      <c r="Q377" s="849">
        <v>2465</v>
      </c>
      <c r="R377" s="837"/>
      <c r="S377" s="850">
        <v>145</v>
      </c>
    </row>
    <row r="378" spans="1:19" ht="14.4" customHeight="1" x14ac:dyDescent="0.3">
      <c r="A378" s="831" t="s">
        <v>3586</v>
      </c>
      <c r="B378" s="832" t="s">
        <v>3587</v>
      </c>
      <c r="C378" s="832" t="s">
        <v>591</v>
      </c>
      <c r="D378" s="832" t="s">
        <v>1287</v>
      </c>
      <c r="E378" s="832" t="s">
        <v>3583</v>
      </c>
      <c r="F378" s="832" t="s">
        <v>3688</v>
      </c>
      <c r="G378" s="832" t="s">
        <v>3689</v>
      </c>
      <c r="H378" s="849"/>
      <c r="I378" s="849"/>
      <c r="J378" s="832"/>
      <c r="K378" s="832"/>
      <c r="L378" s="849"/>
      <c r="M378" s="849"/>
      <c r="N378" s="832"/>
      <c r="O378" s="832"/>
      <c r="P378" s="849">
        <v>1</v>
      </c>
      <c r="Q378" s="849">
        <v>500</v>
      </c>
      <c r="R378" s="837"/>
      <c r="S378" s="850">
        <v>500</v>
      </c>
    </row>
    <row r="379" spans="1:19" ht="14.4" customHeight="1" x14ac:dyDescent="0.3">
      <c r="A379" s="831" t="s">
        <v>3586</v>
      </c>
      <c r="B379" s="832" t="s">
        <v>3587</v>
      </c>
      <c r="C379" s="832" t="s">
        <v>591</v>
      </c>
      <c r="D379" s="832" t="s">
        <v>1282</v>
      </c>
      <c r="E379" s="832" t="s">
        <v>3583</v>
      </c>
      <c r="F379" s="832" t="s">
        <v>3596</v>
      </c>
      <c r="G379" s="832" t="s">
        <v>3597</v>
      </c>
      <c r="H379" s="849"/>
      <c r="I379" s="849"/>
      <c r="J379" s="832"/>
      <c r="K379" s="832"/>
      <c r="L379" s="849"/>
      <c r="M379" s="849"/>
      <c r="N379" s="832"/>
      <c r="O379" s="832"/>
      <c r="P379" s="849">
        <v>1</v>
      </c>
      <c r="Q379" s="849">
        <v>83</v>
      </c>
      <c r="R379" s="837"/>
      <c r="S379" s="850">
        <v>83</v>
      </c>
    </row>
    <row r="380" spans="1:19" ht="14.4" customHeight="1" x14ac:dyDescent="0.3">
      <c r="A380" s="831" t="s">
        <v>3586</v>
      </c>
      <c r="B380" s="832" t="s">
        <v>3587</v>
      </c>
      <c r="C380" s="832" t="s">
        <v>591</v>
      </c>
      <c r="D380" s="832" t="s">
        <v>1282</v>
      </c>
      <c r="E380" s="832" t="s">
        <v>3583</v>
      </c>
      <c r="F380" s="832" t="s">
        <v>3598</v>
      </c>
      <c r="G380" s="832" t="s">
        <v>3599</v>
      </c>
      <c r="H380" s="849"/>
      <c r="I380" s="849"/>
      <c r="J380" s="832"/>
      <c r="K380" s="832"/>
      <c r="L380" s="849"/>
      <c r="M380" s="849"/>
      <c r="N380" s="832"/>
      <c r="O380" s="832"/>
      <c r="P380" s="849">
        <v>1</v>
      </c>
      <c r="Q380" s="849">
        <v>106</v>
      </c>
      <c r="R380" s="837"/>
      <c r="S380" s="850">
        <v>106</v>
      </c>
    </row>
    <row r="381" spans="1:19" ht="14.4" customHeight="1" x14ac:dyDescent="0.3">
      <c r="A381" s="831" t="s">
        <v>3586</v>
      </c>
      <c r="B381" s="832" t="s">
        <v>3587</v>
      </c>
      <c r="C381" s="832" t="s">
        <v>591</v>
      </c>
      <c r="D381" s="832" t="s">
        <v>1282</v>
      </c>
      <c r="E381" s="832" t="s">
        <v>3583</v>
      </c>
      <c r="F381" s="832" t="s">
        <v>3606</v>
      </c>
      <c r="G381" s="832" t="s">
        <v>3607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241</v>
      </c>
      <c r="R381" s="837"/>
      <c r="S381" s="850">
        <v>241</v>
      </c>
    </row>
    <row r="382" spans="1:19" ht="14.4" customHeight="1" x14ac:dyDescent="0.3">
      <c r="A382" s="831" t="s">
        <v>3586</v>
      </c>
      <c r="B382" s="832" t="s">
        <v>3587</v>
      </c>
      <c r="C382" s="832" t="s">
        <v>591</v>
      </c>
      <c r="D382" s="832" t="s">
        <v>1282</v>
      </c>
      <c r="E382" s="832" t="s">
        <v>3583</v>
      </c>
      <c r="F382" s="832" t="s">
        <v>3612</v>
      </c>
      <c r="G382" s="832" t="s">
        <v>3613</v>
      </c>
      <c r="H382" s="849"/>
      <c r="I382" s="849"/>
      <c r="J382" s="832"/>
      <c r="K382" s="832"/>
      <c r="L382" s="849"/>
      <c r="M382" s="849"/>
      <c r="N382" s="832"/>
      <c r="O382" s="832"/>
      <c r="P382" s="849">
        <v>7</v>
      </c>
      <c r="Q382" s="849">
        <v>637</v>
      </c>
      <c r="R382" s="837"/>
      <c r="S382" s="850">
        <v>91</v>
      </c>
    </row>
    <row r="383" spans="1:19" ht="14.4" customHeight="1" x14ac:dyDescent="0.3">
      <c r="A383" s="831" t="s">
        <v>3586</v>
      </c>
      <c r="B383" s="832" t="s">
        <v>3587</v>
      </c>
      <c r="C383" s="832" t="s">
        <v>591</v>
      </c>
      <c r="D383" s="832" t="s">
        <v>1282</v>
      </c>
      <c r="E383" s="832" t="s">
        <v>3583</v>
      </c>
      <c r="F383" s="832" t="s">
        <v>3614</v>
      </c>
      <c r="G383" s="832" t="s">
        <v>3615</v>
      </c>
      <c r="H383" s="849"/>
      <c r="I383" s="849"/>
      <c r="J383" s="832"/>
      <c r="K383" s="832"/>
      <c r="L383" s="849"/>
      <c r="M383" s="849"/>
      <c r="N383" s="832"/>
      <c r="O383" s="832"/>
      <c r="P383" s="849">
        <v>2</v>
      </c>
      <c r="Q383" s="849">
        <v>162</v>
      </c>
      <c r="R383" s="837"/>
      <c r="S383" s="850">
        <v>81</v>
      </c>
    </row>
    <row r="384" spans="1:19" ht="14.4" customHeight="1" x14ac:dyDescent="0.3">
      <c r="A384" s="831" t="s">
        <v>3586</v>
      </c>
      <c r="B384" s="832" t="s">
        <v>3587</v>
      </c>
      <c r="C384" s="832" t="s">
        <v>591</v>
      </c>
      <c r="D384" s="832" t="s">
        <v>1282</v>
      </c>
      <c r="E384" s="832" t="s">
        <v>3583</v>
      </c>
      <c r="F384" s="832" t="s">
        <v>3616</v>
      </c>
      <c r="G384" s="832" t="s">
        <v>3617</v>
      </c>
      <c r="H384" s="849"/>
      <c r="I384" s="849"/>
      <c r="J384" s="832"/>
      <c r="K384" s="832"/>
      <c r="L384" s="849"/>
      <c r="M384" s="849"/>
      <c r="N384" s="832"/>
      <c r="O384" s="832"/>
      <c r="P384" s="849">
        <v>93</v>
      </c>
      <c r="Q384" s="849">
        <v>11811</v>
      </c>
      <c r="R384" s="837"/>
      <c r="S384" s="850">
        <v>127</v>
      </c>
    </row>
    <row r="385" spans="1:19" ht="14.4" customHeight="1" x14ac:dyDescent="0.3">
      <c r="A385" s="831" t="s">
        <v>3586</v>
      </c>
      <c r="B385" s="832" t="s">
        <v>3587</v>
      </c>
      <c r="C385" s="832" t="s">
        <v>591</v>
      </c>
      <c r="D385" s="832" t="s">
        <v>1282</v>
      </c>
      <c r="E385" s="832" t="s">
        <v>3583</v>
      </c>
      <c r="F385" s="832" t="s">
        <v>3618</v>
      </c>
      <c r="G385" s="832" t="s">
        <v>3619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242</v>
      </c>
      <c r="R385" s="837"/>
      <c r="S385" s="850">
        <v>242</v>
      </c>
    </row>
    <row r="386" spans="1:19" ht="14.4" customHeight="1" x14ac:dyDescent="0.3">
      <c r="A386" s="831" t="s">
        <v>3586</v>
      </c>
      <c r="B386" s="832" t="s">
        <v>3587</v>
      </c>
      <c r="C386" s="832" t="s">
        <v>591</v>
      </c>
      <c r="D386" s="832" t="s">
        <v>1282</v>
      </c>
      <c r="E386" s="832" t="s">
        <v>3583</v>
      </c>
      <c r="F386" s="832" t="s">
        <v>3636</v>
      </c>
      <c r="G386" s="832" t="s">
        <v>3637</v>
      </c>
      <c r="H386" s="849"/>
      <c r="I386" s="849"/>
      <c r="J386" s="832"/>
      <c r="K386" s="832"/>
      <c r="L386" s="849"/>
      <c r="M386" s="849"/>
      <c r="N386" s="832"/>
      <c r="O386" s="832"/>
      <c r="P386" s="849">
        <v>65</v>
      </c>
      <c r="Q386" s="849">
        <v>2166.67</v>
      </c>
      <c r="R386" s="837"/>
      <c r="S386" s="850">
        <v>33.333384615384617</v>
      </c>
    </row>
    <row r="387" spans="1:19" ht="14.4" customHeight="1" x14ac:dyDescent="0.3">
      <c r="A387" s="831" t="s">
        <v>3586</v>
      </c>
      <c r="B387" s="832" t="s">
        <v>3587</v>
      </c>
      <c r="C387" s="832" t="s">
        <v>591</v>
      </c>
      <c r="D387" s="832" t="s">
        <v>1282</v>
      </c>
      <c r="E387" s="832" t="s">
        <v>3583</v>
      </c>
      <c r="F387" s="832" t="s">
        <v>3672</v>
      </c>
      <c r="G387" s="832" t="s">
        <v>3673</v>
      </c>
      <c r="H387" s="849"/>
      <c r="I387" s="849"/>
      <c r="J387" s="832"/>
      <c r="K387" s="832"/>
      <c r="L387" s="849"/>
      <c r="M387" s="849"/>
      <c r="N387" s="832"/>
      <c r="O387" s="832"/>
      <c r="P387" s="849">
        <v>10</v>
      </c>
      <c r="Q387" s="849">
        <v>1450</v>
      </c>
      <c r="R387" s="837"/>
      <c r="S387" s="850">
        <v>145</v>
      </c>
    </row>
    <row r="388" spans="1:19" ht="14.4" customHeight="1" thickBot="1" x14ac:dyDescent="0.35">
      <c r="A388" s="839" t="s">
        <v>3586</v>
      </c>
      <c r="B388" s="840" t="s">
        <v>3587</v>
      </c>
      <c r="C388" s="840" t="s">
        <v>591</v>
      </c>
      <c r="D388" s="840" t="s">
        <v>1282</v>
      </c>
      <c r="E388" s="840" t="s">
        <v>3583</v>
      </c>
      <c r="F388" s="840" t="s">
        <v>3682</v>
      </c>
      <c r="G388" s="840" t="s">
        <v>3683</v>
      </c>
      <c r="H388" s="851"/>
      <c r="I388" s="851"/>
      <c r="J388" s="840"/>
      <c r="K388" s="840"/>
      <c r="L388" s="851"/>
      <c r="M388" s="851"/>
      <c r="N388" s="840"/>
      <c r="O388" s="840"/>
      <c r="P388" s="851">
        <v>3</v>
      </c>
      <c r="Q388" s="851">
        <v>495</v>
      </c>
      <c r="R388" s="845"/>
      <c r="S388" s="852">
        <v>165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6827277</v>
      </c>
      <c r="C3" s="344">
        <f t="shared" ref="C3:R3" si="0">SUBTOTAL(9,C6:C1048576)</f>
        <v>66.145513710672503</v>
      </c>
      <c r="D3" s="344">
        <f t="shared" si="0"/>
        <v>6978419</v>
      </c>
      <c r="E3" s="344">
        <f t="shared" si="0"/>
        <v>20</v>
      </c>
      <c r="F3" s="344">
        <f t="shared" si="0"/>
        <v>5530169.9900000002</v>
      </c>
      <c r="G3" s="347">
        <f>IF(D3&lt;&gt;0,F3/D3,"")</f>
        <v>0.79246746146942459</v>
      </c>
      <c r="H3" s="343">
        <f t="shared" si="0"/>
        <v>4277205.540000001</v>
      </c>
      <c r="I3" s="344">
        <f t="shared" si="0"/>
        <v>0.97355130696715086</v>
      </c>
      <c r="J3" s="344">
        <f t="shared" si="0"/>
        <v>4393405.370000002</v>
      </c>
      <c r="K3" s="344">
        <f t="shared" si="0"/>
        <v>1</v>
      </c>
      <c r="L3" s="344">
        <f t="shared" si="0"/>
        <v>3861405.5799999987</v>
      </c>
      <c r="M3" s="345">
        <f>IF(J3&lt;&gt;0,L3/J3,"")</f>
        <v>0.8789094688068807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3704</v>
      </c>
      <c r="B6" s="887">
        <v>571</v>
      </c>
      <c r="C6" s="825">
        <v>0.9165329052969502</v>
      </c>
      <c r="D6" s="887">
        <v>623</v>
      </c>
      <c r="E6" s="825">
        <v>1</v>
      </c>
      <c r="F6" s="887">
        <v>254</v>
      </c>
      <c r="G6" s="830">
        <v>0.40770465489566615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3705</v>
      </c>
      <c r="B7" s="889">
        <v>252</v>
      </c>
      <c r="C7" s="832">
        <v>2</v>
      </c>
      <c r="D7" s="889">
        <v>126</v>
      </c>
      <c r="E7" s="832">
        <v>1</v>
      </c>
      <c r="F7" s="889">
        <v>379</v>
      </c>
      <c r="G7" s="837">
        <v>3.0079365079365079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3706</v>
      </c>
      <c r="B8" s="889">
        <v>630</v>
      </c>
      <c r="C8" s="832">
        <v>0.51302931596091206</v>
      </c>
      <c r="D8" s="889">
        <v>1228</v>
      </c>
      <c r="E8" s="832">
        <v>1</v>
      </c>
      <c r="F8" s="889">
        <v>758</v>
      </c>
      <c r="G8" s="837">
        <v>0.61726384364820852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3707</v>
      </c>
      <c r="B9" s="889">
        <v>252</v>
      </c>
      <c r="C9" s="832">
        <v>0.66666666666666663</v>
      </c>
      <c r="D9" s="889">
        <v>378</v>
      </c>
      <c r="E9" s="832">
        <v>1</v>
      </c>
      <c r="F9" s="889">
        <v>934</v>
      </c>
      <c r="G9" s="837">
        <v>2.4708994708994707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3708</v>
      </c>
      <c r="B10" s="889">
        <v>126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3709</v>
      </c>
      <c r="B11" s="889">
        <v>377</v>
      </c>
      <c r="C11" s="832">
        <v>2.9920634920634921</v>
      </c>
      <c r="D11" s="889">
        <v>126</v>
      </c>
      <c r="E11" s="832">
        <v>1</v>
      </c>
      <c r="F11" s="889">
        <v>127</v>
      </c>
      <c r="G11" s="837">
        <v>1.0079365079365079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3710</v>
      </c>
      <c r="B12" s="889"/>
      <c r="C12" s="832"/>
      <c r="D12" s="889">
        <v>755</v>
      </c>
      <c r="E12" s="832">
        <v>1</v>
      </c>
      <c r="F12" s="889">
        <v>381</v>
      </c>
      <c r="G12" s="837">
        <v>0.50463576158940393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3711</v>
      </c>
      <c r="B13" s="889"/>
      <c r="C13" s="832"/>
      <c r="D13" s="889"/>
      <c r="E13" s="832"/>
      <c r="F13" s="889">
        <v>127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3712</v>
      </c>
      <c r="B14" s="889">
        <v>4156</v>
      </c>
      <c r="C14" s="832">
        <v>0.63305407463823304</v>
      </c>
      <c r="D14" s="889">
        <v>6565</v>
      </c>
      <c r="E14" s="832">
        <v>1</v>
      </c>
      <c r="F14" s="889">
        <v>7038</v>
      </c>
      <c r="G14" s="837">
        <v>1.0720487433358721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3713</v>
      </c>
      <c r="B15" s="889"/>
      <c r="C15" s="832"/>
      <c r="D15" s="889">
        <v>526</v>
      </c>
      <c r="E15" s="832">
        <v>1</v>
      </c>
      <c r="F15" s="889"/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3714</v>
      </c>
      <c r="B16" s="889"/>
      <c r="C16" s="832"/>
      <c r="D16" s="889">
        <v>251</v>
      </c>
      <c r="E16" s="832">
        <v>1</v>
      </c>
      <c r="F16" s="889">
        <v>379</v>
      </c>
      <c r="G16" s="837">
        <v>1.5099601593625498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3715</v>
      </c>
      <c r="B17" s="889">
        <v>126</v>
      </c>
      <c r="C17" s="832"/>
      <c r="D17" s="889"/>
      <c r="E17" s="832"/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3716</v>
      </c>
      <c r="B18" s="889">
        <v>854</v>
      </c>
      <c r="C18" s="832">
        <v>0.85144566301096714</v>
      </c>
      <c r="D18" s="889">
        <v>1003</v>
      </c>
      <c r="E18" s="832">
        <v>1</v>
      </c>
      <c r="F18" s="889">
        <v>381</v>
      </c>
      <c r="G18" s="837">
        <v>0.37986041874376869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3717</v>
      </c>
      <c r="B19" s="889">
        <v>504</v>
      </c>
      <c r="C19" s="832">
        <v>0.73362445414847166</v>
      </c>
      <c r="D19" s="889">
        <v>687</v>
      </c>
      <c r="E19" s="832">
        <v>1</v>
      </c>
      <c r="F19" s="889">
        <v>254</v>
      </c>
      <c r="G19" s="837">
        <v>0.36972343522561862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3718</v>
      </c>
      <c r="B20" s="889">
        <v>1512</v>
      </c>
      <c r="C20" s="832">
        <v>1.7560975609756098</v>
      </c>
      <c r="D20" s="889">
        <v>861</v>
      </c>
      <c r="E20" s="832">
        <v>1</v>
      </c>
      <c r="F20" s="889">
        <v>254</v>
      </c>
      <c r="G20" s="837">
        <v>0.29500580720092917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3719</v>
      </c>
      <c r="B21" s="889"/>
      <c r="C21" s="832"/>
      <c r="D21" s="889">
        <v>502</v>
      </c>
      <c r="E21" s="832">
        <v>1</v>
      </c>
      <c r="F21" s="889">
        <v>699.66</v>
      </c>
      <c r="G21" s="837">
        <v>1.3937450199203187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3720</v>
      </c>
      <c r="B22" s="889">
        <v>503</v>
      </c>
      <c r="C22" s="832">
        <v>3.9920634920634921</v>
      </c>
      <c r="D22" s="889">
        <v>126</v>
      </c>
      <c r="E22" s="832">
        <v>1</v>
      </c>
      <c r="F22" s="889">
        <v>252</v>
      </c>
      <c r="G22" s="837">
        <v>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3721</v>
      </c>
      <c r="B23" s="889"/>
      <c r="C23" s="832"/>
      <c r="D23" s="889"/>
      <c r="E23" s="832"/>
      <c r="F23" s="889">
        <v>480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3722</v>
      </c>
      <c r="B24" s="889">
        <v>5302</v>
      </c>
      <c r="C24" s="832">
        <v>1.0623121618914044</v>
      </c>
      <c r="D24" s="889">
        <v>4991</v>
      </c>
      <c r="E24" s="832">
        <v>1</v>
      </c>
      <c r="F24" s="889">
        <v>3812</v>
      </c>
      <c r="G24" s="837">
        <v>0.7637747946303346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3723</v>
      </c>
      <c r="B25" s="889">
        <v>5828</v>
      </c>
      <c r="C25" s="832">
        <v>0.76462870637627922</v>
      </c>
      <c r="D25" s="889">
        <v>7622</v>
      </c>
      <c r="E25" s="832">
        <v>1</v>
      </c>
      <c r="F25" s="889">
        <v>2885</v>
      </c>
      <c r="G25" s="837">
        <v>0.37850957753870373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1253</v>
      </c>
      <c r="B26" s="889">
        <v>6800200</v>
      </c>
      <c r="C26" s="832">
        <v>0.97828093186574405</v>
      </c>
      <c r="D26" s="889">
        <v>6951173</v>
      </c>
      <c r="E26" s="832">
        <v>1</v>
      </c>
      <c r="F26" s="889">
        <v>5510394.3300000001</v>
      </c>
      <c r="G26" s="837">
        <v>0.79272869917062916</v>
      </c>
      <c r="H26" s="889">
        <v>4277205.540000001</v>
      </c>
      <c r="I26" s="832">
        <v>0.97355130696715086</v>
      </c>
      <c r="J26" s="889">
        <v>4393405.370000002</v>
      </c>
      <c r="K26" s="832">
        <v>1</v>
      </c>
      <c r="L26" s="889">
        <v>3861405.5799999987</v>
      </c>
      <c r="M26" s="837">
        <v>0.8789094688068807</v>
      </c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3724</v>
      </c>
      <c r="B27" s="889"/>
      <c r="C27" s="832"/>
      <c r="D27" s="889">
        <v>378</v>
      </c>
      <c r="E27" s="832">
        <v>1</v>
      </c>
      <c r="F27" s="889">
        <v>381</v>
      </c>
      <c r="G27" s="837">
        <v>1.0079365079365079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3725</v>
      </c>
      <c r="B28" s="889"/>
      <c r="C28" s="832"/>
      <c r="D28" s="889">
        <v>372</v>
      </c>
      <c r="E28" s="832">
        <v>1</v>
      </c>
      <c r="F28" s="889"/>
      <c r="G28" s="837"/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thickBot="1" x14ac:dyDescent="0.35">
      <c r="A29" s="893" t="s">
        <v>3726</v>
      </c>
      <c r="B29" s="891">
        <v>6084</v>
      </c>
      <c r="C29" s="840">
        <v>48.285714285714285</v>
      </c>
      <c r="D29" s="891">
        <v>126</v>
      </c>
      <c r="E29" s="840">
        <v>1</v>
      </c>
      <c r="F29" s="891"/>
      <c r="G29" s="845"/>
      <c r="H29" s="891"/>
      <c r="I29" s="840"/>
      <c r="J29" s="891"/>
      <c r="K29" s="840"/>
      <c r="L29" s="891"/>
      <c r="M29" s="845"/>
      <c r="N29" s="891"/>
      <c r="O29" s="840"/>
      <c r="P29" s="891"/>
      <c r="Q29" s="840"/>
      <c r="R29" s="891"/>
      <c r="S29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4747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7631.56</v>
      </c>
      <c r="G3" s="208">
        <f t="shared" si="0"/>
        <v>11104482.540000003</v>
      </c>
      <c r="H3" s="208"/>
      <c r="I3" s="208"/>
      <c r="J3" s="208">
        <f t="shared" si="0"/>
        <v>8085.6</v>
      </c>
      <c r="K3" s="208">
        <f t="shared" si="0"/>
        <v>11371824.370000003</v>
      </c>
      <c r="L3" s="208"/>
      <c r="M3" s="208"/>
      <c r="N3" s="208">
        <f t="shared" si="0"/>
        <v>6894.4</v>
      </c>
      <c r="O3" s="208">
        <f t="shared" si="0"/>
        <v>9391575.5700000003</v>
      </c>
      <c r="P3" s="79">
        <f>IF(K3=0,0,O3/K3)</f>
        <v>0.8258635786511006</v>
      </c>
      <c r="Q3" s="209">
        <f>IF(N3=0,0,O3/N3)</f>
        <v>1362.203465131121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3727</v>
      </c>
      <c r="B6" s="825" t="s">
        <v>3587</v>
      </c>
      <c r="C6" s="825" t="s">
        <v>3583</v>
      </c>
      <c r="D6" s="825" t="s">
        <v>3616</v>
      </c>
      <c r="E6" s="825" t="s">
        <v>3617</v>
      </c>
      <c r="F6" s="225">
        <v>2</v>
      </c>
      <c r="G6" s="225">
        <v>252</v>
      </c>
      <c r="H6" s="225">
        <v>1</v>
      </c>
      <c r="I6" s="225">
        <v>126</v>
      </c>
      <c r="J6" s="225">
        <v>2</v>
      </c>
      <c r="K6" s="225">
        <v>252</v>
      </c>
      <c r="L6" s="225">
        <v>1</v>
      </c>
      <c r="M6" s="225">
        <v>126</v>
      </c>
      <c r="N6" s="225">
        <v>2</v>
      </c>
      <c r="O6" s="225">
        <v>254</v>
      </c>
      <c r="P6" s="830">
        <v>1.0079365079365079</v>
      </c>
      <c r="Q6" s="848">
        <v>127</v>
      </c>
    </row>
    <row r="7" spans="1:17" ht="14.4" customHeight="1" x14ac:dyDescent="0.3">
      <c r="A7" s="831" t="s">
        <v>3727</v>
      </c>
      <c r="B7" s="832" t="s">
        <v>3587</v>
      </c>
      <c r="C7" s="832" t="s">
        <v>3583</v>
      </c>
      <c r="D7" s="832" t="s">
        <v>3584</v>
      </c>
      <c r="E7" s="832" t="s">
        <v>3585</v>
      </c>
      <c r="F7" s="849"/>
      <c r="G7" s="849"/>
      <c r="H7" s="849"/>
      <c r="I7" s="849"/>
      <c r="J7" s="849">
        <v>1</v>
      </c>
      <c r="K7" s="849">
        <v>251</v>
      </c>
      <c r="L7" s="849">
        <v>1</v>
      </c>
      <c r="M7" s="849">
        <v>251</v>
      </c>
      <c r="N7" s="849"/>
      <c r="O7" s="849"/>
      <c r="P7" s="837"/>
      <c r="Q7" s="850"/>
    </row>
    <row r="8" spans="1:17" ht="14.4" customHeight="1" x14ac:dyDescent="0.3">
      <c r="A8" s="831" t="s">
        <v>3727</v>
      </c>
      <c r="B8" s="832" t="s">
        <v>3587</v>
      </c>
      <c r="C8" s="832" t="s">
        <v>3583</v>
      </c>
      <c r="D8" s="832" t="s">
        <v>3654</v>
      </c>
      <c r="E8" s="832" t="s">
        <v>3655</v>
      </c>
      <c r="F8" s="849"/>
      <c r="G8" s="849"/>
      <c r="H8" s="849"/>
      <c r="I8" s="849"/>
      <c r="J8" s="849">
        <v>1</v>
      </c>
      <c r="K8" s="849">
        <v>120</v>
      </c>
      <c r="L8" s="849">
        <v>1</v>
      </c>
      <c r="M8" s="849">
        <v>120</v>
      </c>
      <c r="N8" s="849"/>
      <c r="O8" s="849"/>
      <c r="P8" s="837"/>
      <c r="Q8" s="850"/>
    </row>
    <row r="9" spans="1:17" ht="14.4" customHeight="1" x14ac:dyDescent="0.3">
      <c r="A9" s="831" t="s">
        <v>3727</v>
      </c>
      <c r="B9" s="832" t="s">
        <v>3587</v>
      </c>
      <c r="C9" s="832" t="s">
        <v>3583</v>
      </c>
      <c r="D9" s="832" t="s">
        <v>3666</v>
      </c>
      <c r="E9" s="832" t="s">
        <v>3667</v>
      </c>
      <c r="F9" s="849">
        <v>1</v>
      </c>
      <c r="G9" s="849">
        <v>319</v>
      </c>
      <c r="H9" s="849"/>
      <c r="I9" s="849">
        <v>319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3728</v>
      </c>
      <c r="B10" s="832" t="s">
        <v>3587</v>
      </c>
      <c r="C10" s="832" t="s">
        <v>3583</v>
      </c>
      <c r="D10" s="832" t="s">
        <v>3616</v>
      </c>
      <c r="E10" s="832" t="s">
        <v>3617</v>
      </c>
      <c r="F10" s="849">
        <v>2</v>
      </c>
      <c r="G10" s="849">
        <v>252</v>
      </c>
      <c r="H10" s="849">
        <v>2</v>
      </c>
      <c r="I10" s="849">
        <v>126</v>
      </c>
      <c r="J10" s="849">
        <v>1</v>
      </c>
      <c r="K10" s="849">
        <v>126</v>
      </c>
      <c r="L10" s="849">
        <v>1</v>
      </c>
      <c r="M10" s="849">
        <v>126</v>
      </c>
      <c r="N10" s="849">
        <v>1</v>
      </c>
      <c r="O10" s="849">
        <v>127</v>
      </c>
      <c r="P10" s="837">
        <v>1.0079365079365079</v>
      </c>
      <c r="Q10" s="850">
        <v>127</v>
      </c>
    </row>
    <row r="11" spans="1:17" ht="14.4" customHeight="1" x14ac:dyDescent="0.3">
      <c r="A11" s="831" t="s">
        <v>3728</v>
      </c>
      <c r="B11" s="832" t="s">
        <v>3587</v>
      </c>
      <c r="C11" s="832" t="s">
        <v>3583</v>
      </c>
      <c r="D11" s="832" t="s">
        <v>3584</v>
      </c>
      <c r="E11" s="832" t="s">
        <v>3585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252</v>
      </c>
      <c r="P11" s="837"/>
      <c r="Q11" s="850">
        <v>252</v>
      </c>
    </row>
    <row r="12" spans="1:17" ht="14.4" customHeight="1" x14ac:dyDescent="0.3">
      <c r="A12" s="831" t="s">
        <v>3729</v>
      </c>
      <c r="B12" s="832" t="s">
        <v>3587</v>
      </c>
      <c r="C12" s="832" t="s">
        <v>3583</v>
      </c>
      <c r="D12" s="832" t="s">
        <v>3614</v>
      </c>
      <c r="E12" s="832" t="s">
        <v>3615</v>
      </c>
      <c r="F12" s="849"/>
      <c r="G12" s="849"/>
      <c r="H12" s="849"/>
      <c r="I12" s="849"/>
      <c r="J12" s="849">
        <v>1</v>
      </c>
      <c r="K12" s="849">
        <v>97</v>
      </c>
      <c r="L12" s="849">
        <v>1</v>
      </c>
      <c r="M12" s="849">
        <v>97</v>
      </c>
      <c r="N12" s="849"/>
      <c r="O12" s="849"/>
      <c r="P12" s="837"/>
      <c r="Q12" s="850"/>
    </row>
    <row r="13" spans="1:17" ht="14.4" customHeight="1" x14ac:dyDescent="0.3">
      <c r="A13" s="831" t="s">
        <v>3729</v>
      </c>
      <c r="B13" s="832" t="s">
        <v>3587</v>
      </c>
      <c r="C13" s="832" t="s">
        <v>3583</v>
      </c>
      <c r="D13" s="832" t="s">
        <v>3616</v>
      </c>
      <c r="E13" s="832" t="s">
        <v>3617</v>
      </c>
      <c r="F13" s="849">
        <v>5</v>
      </c>
      <c r="G13" s="849">
        <v>630</v>
      </c>
      <c r="H13" s="849">
        <v>1.6666666666666667</v>
      </c>
      <c r="I13" s="849">
        <v>126</v>
      </c>
      <c r="J13" s="849">
        <v>3</v>
      </c>
      <c r="K13" s="849">
        <v>378</v>
      </c>
      <c r="L13" s="849">
        <v>1</v>
      </c>
      <c r="M13" s="849">
        <v>126</v>
      </c>
      <c r="N13" s="849">
        <v>2</v>
      </c>
      <c r="O13" s="849">
        <v>254</v>
      </c>
      <c r="P13" s="837">
        <v>0.67195767195767198</v>
      </c>
      <c r="Q13" s="850">
        <v>127</v>
      </c>
    </row>
    <row r="14" spans="1:17" ht="14.4" customHeight="1" x14ac:dyDescent="0.3">
      <c r="A14" s="831" t="s">
        <v>3729</v>
      </c>
      <c r="B14" s="832" t="s">
        <v>3587</v>
      </c>
      <c r="C14" s="832" t="s">
        <v>3583</v>
      </c>
      <c r="D14" s="832" t="s">
        <v>3584</v>
      </c>
      <c r="E14" s="832" t="s">
        <v>3585</v>
      </c>
      <c r="F14" s="849"/>
      <c r="G14" s="849"/>
      <c r="H14" s="849"/>
      <c r="I14" s="849"/>
      <c r="J14" s="849">
        <v>3</v>
      </c>
      <c r="K14" s="849">
        <v>753</v>
      </c>
      <c r="L14" s="849">
        <v>1</v>
      </c>
      <c r="M14" s="849">
        <v>251</v>
      </c>
      <c r="N14" s="849">
        <v>2</v>
      </c>
      <c r="O14" s="849">
        <v>504</v>
      </c>
      <c r="P14" s="837">
        <v>0.66932270916334657</v>
      </c>
      <c r="Q14" s="850">
        <v>252</v>
      </c>
    </row>
    <row r="15" spans="1:17" ht="14.4" customHeight="1" x14ac:dyDescent="0.3">
      <c r="A15" s="831" t="s">
        <v>3730</v>
      </c>
      <c r="B15" s="832" t="s">
        <v>3587</v>
      </c>
      <c r="C15" s="832" t="s">
        <v>3583</v>
      </c>
      <c r="D15" s="832" t="s">
        <v>3612</v>
      </c>
      <c r="E15" s="832" t="s">
        <v>3613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91</v>
      </c>
      <c r="P15" s="837"/>
      <c r="Q15" s="850">
        <v>91</v>
      </c>
    </row>
    <row r="16" spans="1:17" ht="14.4" customHeight="1" x14ac:dyDescent="0.3">
      <c r="A16" s="831" t="s">
        <v>3730</v>
      </c>
      <c r="B16" s="832" t="s">
        <v>3587</v>
      </c>
      <c r="C16" s="832" t="s">
        <v>3583</v>
      </c>
      <c r="D16" s="832" t="s">
        <v>3614</v>
      </c>
      <c r="E16" s="832" t="s">
        <v>3615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81</v>
      </c>
      <c r="P16" s="837"/>
      <c r="Q16" s="850">
        <v>81</v>
      </c>
    </row>
    <row r="17" spans="1:17" ht="14.4" customHeight="1" x14ac:dyDescent="0.3">
      <c r="A17" s="831" t="s">
        <v>3730</v>
      </c>
      <c r="B17" s="832" t="s">
        <v>3587</v>
      </c>
      <c r="C17" s="832" t="s">
        <v>3583</v>
      </c>
      <c r="D17" s="832" t="s">
        <v>3616</v>
      </c>
      <c r="E17" s="832" t="s">
        <v>3617</v>
      </c>
      <c r="F17" s="849">
        <v>2</v>
      </c>
      <c r="G17" s="849">
        <v>252</v>
      </c>
      <c r="H17" s="849">
        <v>0.66666666666666663</v>
      </c>
      <c r="I17" s="849">
        <v>126</v>
      </c>
      <c r="J17" s="849">
        <v>3</v>
      </c>
      <c r="K17" s="849">
        <v>378</v>
      </c>
      <c r="L17" s="849">
        <v>1</v>
      </c>
      <c r="M17" s="849">
        <v>126</v>
      </c>
      <c r="N17" s="849">
        <v>6</v>
      </c>
      <c r="O17" s="849">
        <v>762</v>
      </c>
      <c r="P17" s="837">
        <v>2.0158730158730158</v>
      </c>
      <c r="Q17" s="850">
        <v>127</v>
      </c>
    </row>
    <row r="18" spans="1:17" ht="14.4" customHeight="1" x14ac:dyDescent="0.3">
      <c r="A18" s="831" t="s">
        <v>3731</v>
      </c>
      <c r="B18" s="832" t="s">
        <v>3587</v>
      </c>
      <c r="C18" s="832" t="s">
        <v>3583</v>
      </c>
      <c r="D18" s="832" t="s">
        <v>3616</v>
      </c>
      <c r="E18" s="832" t="s">
        <v>3617</v>
      </c>
      <c r="F18" s="849">
        <v>1</v>
      </c>
      <c r="G18" s="849">
        <v>126</v>
      </c>
      <c r="H18" s="849"/>
      <c r="I18" s="849">
        <v>126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3586</v>
      </c>
      <c r="B19" s="832" t="s">
        <v>3587</v>
      </c>
      <c r="C19" s="832" t="s">
        <v>3583</v>
      </c>
      <c r="D19" s="832" t="s">
        <v>3616</v>
      </c>
      <c r="E19" s="832" t="s">
        <v>3617</v>
      </c>
      <c r="F19" s="849">
        <v>1</v>
      </c>
      <c r="G19" s="849">
        <v>126</v>
      </c>
      <c r="H19" s="849">
        <v>1</v>
      </c>
      <c r="I19" s="849">
        <v>126</v>
      </c>
      <c r="J19" s="849">
        <v>1</v>
      </c>
      <c r="K19" s="849">
        <v>126</v>
      </c>
      <c r="L19" s="849">
        <v>1</v>
      </c>
      <c r="M19" s="849">
        <v>126</v>
      </c>
      <c r="N19" s="849">
        <v>1</v>
      </c>
      <c r="O19" s="849">
        <v>127</v>
      </c>
      <c r="P19" s="837">
        <v>1.0079365079365079</v>
      </c>
      <c r="Q19" s="850">
        <v>127</v>
      </c>
    </row>
    <row r="20" spans="1:17" ht="14.4" customHeight="1" x14ac:dyDescent="0.3">
      <c r="A20" s="831" t="s">
        <v>3586</v>
      </c>
      <c r="B20" s="832" t="s">
        <v>3587</v>
      </c>
      <c r="C20" s="832" t="s">
        <v>3583</v>
      </c>
      <c r="D20" s="832" t="s">
        <v>3584</v>
      </c>
      <c r="E20" s="832" t="s">
        <v>3585</v>
      </c>
      <c r="F20" s="849">
        <v>1</v>
      </c>
      <c r="G20" s="849">
        <v>251</v>
      </c>
      <c r="H20" s="849"/>
      <c r="I20" s="849">
        <v>251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3732</v>
      </c>
      <c r="B21" s="832" t="s">
        <v>3587</v>
      </c>
      <c r="C21" s="832" t="s">
        <v>3583</v>
      </c>
      <c r="D21" s="832" t="s">
        <v>3616</v>
      </c>
      <c r="E21" s="832" t="s">
        <v>3617</v>
      </c>
      <c r="F21" s="849"/>
      <c r="G21" s="849"/>
      <c r="H21" s="849"/>
      <c r="I21" s="849"/>
      <c r="J21" s="849">
        <v>4</v>
      </c>
      <c r="K21" s="849">
        <v>504</v>
      </c>
      <c r="L21" s="849">
        <v>1</v>
      </c>
      <c r="M21" s="849">
        <v>126</v>
      </c>
      <c r="N21" s="849">
        <v>3</v>
      </c>
      <c r="O21" s="849">
        <v>381</v>
      </c>
      <c r="P21" s="837">
        <v>0.75595238095238093</v>
      </c>
      <c r="Q21" s="850">
        <v>127</v>
      </c>
    </row>
    <row r="22" spans="1:17" ht="14.4" customHeight="1" x14ac:dyDescent="0.3">
      <c r="A22" s="831" t="s">
        <v>3732</v>
      </c>
      <c r="B22" s="832" t="s">
        <v>3587</v>
      </c>
      <c r="C22" s="832" t="s">
        <v>3583</v>
      </c>
      <c r="D22" s="832" t="s">
        <v>3584</v>
      </c>
      <c r="E22" s="832" t="s">
        <v>3585</v>
      </c>
      <c r="F22" s="849"/>
      <c r="G22" s="849"/>
      <c r="H22" s="849"/>
      <c r="I22" s="849"/>
      <c r="J22" s="849">
        <v>1</v>
      </c>
      <c r="K22" s="849">
        <v>251</v>
      </c>
      <c r="L22" s="849">
        <v>1</v>
      </c>
      <c r="M22" s="849">
        <v>251</v>
      </c>
      <c r="N22" s="849"/>
      <c r="O22" s="849"/>
      <c r="P22" s="837"/>
      <c r="Q22" s="850"/>
    </row>
    <row r="23" spans="1:17" ht="14.4" customHeight="1" x14ac:dyDescent="0.3">
      <c r="A23" s="831" t="s">
        <v>3733</v>
      </c>
      <c r="B23" s="832" t="s">
        <v>3587</v>
      </c>
      <c r="C23" s="832" t="s">
        <v>3583</v>
      </c>
      <c r="D23" s="832" t="s">
        <v>3616</v>
      </c>
      <c r="E23" s="832" t="s">
        <v>3617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127</v>
      </c>
      <c r="P23" s="837"/>
      <c r="Q23" s="850">
        <v>127</v>
      </c>
    </row>
    <row r="24" spans="1:17" ht="14.4" customHeight="1" x14ac:dyDescent="0.3">
      <c r="A24" s="831" t="s">
        <v>3734</v>
      </c>
      <c r="B24" s="832" t="s">
        <v>3587</v>
      </c>
      <c r="C24" s="832" t="s">
        <v>3583</v>
      </c>
      <c r="D24" s="832" t="s">
        <v>3608</v>
      </c>
      <c r="E24" s="832" t="s">
        <v>3609</v>
      </c>
      <c r="F24" s="849">
        <v>1</v>
      </c>
      <c r="G24" s="849">
        <v>309</v>
      </c>
      <c r="H24" s="849"/>
      <c r="I24" s="849">
        <v>309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3734</v>
      </c>
      <c r="B25" s="832" t="s">
        <v>3587</v>
      </c>
      <c r="C25" s="832" t="s">
        <v>3583</v>
      </c>
      <c r="D25" s="832" t="s">
        <v>3614</v>
      </c>
      <c r="E25" s="832" t="s">
        <v>3615</v>
      </c>
      <c r="F25" s="849"/>
      <c r="G25" s="849"/>
      <c r="H25" s="849"/>
      <c r="I25" s="849"/>
      <c r="J25" s="849">
        <v>1</v>
      </c>
      <c r="K25" s="849">
        <v>97</v>
      </c>
      <c r="L25" s="849">
        <v>1</v>
      </c>
      <c r="M25" s="849">
        <v>97</v>
      </c>
      <c r="N25" s="849"/>
      <c r="O25" s="849"/>
      <c r="P25" s="837"/>
      <c r="Q25" s="850"/>
    </row>
    <row r="26" spans="1:17" ht="14.4" customHeight="1" x14ac:dyDescent="0.3">
      <c r="A26" s="831" t="s">
        <v>3734</v>
      </c>
      <c r="B26" s="832" t="s">
        <v>3587</v>
      </c>
      <c r="C26" s="832" t="s">
        <v>3583</v>
      </c>
      <c r="D26" s="832" t="s">
        <v>3616</v>
      </c>
      <c r="E26" s="832" t="s">
        <v>3617</v>
      </c>
      <c r="F26" s="849">
        <v>28</v>
      </c>
      <c r="G26" s="849">
        <v>3528</v>
      </c>
      <c r="H26" s="849">
        <v>0.77777777777777779</v>
      </c>
      <c r="I26" s="849">
        <v>126</v>
      </c>
      <c r="J26" s="849">
        <v>36</v>
      </c>
      <c r="K26" s="849">
        <v>4536</v>
      </c>
      <c r="L26" s="849">
        <v>1</v>
      </c>
      <c r="M26" s="849">
        <v>126</v>
      </c>
      <c r="N26" s="849">
        <v>30</v>
      </c>
      <c r="O26" s="849">
        <v>3810</v>
      </c>
      <c r="P26" s="837">
        <v>0.83994708994709</v>
      </c>
      <c r="Q26" s="850">
        <v>127</v>
      </c>
    </row>
    <row r="27" spans="1:17" ht="14.4" customHeight="1" x14ac:dyDescent="0.3">
      <c r="A27" s="831" t="s">
        <v>3734</v>
      </c>
      <c r="B27" s="832" t="s">
        <v>3587</v>
      </c>
      <c r="C27" s="832" t="s">
        <v>3583</v>
      </c>
      <c r="D27" s="832" t="s">
        <v>3648</v>
      </c>
      <c r="E27" s="832" t="s">
        <v>3649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496</v>
      </c>
      <c r="P27" s="837"/>
      <c r="Q27" s="850">
        <v>496</v>
      </c>
    </row>
    <row r="28" spans="1:17" ht="14.4" customHeight="1" x14ac:dyDescent="0.3">
      <c r="A28" s="831" t="s">
        <v>3734</v>
      </c>
      <c r="B28" s="832" t="s">
        <v>3587</v>
      </c>
      <c r="C28" s="832" t="s">
        <v>3583</v>
      </c>
      <c r="D28" s="832" t="s">
        <v>3584</v>
      </c>
      <c r="E28" s="832" t="s">
        <v>3585</v>
      </c>
      <c r="F28" s="849"/>
      <c r="G28" s="849"/>
      <c r="H28" s="849"/>
      <c r="I28" s="849"/>
      <c r="J28" s="849">
        <v>2</v>
      </c>
      <c r="K28" s="849">
        <v>502</v>
      </c>
      <c r="L28" s="849">
        <v>1</v>
      </c>
      <c r="M28" s="849">
        <v>251</v>
      </c>
      <c r="N28" s="849">
        <v>3</v>
      </c>
      <c r="O28" s="849">
        <v>756</v>
      </c>
      <c r="P28" s="837">
        <v>1.5059760956175299</v>
      </c>
      <c r="Q28" s="850">
        <v>252</v>
      </c>
    </row>
    <row r="29" spans="1:17" ht="14.4" customHeight="1" x14ac:dyDescent="0.3">
      <c r="A29" s="831" t="s">
        <v>3734</v>
      </c>
      <c r="B29" s="832" t="s">
        <v>3587</v>
      </c>
      <c r="C29" s="832" t="s">
        <v>3583</v>
      </c>
      <c r="D29" s="832" t="s">
        <v>3666</v>
      </c>
      <c r="E29" s="832" t="s">
        <v>3667</v>
      </c>
      <c r="F29" s="849">
        <v>1</v>
      </c>
      <c r="G29" s="849">
        <v>319</v>
      </c>
      <c r="H29" s="849"/>
      <c r="I29" s="849">
        <v>319</v>
      </c>
      <c r="J29" s="849"/>
      <c r="K29" s="849"/>
      <c r="L29" s="849"/>
      <c r="M29" s="849"/>
      <c r="N29" s="849">
        <v>1</v>
      </c>
      <c r="O29" s="849">
        <v>353</v>
      </c>
      <c r="P29" s="837"/>
      <c r="Q29" s="850">
        <v>353</v>
      </c>
    </row>
    <row r="30" spans="1:17" ht="14.4" customHeight="1" x14ac:dyDescent="0.3">
      <c r="A30" s="831" t="s">
        <v>3734</v>
      </c>
      <c r="B30" s="832" t="s">
        <v>3587</v>
      </c>
      <c r="C30" s="832" t="s">
        <v>3583</v>
      </c>
      <c r="D30" s="832" t="s">
        <v>3672</v>
      </c>
      <c r="E30" s="832" t="s">
        <v>3673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145</v>
      </c>
      <c r="P30" s="837"/>
      <c r="Q30" s="850">
        <v>145</v>
      </c>
    </row>
    <row r="31" spans="1:17" ht="14.4" customHeight="1" x14ac:dyDescent="0.3">
      <c r="A31" s="831" t="s">
        <v>3734</v>
      </c>
      <c r="B31" s="832" t="s">
        <v>3587</v>
      </c>
      <c r="C31" s="832" t="s">
        <v>3583</v>
      </c>
      <c r="D31" s="832" t="s">
        <v>3682</v>
      </c>
      <c r="E31" s="832" t="s">
        <v>3683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165</v>
      </c>
      <c r="P31" s="837"/>
      <c r="Q31" s="850">
        <v>165</v>
      </c>
    </row>
    <row r="32" spans="1:17" ht="14.4" customHeight="1" x14ac:dyDescent="0.3">
      <c r="A32" s="831" t="s">
        <v>3734</v>
      </c>
      <c r="B32" s="832" t="s">
        <v>3582</v>
      </c>
      <c r="C32" s="832" t="s">
        <v>3583</v>
      </c>
      <c r="D32" s="832" t="s">
        <v>3628</v>
      </c>
      <c r="E32" s="832" t="s">
        <v>3629</v>
      </c>
      <c r="F32" s="849"/>
      <c r="G32" s="849"/>
      <c r="H32" s="849"/>
      <c r="I32" s="849"/>
      <c r="J32" s="849">
        <v>1</v>
      </c>
      <c r="K32" s="849">
        <v>1310</v>
      </c>
      <c r="L32" s="849">
        <v>1</v>
      </c>
      <c r="M32" s="849">
        <v>1310</v>
      </c>
      <c r="N32" s="849">
        <v>1</v>
      </c>
      <c r="O32" s="849">
        <v>1313</v>
      </c>
      <c r="P32" s="837">
        <v>1.002290076335878</v>
      </c>
      <c r="Q32" s="850">
        <v>1313</v>
      </c>
    </row>
    <row r="33" spans="1:17" ht="14.4" customHeight="1" x14ac:dyDescent="0.3">
      <c r="A33" s="831" t="s">
        <v>3734</v>
      </c>
      <c r="B33" s="832" t="s">
        <v>3582</v>
      </c>
      <c r="C33" s="832" t="s">
        <v>3583</v>
      </c>
      <c r="D33" s="832" t="s">
        <v>3735</v>
      </c>
      <c r="E33" s="832" t="s">
        <v>3736</v>
      </c>
      <c r="F33" s="849"/>
      <c r="G33" s="849"/>
      <c r="H33" s="849"/>
      <c r="I33" s="849"/>
      <c r="J33" s="849">
        <v>1</v>
      </c>
      <c r="K33" s="849">
        <v>120</v>
      </c>
      <c r="L33" s="849">
        <v>1</v>
      </c>
      <c r="M33" s="849">
        <v>120</v>
      </c>
      <c r="N33" s="849"/>
      <c r="O33" s="849"/>
      <c r="P33" s="837"/>
      <c r="Q33" s="850"/>
    </row>
    <row r="34" spans="1:17" ht="14.4" customHeight="1" x14ac:dyDescent="0.3">
      <c r="A34" s="831" t="s">
        <v>3737</v>
      </c>
      <c r="B34" s="832" t="s">
        <v>3587</v>
      </c>
      <c r="C34" s="832" t="s">
        <v>3583</v>
      </c>
      <c r="D34" s="832" t="s">
        <v>3616</v>
      </c>
      <c r="E34" s="832" t="s">
        <v>3617</v>
      </c>
      <c r="F34" s="849"/>
      <c r="G34" s="849"/>
      <c r="H34" s="849"/>
      <c r="I34" s="849"/>
      <c r="J34" s="849">
        <v>1</v>
      </c>
      <c r="K34" s="849">
        <v>126</v>
      </c>
      <c r="L34" s="849">
        <v>1</v>
      </c>
      <c r="M34" s="849">
        <v>126</v>
      </c>
      <c r="N34" s="849"/>
      <c r="O34" s="849"/>
      <c r="P34" s="837"/>
      <c r="Q34" s="850"/>
    </row>
    <row r="35" spans="1:17" ht="14.4" customHeight="1" x14ac:dyDescent="0.3">
      <c r="A35" s="831" t="s">
        <v>3737</v>
      </c>
      <c r="B35" s="832" t="s">
        <v>3587</v>
      </c>
      <c r="C35" s="832" t="s">
        <v>3583</v>
      </c>
      <c r="D35" s="832" t="s">
        <v>3688</v>
      </c>
      <c r="E35" s="832" t="s">
        <v>3689</v>
      </c>
      <c r="F35" s="849"/>
      <c r="G35" s="849"/>
      <c r="H35" s="849"/>
      <c r="I35" s="849"/>
      <c r="J35" s="849">
        <v>1</v>
      </c>
      <c r="K35" s="849">
        <v>400</v>
      </c>
      <c r="L35" s="849">
        <v>1</v>
      </c>
      <c r="M35" s="849">
        <v>400</v>
      </c>
      <c r="N35" s="849"/>
      <c r="O35" s="849"/>
      <c r="P35" s="837"/>
      <c r="Q35" s="850"/>
    </row>
    <row r="36" spans="1:17" ht="14.4" customHeight="1" x14ac:dyDescent="0.3">
      <c r="A36" s="831" t="s">
        <v>3738</v>
      </c>
      <c r="B36" s="832" t="s">
        <v>3587</v>
      </c>
      <c r="C36" s="832" t="s">
        <v>3583</v>
      </c>
      <c r="D36" s="832" t="s">
        <v>3616</v>
      </c>
      <c r="E36" s="832" t="s">
        <v>3617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127</v>
      </c>
      <c r="P36" s="837"/>
      <c r="Q36" s="850">
        <v>127</v>
      </c>
    </row>
    <row r="37" spans="1:17" ht="14.4" customHeight="1" x14ac:dyDescent="0.3">
      <c r="A37" s="831" t="s">
        <v>3738</v>
      </c>
      <c r="B37" s="832" t="s">
        <v>3587</v>
      </c>
      <c r="C37" s="832" t="s">
        <v>3583</v>
      </c>
      <c r="D37" s="832" t="s">
        <v>3584</v>
      </c>
      <c r="E37" s="832" t="s">
        <v>3585</v>
      </c>
      <c r="F37" s="849"/>
      <c r="G37" s="849"/>
      <c r="H37" s="849"/>
      <c r="I37" s="849"/>
      <c r="J37" s="849">
        <v>1</v>
      </c>
      <c r="K37" s="849">
        <v>251</v>
      </c>
      <c r="L37" s="849">
        <v>1</v>
      </c>
      <c r="M37" s="849">
        <v>251</v>
      </c>
      <c r="N37" s="849">
        <v>1</v>
      </c>
      <c r="O37" s="849">
        <v>252</v>
      </c>
      <c r="P37" s="837">
        <v>1.0039840637450199</v>
      </c>
      <c r="Q37" s="850">
        <v>252</v>
      </c>
    </row>
    <row r="38" spans="1:17" ht="14.4" customHeight="1" x14ac:dyDescent="0.3">
      <c r="A38" s="831" t="s">
        <v>3739</v>
      </c>
      <c r="B38" s="832" t="s">
        <v>3587</v>
      </c>
      <c r="C38" s="832" t="s">
        <v>3583</v>
      </c>
      <c r="D38" s="832" t="s">
        <v>3616</v>
      </c>
      <c r="E38" s="832" t="s">
        <v>3617</v>
      </c>
      <c r="F38" s="849">
        <v>1</v>
      </c>
      <c r="G38" s="849">
        <v>126</v>
      </c>
      <c r="H38" s="849"/>
      <c r="I38" s="849">
        <v>126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3740</v>
      </c>
      <c r="B39" s="832" t="s">
        <v>3587</v>
      </c>
      <c r="C39" s="832" t="s">
        <v>3583</v>
      </c>
      <c r="D39" s="832" t="s">
        <v>3612</v>
      </c>
      <c r="E39" s="832" t="s">
        <v>3613</v>
      </c>
      <c r="F39" s="849">
        <v>1</v>
      </c>
      <c r="G39" s="849">
        <v>99</v>
      </c>
      <c r="H39" s="849"/>
      <c r="I39" s="849">
        <v>99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3740</v>
      </c>
      <c r="B40" s="832" t="s">
        <v>3587</v>
      </c>
      <c r="C40" s="832" t="s">
        <v>3583</v>
      </c>
      <c r="D40" s="832" t="s">
        <v>3616</v>
      </c>
      <c r="E40" s="832" t="s">
        <v>3617</v>
      </c>
      <c r="F40" s="849">
        <v>4</v>
      </c>
      <c r="G40" s="849">
        <v>504</v>
      </c>
      <c r="H40" s="849">
        <v>2</v>
      </c>
      <c r="I40" s="849">
        <v>126</v>
      </c>
      <c r="J40" s="849">
        <v>2</v>
      </c>
      <c r="K40" s="849">
        <v>252</v>
      </c>
      <c r="L40" s="849">
        <v>1</v>
      </c>
      <c r="M40" s="849">
        <v>126</v>
      </c>
      <c r="N40" s="849">
        <v>3</v>
      </c>
      <c r="O40" s="849">
        <v>381</v>
      </c>
      <c r="P40" s="837">
        <v>1.5119047619047619</v>
      </c>
      <c r="Q40" s="850">
        <v>127</v>
      </c>
    </row>
    <row r="41" spans="1:17" ht="14.4" customHeight="1" x14ac:dyDescent="0.3">
      <c r="A41" s="831" t="s">
        <v>3740</v>
      </c>
      <c r="B41" s="832" t="s">
        <v>3587</v>
      </c>
      <c r="C41" s="832" t="s">
        <v>3583</v>
      </c>
      <c r="D41" s="832" t="s">
        <v>3634</v>
      </c>
      <c r="E41" s="832" t="s">
        <v>3635</v>
      </c>
      <c r="F41" s="849"/>
      <c r="G41" s="849"/>
      <c r="H41" s="849"/>
      <c r="I41" s="849"/>
      <c r="J41" s="849">
        <v>1</v>
      </c>
      <c r="K41" s="849">
        <v>163</v>
      </c>
      <c r="L41" s="849">
        <v>1</v>
      </c>
      <c r="M41" s="849">
        <v>163</v>
      </c>
      <c r="N41" s="849"/>
      <c r="O41" s="849"/>
      <c r="P41" s="837"/>
      <c r="Q41" s="850"/>
    </row>
    <row r="42" spans="1:17" ht="14.4" customHeight="1" x14ac:dyDescent="0.3">
      <c r="A42" s="831" t="s">
        <v>3740</v>
      </c>
      <c r="B42" s="832" t="s">
        <v>3587</v>
      </c>
      <c r="C42" s="832" t="s">
        <v>3583</v>
      </c>
      <c r="D42" s="832" t="s">
        <v>3642</v>
      </c>
      <c r="E42" s="832" t="s">
        <v>3643</v>
      </c>
      <c r="F42" s="849"/>
      <c r="G42" s="849"/>
      <c r="H42" s="849"/>
      <c r="I42" s="849"/>
      <c r="J42" s="849">
        <v>1</v>
      </c>
      <c r="K42" s="849">
        <v>86</v>
      </c>
      <c r="L42" s="849">
        <v>1</v>
      </c>
      <c r="M42" s="849">
        <v>86</v>
      </c>
      <c r="N42" s="849"/>
      <c r="O42" s="849"/>
      <c r="P42" s="837"/>
      <c r="Q42" s="850"/>
    </row>
    <row r="43" spans="1:17" ht="14.4" customHeight="1" x14ac:dyDescent="0.3">
      <c r="A43" s="831" t="s">
        <v>3740</v>
      </c>
      <c r="B43" s="832" t="s">
        <v>3587</v>
      </c>
      <c r="C43" s="832" t="s">
        <v>3583</v>
      </c>
      <c r="D43" s="832" t="s">
        <v>3584</v>
      </c>
      <c r="E43" s="832" t="s">
        <v>3585</v>
      </c>
      <c r="F43" s="849">
        <v>1</v>
      </c>
      <c r="G43" s="849">
        <v>251</v>
      </c>
      <c r="H43" s="849">
        <v>0.5</v>
      </c>
      <c r="I43" s="849">
        <v>251</v>
      </c>
      <c r="J43" s="849">
        <v>2</v>
      </c>
      <c r="K43" s="849">
        <v>502</v>
      </c>
      <c r="L43" s="849">
        <v>1</v>
      </c>
      <c r="M43" s="849">
        <v>251</v>
      </c>
      <c r="N43" s="849"/>
      <c r="O43" s="849"/>
      <c r="P43" s="837"/>
      <c r="Q43" s="850"/>
    </row>
    <row r="44" spans="1:17" ht="14.4" customHeight="1" x14ac:dyDescent="0.3">
      <c r="A44" s="831" t="s">
        <v>3741</v>
      </c>
      <c r="B44" s="832" t="s">
        <v>3587</v>
      </c>
      <c r="C44" s="832" t="s">
        <v>3583</v>
      </c>
      <c r="D44" s="832" t="s">
        <v>3608</v>
      </c>
      <c r="E44" s="832" t="s">
        <v>3609</v>
      </c>
      <c r="F44" s="849"/>
      <c r="G44" s="849"/>
      <c r="H44" s="849"/>
      <c r="I44" s="849"/>
      <c r="J44" s="849">
        <v>1</v>
      </c>
      <c r="K44" s="849">
        <v>309</v>
      </c>
      <c r="L44" s="849">
        <v>1</v>
      </c>
      <c r="M44" s="849">
        <v>309</v>
      </c>
      <c r="N44" s="849"/>
      <c r="O44" s="849"/>
      <c r="P44" s="837"/>
      <c r="Q44" s="850"/>
    </row>
    <row r="45" spans="1:17" ht="14.4" customHeight="1" x14ac:dyDescent="0.3">
      <c r="A45" s="831" t="s">
        <v>3741</v>
      </c>
      <c r="B45" s="832" t="s">
        <v>3587</v>
      </c>
      <c r="C45" s="832" t="s">
        <v>3583</v>
      </c>
      <c r="D45" s="832" t="s">
        <v>3616</v>
      </c>
      <c r="E45" s="832" t="s">
        <v>3617</v>
      </c>
      <c r="F45" s="849">
        <v>4</v>
      </c>
      <c r="G45" s="849">
        <v>504</v>
      </c>
      <c r="H45" s="849">
        <v>1.3333333333333333</v>
      </c>
      <c r="I45" s="849">
        <v>126</v>
      </c>
      <c r="J45" s="849">
        <v>3</v>
      </c>
      <c r="K45" s="849">
        <v>378</v>
      </c>
      <c r="L45" s="849">
        <v>1</v>
      </c>
      <c r="M45" s="849">
        <v>126</v>
      </c>
      <c r="N45" s="849">
        <v>2</v>
      </c>
      <c r="O45" s="849">
        <v>254</v>
      </c>
      <c r="P45" s="837">
        <v>0.67195767195767198</v>
      </c>
      <c r="Q45" s="850">
        <v>127</v>
      </c>
    </row>
    <row r="46" spans="1:17" ht="14.4" customHeight="1" x14ac:dyDescent="0.3">
      <c r="A46" s="831" t="s">
        <v>3742</v>
      </c>
      <c r="B46" s="832" t="s">
        <v>3587</v>
      </c>
      <c r="C46" s="832" t="s">
        <v>3583</v>
      </c>
      <c r="D46" s="832" t="s">
        <v>3612</v>
      </c>
      <c r="E46" s="832" t="s">
        <v>3613</v>
      </c>
      <c r="F46" s="849"/>
      <c r="G46" s="849"/>
      <c r="H46" s="849"/>
      <c r="I46" s="849"/>
      <c r="J46" s="849">
        <v>1</v>
      </c>
      <c r="K46" s="849">
        <v>99</v>
      </c>
      <c r="L46" s="849">
        <v>1</v>
      </c>
      <c r="M46" s="849">
        <v>99</v>
      </c>
      <c r="N46" s="849"/>
      <c r="O46" s="849"/>
      <c r="P46" s="837"/>
      <c r="Q46" s="850"/>
    </row>
    <row r="47" spans="1:17" ht="14.4" customHeight="1" x14ac:dyDescent="0.3">
      <c r="A47" s="831" t="s">
        <v>3742</v>
      </c>
      <c r="B47" s="832" t="s">
        <v>3587</v>
      </c>
      <c r="C47" s="832" t="s">
        <v>3583</v>
      </c>
      <c r="D47" s="832" t="s">
        <v>3616</v>
      </c>
      <c r="E47" s="832" t="s">
        <v>3617</v>
      </c>
      <c r="F47" s="849">
        <v>12</v>
      </c>
      <c r="G47" s="849">
        <v>1512</v>
      </c>
      <c r="H47" s="849">
        <v>2.4</v>
      </c>
      <c r="I47" s="849">
        <v>126</v>
      </c>
      <c r="J47" s="849">
        <v>5</v>
      </c>
      <c r="K47" s="849">
        <v>630</v>
      </c>
      <c r="L47" s="849">
        <v>1</v>
      </c>
      <c r="M47" s="849">
        <v>126</v>
      </c>
      <c r="N47" s="849">
        <v>2</v>
      </c>
      <c r="O47" s="849">
        <v>254</v>
      </c>
      <c r="P47" s="837">
        <v>0.40317460317460319</v>
      </c>
      <c r="Q47" s="850">
        <v>127</v>
      </c>
    </row>
    <row r="48" spans="1:17" ht="14.4" customHeight="1" x14ac:dyDescent="0.3">
      <c r="A48" s="831" t="s">
        <v>3742</v>
      </c>
      <c r="B48" s="832" t="s">
        <v>3587</v>
      </c>
      <c r="C48" s="832" t="s">
        <v>3583</v>
      </c>
      <c r="D48" s="832" t="s">
        <v>3670</v>
      </c>
      <c r="E48" s="832" t="s">
        <v>3671</v>
      </c>
      <c r="F48" s="849"/>
      <c r="G48" s="849"/>
      <c r="H48" s="849"/>
      <c r="I48" s="849"/>
      <c r="J48" s="849">
        <v>1</v>
      </c>
      <c r="K48" s="849">
        <v>132</v>
      </c>
      <c r="L48" s="849">
        <v>1</v>
      </c>
      <c r="M48" s="849">
        <v>132</v>
      </c>
      <c r="N48" s="849"/>
      <c r="O48" s="849"/>
      <c r="P48" s="837"/>
      <c r="Q48" s="850"/>
    </row>
    <row r="49" spans="1:17" ht="14.4" customHeight="1" x14ac:dyDescent="0.3">
      <c r="A49" s="831" t="s">
        <v>3743</v>
      </c>
      <c r="B49" s="832" t="s">
        <v>3587</v>
      </c>
      <c r="C49" s="832" t="s">
        <v>3583</v>
      </c>
      <c r="D49" s="832" t="s">
        <v>3616</v>
      </c>
      <c r="E49" s="832" t="s">
        <v>3617</v>
      </c>
      <c r="F49" s="849"/>
      <c r="G49" s="849"/>
      <c r="H49" s="849"/>
      <c r="I49" s="849"/>
      <c r="J49" s="849"/>
      <c r="K49" s="849"/>
      <c r="L49" s="849"/>
      <c r="M49" s="849"/>
      <c r="N49" s="849">
        <v>3</v>
      </c>
      <c r="O49" s="849">
        <v>381</v>
      </c>
      <c r="P49" s="837"/>
      <c r="Q49" s="850">
        <v>127</v>
      </c>
    </row>
    <row r="50" spans="1:17" ht="14.4" customHeight="1" x14ac:dyDescent="0.3">
      <c r="A50" s="831" t="s">
        <v>3743</v>
      </c>
      <c r="B50" s="832" t="s">
        <v>3587</v>
      </c>
      <c r="C50" s="832" t="s">
        <v>3583</v>
      </c>
      <c r="D50" s="832" t="s">
        <v>3636</v>
      </c>
      <c r="E50" s="832" t="s">
        <v>3637</v>
      </c>
      <c r="F50" s="849"/>
      <c r="G50" s="849"/>
      <c r="H50" s="849"/>
      <c r="I50" s="849"/>
      <c r="J50" s="849"/>
      <c r="K50" s="849"/>
      <c r="L50" s="849"/>
      <c r="M50" s="849"/>
      <c r="N50" s="849">
        <v>2</v>
      </c>
      <c r="O50" s="849">
        <v>66.66</v>
      </c>
      <c r="P50" s="837"/>
      <c r="Q50" s="850">
        <v>33.33</v>
      </c>
    </row>
    <row r="51" spans="1:17" ht="14.4" customHeight="1" x14ac:dyDescent="0.3">
      <c r="A51" s="831" t="s">
        <v>3743</v>
      </c>
      <c r="B51" s="832" t="s">
        <v>3587</v>
      </c>
      <c r="C51" s="832" t="s">
        <v>3583</v>
      </c>
      <c r="D51" s="832" t="s">
        <v>3584</v>
      </c>
      <c r="E51" s="832" t="s">
        <v>3585</v>
      </c>
      <c r="F51" s="849"/>
      <c r="G51" s="849"/>
      <c r="H51" s="849"/>
      <c r="I51" s="849"/>
      <c r="J51" s="849">
        <v>2</v>
      </c>
      <c r="K51" s="849">
        <v>502</v>
      </c>
      <c r="L51" s="849">
        <v>1</v>
      </c>
      <c r="M51" s="849">
        <v>251</v>
      </c>
      <c r="N51" s="849">
        <v>1</v>
      </c>
      <c r="O51" s="849">
        <v>252</v>
      </c>
      <c r="P51" s="837">
        <v>0.50199203187250996</v>
      </c>
      <c r="Q51" s="850">
        <v>252</v>
      </c>
    </row>
    <row r="52" spans="1:17" ht="14.4" customHeight="1" x14ac:dyDescent="0.3">
      <c r="A52" s="831" t="s">
        <v>3744</v>
      </c>
      <c r="B52" s="832" t="s">
        <v>3587</v>
      </c>
      <c r="C52" s="832" t="s">
        <v>3583</v>
      </c>
      <c r="D52" s="832" t="s">
        <v>3616</v>
      </c>
      <c r="E52" s="832" t="s">
        <v>3617</v>
      </c>
      <c r="F52" s="849">
        <v>2</v>
      </c>
      <c r="G52" s="849">
        <v>252</v>
      </c>
      <c r="H52" s="849">
        <v>2</v>
      </c>
      <c r="I52" s="849">
        <v>126</v>
      </c>
      <c r="J52" s="849">
        <v>1</v>
      </c>
      <c r="K52" s="849">
        <v>126</v>
      </c>
      <c r="L52" s="849">
        <v>1</v>
      </c>
      <c r="M52" s="849">
        <v>126</v>
      </c>
      <c r="N52" s="849"/>
      <c r="O52" s="849"/>
      <c r="P52" s="837"/>
      <c r="Q52" s="850"/>
    </row>
    <row r="53" spans="1:17" ht="14.4" customHeight="1" x14ac:dyDescent="0.3">
      <c r="A53" s="831" t="s">
        <v>3744</v>
      </c>
      <c r="B53" s="832" t="s">
        <v>3587</v>
      </c>
      <c r="C53" s="832" t="s">
        <v>3583</v>
      </c>
      <c r="D53" s="832" t="s">
        <v>3584</v>
      </c>
      <c r="E53" s="832" t="s">
        <v>3585</v>
      </c>
      <c r="F53" s="849">
        <v>1</v>
      </c>
      <c r="G53" s="849">
        <v>251</v>
      </c>
      <c r="H53" s="849"/>
      <c r="I53" s="849">
        <v>251</v>
      </c>
      <c r="J53" s="849"/>
      <c r="K53" s="849"/>
      <c r="L53" s="849"/>
      <c r="M53" s="849"/>
      <c r="N53" s="849">
        <v>1</v>
      </c>
      <c r="O53" s="849">
        <v>252</v>
      </c>
      <c r="P53" s="837"/>
      <c r="Q53" s="850">
        <v>252</v>
      </c>
    </row>
    <row r="54" spans="1:17" ht="14.4" customHeight="1" x14ac:dyDescent="0.3">
      <c r="A54" s="831" t="s">
        <v>3745</v>
      </c>
      <c r="B54" s="832" t="s">
        <v>3587</v>
      </c>
      <c r="C54" s="832" t="s">
        <v>3583</v>
      </c>
      <c r="D54" s="832" t="s">
        <v>3616</v>
      </c>
      <c r="E54" s="832" t="s">
        <v>3617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127</v>
      </c>
      <c r="P54" s="837"/>
      <c r="Q54" s="850">
        <v>127</v>
      </c>
    </row>
    <row r="55" spans="1:17" ht="14.4" customHeight="1" x14ac:dyDescent="0.3">
      <c r="A55" s="831" t="s">
        <v>3745</v>
      </c>
      <c r="B55" s="832" t="s">
        <v>3587</v>
      </c>
      <c r="C55" s="832" t="s">
        <v>3583</v>
      </c>
      <c r="D55" s="832" t="s">
        <v>3666</v>
      </c>
      <c r="E55" s="832" t="s">
        <v>3667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353</v>
      </c>
      <c r="P55" s="837"/>
      <c r="Q55" s="850">
        <v>353</v>
      </c>
    </row>
    <row r="56" spans="1:17" ht="14.4" customHeight="1" x14ac:dyDescent="0.3">
      <c r="A56" s="831" t="s">
        <v>3746</v>
      </c>
      <c r="B56" s="832" t="s">
        <v>3587</v>
      </c>
      <c r="C56" s="832" t="s">
        <v>3583</v>
      </c>
      <c r="D56" s="832" t="s">
        <v>3612</v>
      </c>
      <c r="E56" s="832" t="s">
        <v>3613</v>
      </c>
      <c r="F56" s="849">
        <v>1</v>
      </c>
      <c r="G56" s="849">
        <v>99</v>
      </c>
      <c r="H56" s="849"/>
      <c r="I56" s="849">
        <v>99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3746</v>
      </c>
      <c r="B57" s="832" t="s">
        <v>3587</v>
      </c>
      <c r="C57" s="832" t="s">
        <v>3583</v>
      </c>
      <c r="D57" s="832" t="s">
        <v>3614</v>
      </c>
      <c r="E57" s="832" t="s">
        <v>3615</v>
      </c>
      <c r="F57" s="849">
        <v>2</v>
      </c>
      <c r="G57" s="849">
        <v>194</v>
      </c>
      <c r="H57" s="849"/>
      <c r="I57" s="849">
        <v>97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3746</v>
      </c>
      <c r="B58" s="832" t="s">
        <v>3587</v>
      </c>
      <c r="C58" s="832" t="s">
        <v>3583</v>
      </c>
      <c r="D58" s="832" t="s">
        <v>3616</v>
      </c>
      <c r="E58" s="832" t="s">
        <v>3617</v>
      </c>
      <c r="F58" s="849">
        <v>15</v>
      </c>
      <c r="G58" s="849">
        <v>1890</v>
      </c>
      <c r="H58" s="849">
        <v>0.55555555555555558</v>
      </c>
      <c r="I58" s="849">
        <v>126</v>
      </c>
      <c r="J58" s="849">
        <v>27</v>
      </c>
      <c r="K58" s="849">
        <v>3402</v>
      </c>
      <c r="L58" s="849">
        <v>1</v>
      </c>
      <c r="M58" s="849">
        <v>126</v>
      </c>
      <c r="N58" s="849">
        <v>19</v>
      </c>
      <c r="O58" s="849">
        <v>2413</v>
      </c>
      <c r="P58" s="837">
        <v>0.70928865373309813</v>
      </c>
      <c r="Q58" s="850">
        <v>127</v>
      </c>
    </row>
    <row r="59" spans="1:17" ht="14.4" customHeight="1" x14ac:dyDescent="0.3">
      <c r="A59" s="831" t="s">
        <v>3746</v>
      </c>
      <c r="B59" s="832" t="s">
        <v>3587</v>
      </c>
      <c r="C59" s="832" t="s">
        <v>3583</v>
      </c>
      <c r="D59" s="832" t="s">
        <v>3628</v>
      </c>
      <c r="E59" s="832" t="s">
        <v>3629</v>
      </c>
      <c r="F59" s="849">
        <v>1</v>
      </c>
      <c r="G59" s="849">
        <v>1309</v>
      </c>
      <c r="H59" s="849"/>
      <c r="I59" s="849">
        <v>1309</v>
      </c>
      <c r="J59" s="849"/>
      <c r="K59" s="849"/>
      <c r="L59" s="849"/>
      <c r="M59" s="849"/>
      <c r="N59" s="849">
        <v>1</v>
      </c>
      <c r="O59" s="849">
        <v>1313</v>
      </c>
      <c r="P59" s="837"/>
      <c r="Q59" s="850">
        <v>1313</v>
      </c>
    </row>
    <row r="60" spans="1:17" ht="14.4" customHeight="1" x14ac:dyDescent="0.3">
      <c r="A60" s="831" t="s">
        <v>3746</v>
      </c>
      <c r="B60" s="832" t="s">
        <v>3587</v>
      </c>
      <c r="C60" s="832" t="s">
        <v>3583</v>
      </c>
      <c r="D60" s="832" t="s">
        <v>3630</v>
      </c>
      <c r="E60" s="832" t="s">
        <v>3631</v>
      </c>
      <c r="F60" s="849">
        <v>1</v>
      </c>
      <c r="G60" s="849">
        <v>971</v>
      </c>
      <c r="H60" s="849">
        <v>0.99897119341563789</v>
      </c>
      <c r="I60" s="849">
        <v>971</v>
      </c>
      <c r="J60" s="849">
        <v>1</v>
      </c>
      <c r="K60" s="849">
        <v>972</v>
      </c>
      <c r="L60" s="849">
        <v>1</v>
      </c>
      <c r="M60" s="849">
        <v>972</v>
      </c>
      <c r="N60" s="849"/>
      <c r="O60" s="849"/>
      <c r="P60" s="837"/>
      <c r="Q60" s="850"/>
    </row>
    <row r="61" spans="1:17" ht="14.4" customHeight="1" x14ac:dyDescent="0.3">
      <c r="A61" s="831" t="s">
        <v>3746</v>
      </c>
      <c r="B61" s="832" t="s">
        <v>3587</v>
      </c>
      <c r="C61" s="832" t="s">
        <v>3583</v>
      </c>
      <c r="D61" s="832" t="s">
        <v>3642</v>
      </c>
      <c r="E61" s="832" t="s">
        <v>3643</v>
      </c>
      <c r="F61" s="849">
        <v>1</v>
      </c>
      <c r="G61" s="849">
        <v>86</v>
      </c>
      <c r="H61" s="849"/>
      <c r="I61" s="849">
        <v>86</v>
      </c>
      <c r="J61" s="849"/>
      <c r="K61" s="849"/>
      <c r="L61" s="849"/>
      <c r="M61" s="849"/>
      <c r="N61" s="849">
        <v>1</v>
      </c>
      <c r="O61" s="849">
        <v>86</v>
      </c>
      <c r="P61" s="837"/>
      <c r="Q61" s="850">
        <v>86</v>
      </c>
    </row>
    <row r="62" spans="1:17" ht="14.4" customHeight="1" x14ac:dyDescent="0.3">
      <c r="A62" s="831" t="s">
        <v>3746</v>
      </c>
      <c r="B62" s="832" t="s">
        <v>3587</v>
      </c>
      <c r="C62" s="832" t="s">
        <v>3583</v>
      </c>
      <c r="D62" s="832" t="s">
        <v>3584</v>
      </c>
      <c r="E62" s="832" t="s">
        <v>3585</v>
      </c>
      <c r="F62" s="849">
        <v>3</v>
      </c>
      <c r="G62" s="849">
        <v>753</v>
      </c>
      <c r="H62" s="849">
        <v>1.5</v>
      </c>
      <c r="I62" s="849">
        <v>251</v>
      </c>
      <c r="J62" s="849">
        <v>2</v>
      </c>
      <c r="K62" s="849">
        <v>502</v>
      </c>
      <c r="L62" s="849">
        <v>1</v>
      </c>
      <c r="M62" s="849">
        <v>251</v>
      </c>
      <c r="N62" s="849"/>
      <c r="O62" s="849"/>
      <c r="P62" s="837"/>
      <c r="Q62" s="850"/>
    </row>
    <row r="63" spans="1:17" ht="14.4" customHeight="1" x14ac:dyDescent="0.3">
      <c r="A63" s="831" t="s">
        <v>3746</v>
      </c>
      <c r="B63" s="832" t="s">
        <v>3587</v>
      </c>
      <c r="C63" s="832" t="s">
        <v>3583</v>
      </c>
      <c r="D63" s="832" t="s">
        <v>3672</v>
      </c>
      <c r="E63" s="832" t="s">
        <v>3673</v>
      </c>
      <c r="F63" s="849"/>
      <c r="G63" s="849"/>
      <c r="H63" s="849"/>
      <c r="I63" s="849"/>
      <c r="J63" s="849">
        <v>1</v>
      </c>
      <c r="K63" s="849">
        <v>115</v>
      </c>
      <c r="L63" s="849">
        <v>1</v>
      </c>
      <c r="M63" s="849">
        <v>115</v>
      </c>
      <c r="N63" s="849"/>
      <c r="O63" s="849"/>
      <c r="P63" s="837"/>
      <c r="Q63" s="850"/>
    </row>
    <row r="64" spans="1:17" ht="14.4" customHeight="1" x14ac:dyDescent="0.3">
      <c r="A64" s="831" t="s">
        <v>3747</v>
      </c>
      <c r="B64" s="832" t="s">
        <v>3587</v>
      </c>
      <c r="C64" s="832" t="s">
        <v>3583</v>
      </c>
      <c r="D64" s="832" t="s">
        <v>3612</v>
      </c>
      <c r="E64" s="832" t="s">
        <v>3613</v>
      </c>
      <c r="F64" s="849"/>
      <c r="G64" s="849"/>
      <c r="H64" s="849"/>
      <c r="I64" s="849"/>
      <c r="J64" s="849">
        <v>1</v>
      </c>
      <c r="K64" s="849">
        <v>99</v>
      </c>
      <c r="L64" s="849">
        <v>1</v>
      </c>
      <c r="M64" s="849">
        <v>99</v>
      </c>
      <c r="N64" s="849">
        <v>1</v>
      </c>
      <c r="O64" s="849">
        <v>91</v>
      </c>
      <c r="P64" s="837">
        <v>0.91919191919191923</v>
      </c>
      <c r="Q64" s="850">
        <v>91</v>
      </c>
    </row>
    <row r="65" spans="1:17" ht="14.4" customHeight="1" x14ac:dyDescent="0.3">
      <c r="A65" s="831" t="s">
        <v>3747</v>
      </c>
      <c r="B65" s="832" t="s">
        <v>3587</v>
      </c>
      <c r="C65" s="832" t="s">
        <v>3583</v>
      </c>
      <c r="D65" s="832" t="s">
        <v>3614</v>
      </c>
      <c r="E65" s="832" t="s">
        <v>3615</v>
      </c>
      <c r="F65" s="849"/>
      <c r="G65" s="849"/>
      <c r="H65" s="849"/>
      <c r="I65" s="849"/>
      <c r="J65" s="849">
        <v>1</v>
      </c>
      <c r="K65" s="849">
        <v>97</v>
      </c>
      <c r="L65" s="849">
        <v>1</v>
      </c>
      <c r="M65" s="849">
        <v>97</v>
      </c>
      <c r="N65" s="849"/>
      <c r="O65" s="849"/>
      <c r="P65" s="837"/>
      <c r="Q65" s="850"/>
    </row>
    <row r="66" spans="1:17" ht="14.4" customHeight="1" x14ac:dyDescent="0.3">
      <c r="A66" s="831" t="s">
        <v>3747</v>
      </c>
      <c r="B66" s="832" t="s">
        <v>3587</v>
      </c>
      <c r="C66" s="832" t="s">
        <v>3583</v>
      </c>
      <c r="D66" s="832" t="s">
        <v>3616</v>
      </c>
      <c r="E66" s="832" t="s">
        <v>3617</v>
      </c>
      <c r="F66" s="849">
        <v>35</v>
      </c>
      <c r="G66" s="849">
        <v>4410</v>
      </c>
      <c r="H66" s="849">
        <v>1.2068965517241379</v>
      </c>
      <c r="I66" s="849">
        <v>126</v>
      </c>
      <c r="J66" s="849">
        <v>29</v>
      </c>
      <c r="K66" s="849">
        <v>3654</v>
      </c>
      <c r="L66" s="849">
        <v>1</v>
      </c>
      <c r="M66" s="849">
        <v>126</v>
      </c>
      <c r="N66" s="849">
        <v>22</v>
      </c>
      <c r="O66" s="849">
        <v>2794</v>
      </c>
      <c r="P66" s="837">
        <v>0.76464148877941984</v>
      </c>
      <c r="Q66" s="850">
        <v>127</v>
      </c>
    </row>
    <row r="67" spans="1:17" ht="14.4" customHeight="1" x14ac:dyDescent="0.3">
      <c r="A67" s="831" t="s">
        <v>3747</v>
      </c>
      <c r="B67" s="832" t="s">
        <v>3587</v>
      </c>
      <c r="C67" s="832" t="s">
        <v>3583</v>
      </c>
      <c r="D67" s="832" t="s">
        <v>3626</v>
      </c>
      <c r="E67" s="832" t="s">
        <v>3627</v>
      </c>
      <c r="F67" s="849"/>
      <c r="G67" s="849"/>
      <c r="H67" s="849"/>
      <c r="I67" s="849"/>
      <c r="J67" s="849">
        <v>1</v>
      </c>
      <c r="K67" s="849">
        <v>1678</v>
      </c>
      <c r="L67" s="849">
        <v>1</v>
      </c>
      <c r="M67" s="849">
        <v>1678</v>
      </c>
      <c r="N67" s="849"/>
      <c r="O67" s="849"/>
      <c r="P67" s="837"/>
      <c r="Q67" s="850"/>
    </row>
    <row r="68" spans="1:17" ht="14.4" customHeight="1" x14ac:dyDescent="0.3">
      <c r="A68" s="831" t="s">
        <v>3747</v>
      </c>
      <c r="B68" s="832" t="s">
        <v>3587</v>
      </c>
      <c r="C68" s="832" t="s">
        <v>3583</v>
      </c>
      <c r="D68" s="832" t="s">
        <v>3634</v>
      </c>
      <c r="E68" s="832" t="s">
        <v>3635</v>
      </c>
      <c r="F68" s="849">
        <v>1</v>
      </c>
      <c r="G68" s="849">
        <v>163</v>
      </c>
      <c r="H68" s="849"/>
      <c r="I68" s="849">
        <v>163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3747</v>
      </c>
      <c r="B69" s="832" t="s">
        <v>3587</v>
      </c>
      <c r="C69" s="832" t="s">
        <v>3583</v>
      </c>
      <c r="D69" s="832" t="s">
        <v>3642</v>
      </c>
      <c r="E69" s="832" t="s">
        <v>3643</v>
      </c>
      <c r="F69" s="849"/>
      <c r="G69" s="849"/>
      <c r="H69" s="849"/>
      <c r="I69" s="849"/>
      <c r="J69" s="849">
        <v>1</v>
      </c>
      <c r="K69" s="849">
        <v>86</v>
      </c>
      <c r="L69" s="849">
        <v>1</v>
      </c>
      <c r="M69" s="849">
        <v>86</v>
      </c>
      <c r="N69" s="849"/>
      <c r="O69" s="849"/>
      <c r="P69" s="837"/>
      <c r="Q69" s="850"/>
    </row>
    <row r="70" spans="1:17" ht="14.4" customHeight="1" x14ac:dyDescent="0.3">
      <c r="A70" s="831" t="s">
        <v>3747</v>
      </c>
      <c r="B70" s="832" t="s">
        <v>3587</v>
      </c>
      <c r="C70" s="832" t="s">
        <v>3583</v>
      </c>
      <c r="D70" s="832" t="s">
        <v>3584</v>
      </c>
      <c r="E70" s="832" t="s">
        <v>3585</v>
      </c>
      <c r="F70" s="849">
        <v>5</v>
      </c>
      <c r="G70" s="849">
        <v>1255</v>
      </c>
      <c r="H70" s="849">
        <v>0.625</v>
      </c>
      <c r="I70" s="849">
        <v>251</v>
      </c>
      <c r="J70" s="849">
        <v>8</v>
      </c>
      <c r="K70" s="849">
        <v>2008</v>
      </c>
      <c r="L70" s="849">
        <v>1</v>
      </c>
      <c r="M70" s="849">
        <v>251</v>
      </c>
      <c r="N70" s="849"/>
      <c r="O70" s="849"/>
      <c r="P70" s="837"/>
      <c r="Q70" s="850"/>
    </row>
    <row r="71" spans="1:17" ht="14.4" customHeight="1" x14ac:dyDescent="0.3">
      <c r="A71" s="831" t="s">
        <v>573</v>
      </c>
      <c r="B71" s="832" t="s">
        <v>3587</v>
      </c>
      <c r="C71" s="832" t="s">
        <v>3583</v>
      </c>
      <c r="D71" s="832" t="s">
        <v>3600</v>
      </c>
      <c r="E71" s="832" t="s">
        <v>3601</v>
      </c>
      <c r="F71" s="849">
        <v>2</v>
      </c>
      <c r="G71" s="849">
        <v>74</v>
      </c>
      <c r="H71" s="849">
        <v>1</v>
      </c>
      <c r="I71" s="849">
        <v>37</v>
      </c>
      <c r="J71" s="849">
        <v>2</v>
      </c>
      <c r="K71" s="849">
        <v>74</v>
      </c>
      <c r="L71" s="849">
        <v>1</v>
      </c>
      <c r="M71" s="849">
        <v>37</v>
      </c>
      <c r="N71" s="849"/>
      <c r="O71" s="849"/>
      <c r="P71" s="837"/>
      <c r="Q71" s="850"/>
    </row>
    <row r="72" spans="1:17" ht="14.4" customHeight="1" x14ac:dyDescent="0.3">
      <c r="A72" s="831" t="s">
        <v>573</v>
      </c>
      <c r="B72" s="832" t="s">
        <v>3587</v>
      </c>
      <c r="C72" s="832" t="s">
        <v>3583</v>
      </c>
      <c r="D72" s="832" t="s">
        <v>3608</v>
      </c>
      <c r="E72" s="832" t="s">
        <v>3609</v>
      </c>
      <c r="F72" s="849"/>
      <c r="G72" s="849"/>
      <c r="H72" s="849"/>
      <c r="I72" s="849"/>
      <c r="J72" s="849">
        <v>1</v>
      </c>
      <c r="K72" s="849">
        <v>309</v>
      </c>
      <c r="L72" s="849">
        <v>1</v>
      </c>
      <c r="M72" s="849">
        <v>309</v>
      </c>
      <c r="N72" s="849"/>
      <c r="O72" s="849"/>
      <c r="P72" s="837"/>
      <c r="Q72" s="850"/>
    </row>
    <row r="73" spans="1:17" ht="14.4" customHeight="1" x14ac:dyDescent="0.3">
      <c r="A73" s="831" t="s">
        <v>573</v>
      </c>
      <c r="B73" s="832" t="s">
        <v>3587</v>
      </c>
      <c r="C73" s="832" t="s">
        <v>3583</v>
      </c>
      <c r="D73" s="832" t="s">
        <v>3612</v>
      </c>
      <c r="E73" s="832" t="s">
        <v>3613</v>
      </c>
      <c r="F73" s="849">
        <v>1</v>
      </c>
      <c r="G73" s="849">
        <v>99</v>
      </c>
      <c r="H73" s="849">
        <v>0.5</v>
      </c>
      <c r="I73" s="849">
        <v>99</v>
      </c>
      <c r="J73" s="849">
        <v>2</v>
      </c>
      <c r="K73" s="849">
        <v>198</v>
      </c>
      <c r="L73" s="849">
        <v>1</v>
      </c>
      <c r="M73" s="849">
        <v>99</v>
      </c>
      <c r="N73" s="849"/>
      <c r="O73" s="849"/>
      <c r="P73" s="837"/>
      <c r="Q73" s="850"/>
    </row>
    <row r="74" spans="1:17" ht="14.4" customHeight="1" x14ac:dyDescent="0.3">
      <c r="A74" s="831" t="s">
        <v>573</v>
      </c>
      <c r="B74" s="832" t="s">
        <v>3587</v>
      </c>
      <c r="C74" s="832" t="s">
        <v>3583</v>
      </c>
      <c r="D74" s="832" t="s">
        <v>3616</v>
      </c>
      <c r="E74" s="832" t="s">
        <v>3617</v>
      </c>
      <c r="F74" s="849">
        <v>35</v>
      </c>
      <c r="G74" s="849">
        <v>4410</v>
      </c>
      <c r="H74" s="849">
        <v>0.625</v>
      </c>
      <c r="I74" s="849">
        <v>126</v>
      </c>
      <c r="J74" s="849">
        <v>56</v>
      </c>
      <c r="K74" s="849">
        <v>7056</v>
      </c>
      <c r="L74" s="849">
        <v>1</v>
      </c>
      <c r="M74" s="849">
        <v>126</v>
      </c>
      <c r="N74" s="849">
        <v>29</v>
      </c>
      <c r="O74" s="849">
        <v>3683</v>
      </c>
      <c r="P74" s="837">
        <v>0.5219671201814059</v>
      </c>
      <c r="Q74" s="850">
        <v>127</v>
      </c>
    </row>
    <row r="75" spans="1:17" ht="14.4" customHeight="1" x14ac:dyDescent="0.3">
      <c r="A75" s="831" t="s">
        <v>573</v>
      </c>
      <c r="B75" s="832" t="s">
        <v>3587</v>
      </c>
      <c r="C75" s="832" t="s">
        <v>3583</v>
      </c>
      <c r="D75" s="832" t="s">
        <v>3636</v>
      </c>
      <c r="E75" s="832" t="s">
        <v>3637</v>
      </c>
      <c r="F75" s="849"/>
      <c r="G75" s="849"/>
      <c r="H75" s="849"/>
      <c r="I75" s="849"/>
      <c r="J75" s="849"/>
      <c r="K75" s="849"/>
      <c r="L75" s="849"/>
      <c r="M75" s="849"/>
      <c r="N75" s="849">
        <v>4</v>
      </c>
      <c r="O75" s="849">
        <v>133.32999999999998</v>
      </c>
      <c r="P75" s="837"/>
      <c r="Q75" s="850">
        <v>33.332499999999996</v>
      </c>
    </row>
    <row r="76" spans="1:17" ht="14.4" customHeight="1" x14ac:dyDescent="0.3">
      <c r="A76" s="831" t="s">
        <v>573</v>
      </c>
      <c r="B76" s="832" t="s">
        <v>3587</v>
      </c>
      <c r="C76" s="832" t="s">
        <v>3583</v>
      </c>
      <c r="D76" s="832" t="s">
        <v>3648</v>
      </c>
      <c r="E76" s="832" t="s">
        <v>3649</v>
      </c>
      <c r="F76" s="849"/>
      <c r="G76" s="849"/>
      <c r="H76" s="849"/>
      <c r="I76" s="849"/>
      <c r="J76" s="849">
        <v>2</v>
      </c>
      <c r="K76" s="849">
        <v>790</v>
      </c>
      <c r="L76" s="849">
        <v>1</v>
      </c>
      <c r="M76" s="849">
        <v>395</v>
      </c>
      <c r="N76" s="849"/>
      <c r="O76" s="849"/>
      <c r="P76" s="837"/>
      <c r="Q76" s="850"/>
    </row>
    <row r="77" spans="1:17" ht="14.4" customHeight="1" x14ac:dyDescent="0.3">
      <c r="A77" s="831" t="s">
        <v>573</v>
      </c>
      <c r="B77" s="832" t="s">
        <v>3587</v>
      </c>
      <c r="C77" s="832" t="s">
        <v>3583</v>
      </c>
      <c r="D77" s="832" t="s">
        <v>3584</v>
      </c>
      <c r="E77" s="832" t="s">
        <v>3585</v>
      </c>
      <c r="F77" s="849"/>
      <c r="G77" s="849"/>
      <c r="H77" s="849"/>
      <c r="I77" s="849"/>
      <c r="J77" s="849">
        <v>8</v>
      </c>
      <c r="K77" s="849">
        <v>2008</v>
      </c>
      <c r="L77" s="849">
        <v>1</v>
      </c>
      <c r="M77" s="849">
        <v>251</v>
      </c>
      <c r="N77" s="849">
        <v>2</v>
      </c>
      <c r="O77" s="849">
        <v>504</v>
      </c>
      <c r="P77" s="837">
        <v>0.25099601593625498</v>
      </c>
      <c r="Q77" s="850">
        <v>252</v>
      </c>
    </row>
    <row r="78" spans="1:17" ht="14.4" customHeight="1" x14ac:dyDescent="0.3">
      <c r="A78" s="831" t="s">
        <v>573</v>
      </c>
      <c r="B78" s="832" t="s">
        <v>3587</v>
      </c>
      <c r="C78" s="832" t="s">
        <v>3583</v>
      </c>
      <c r="D78" s="832" t="s">
        <v>3748</v>
      </c>
      <c r="E78" s="832" t="s">
        <v>3749</v>
      </c>
      <c r="F78" s="849">
        <v>1</v>
      </c>
      <c r="G78" s="849">
        <v>364</v>
      </c>
      <c r="H78" s="849"/>
      <c r="I78" s="849">
        <v>364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573</v>
      </c>
      <c r="B79" s="832" t="s">
        <v>3587</v>
      </c>
      <c r="C79" s="832" t="s">
        <v>3583</v>
      </c>
      <c r="D79" s="832" t="s">
        <v>3750</v>
      </c>
      <c r="E79" s="832" t="s">
        <v>3751</v>
      </c>
      <c r="F79" s="849">
        <v>1</v>
      </c>
      <c r="G79" s="849">
        <v>1668</v>
      </c>
      <c r="H79" s="849">
        <v>0.99880239520958081</v>
      </c>
      <c r="I79" s="849">
        <v>1668</v>
      </c>
      <c r="J79" s="849">
        <v>1</v>
      </c>
      <c r="K79" s="849">
        <v>1670</v>
      </c>
      <c r="L79" s="849">
        <v>1</v>
      </c>
      <c r="M79" s="849">
        <v>1670</v>
      </c>
      <c r="N79" s="849"/>
      <c r="O79" s="849"/>
      <c r="P79" s="837"/>
      <c r="Q79" s="850"/>
    </row>
    <row r="80" spans="1:17" ht="14.4" customHeight="1" x14ac:dyDescent="0.3">
      <c r="A80" s="831" t="s">
        <v>573</v>
      </c>
      <c r="B80" s="832" t="s">
        <v>3587</v>
      </c>
      <c r="C80" s="832" t="s">
        <v>3583</v>
      </c>
      <c r="D80" s="832" t="s">
        <v>3752</v>
      </c>
      <c r="E80" s="832" t="s">
        <v>3753</v>
      </c>
      <c r="F80" s="849"/>
      <c r="G80" s="849"/>
      <c r="H80" s="849"/>
      <c r="I80" s="849"/>
      <c r="J80" s="849">
        <v>1</v>
      </c>
      <c r="K80" s="849">
        <v>310</v>
      </c>
      <c r="L80" s="849">
        <v>1</v>
      </c>
      <c r="M80" s="849">
        <v>310</v>
      </c>
      <c r="N80" s="849"/>
      <c r="O80" s="849"/>
      <c r="P80" s="837"/>
      <c r="Q80" s="850"/>
    </row>
    <row r="81" spans="1:17" ht="14.4" customHeight="1" x14ac:dyDescent="0.3">
      <c r="A81" s="831" t="s">
        <v>573</v>
      </c>
      <c r="B81" s="832" t="s">
        <v>3587</v>
      </c>
      <c r="C81" s="832" t="s">
        <v>3583</v>
      </c>
      <c r="D81" s="832" t="s">
        <v>3682</v>
      </c>
      <c r="E81" s="832" t="s">
        <v>3683</v>
      </c>
      <c r="F81" s="849"/>
      <c r="G81" s="849"/>
      <c r="H81" s="849"/>
      <c r="I81" s="849"/>
      <c r="J81" s="849">
        <v>1</v>
      </c>
      <c r="K81" s="849">
        <v>227</v>
      </c>
      <c r="L81" s="849">
        <v>1</v>
      </c>
      <c r="M81" s="849">
        <v>227</v>
      </c>
      <c r="N81" s="849"/>
      <c r="O81" s="849"/>
      <c r="P81" s="837"/>
      <c r="Q81" s="850"/>
    </row>
    <row r="82" spans="1:17" ht="14.4" customHeight="1" x14ac:dyDescent="0.3">
      <c r="A82" s="831" t="s">
        <v>573</v>
      </c>
      <c r="B82" s="832" t="s">
        <v>3587</v>
      </c>
      <c r="C82" s="832" t="s">
        <v>3583</v>
      </c>
      <c r="D82" s="832" t="s">
        <v>3754</v>
      </c>
      <c r="E82" s="832" t="s">
        <v>3755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467</v>
      </c>
      <c r="P82" s="837"/>
      <c r="Q82" s="850">
        <v>467</v>
      </c>
    </row>
    <row r="83" spans="1:17" ht="14.4" customHeight="1" x14ac:dyDescent="0.3">
      <c r="A83" s="831" t="s">
        <v>573</v>
      </c>
      <c r="B83" s="832" t="s">
        <v>3756</v>
      </c>
      <c r="C83" s="832" t="s">
        <v>3583</v>
      </c>
      <c r="D83" s="832" t="s">
        <v>3757</v>
      </c>
      <c r="E83" s="832" t="s">
        <v>3758</v>
      </c>
      <c r="F83" s="849">
        <v>1</v>
      </c>
      <c r="G83" s="849">
        <v>2770</v>
      </c>
      <c r="H83" s="849"/>
      <c r="I83" s="849">
        <v>2770</v>
      </c>
      <c r="J83" s="849"/>
      <c r="K83" s="849"/>
      <c r="L83" s="849"/>
      <c r="M83" s="849"/>
      <c r="N83" s="849">
        <v>1</v>
      </c>
      <c r="O83" s="849">
        <v>2774</v>
      </c>
      <c r="P83" s="837"/>
      <c r="Q83" s="850">
        <v>2774</v>
      </c>
    </row>
    <row r="84" spans="1:17" ht="14.4" customHeight="1" x14ac:dyDescent="0.3">
      <c r="A84" s="831" t="s">
        <v>573</v>
      </c>
      <c r="B84" s="832" t="s">
        <v>3756</v>
      </c>
      <c r="C84" s="832" t="s">
        <v>3583</v>
      </c>
      <c r="D84" s="832" t="s">
        <v>3759</v>
      </c>
      <c r="E84" s="832" t="s">
        <v>3760</v>
      </c>
      <c r="F84" s="849">
        <v>1</v>
      </c>
      <c r="G84" s="849">
        <v>2314</v>
      </c>
      <c r="H84" s="849"/>
      <c r="I84" s="849">
        <v>2314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573</v>
      </c>
      <c r="B85" s="832" t="s">
        <v>3756</v>
      </c>
      <c r="C85" s="832" t="s">
        <v>3583</v>
      </c>
      <c r="D85" s="832" t="s">
        <v>3761</v>
      </c>
      <c r="E85" s="832" t="s">
        <v>3762</v>
      </c>
      <c r="F85" s="849">
        <v>1</v>
      </c>
      <c r="G85" s="849">
        <v>4937</v>
      </c>
      <c r="H85" s="849"/>
      <c r="I85" s="849">
        <v>4937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573</v>
      </c>
      <c r="B86" s="832" t="s">
        <v>3756</v>
      </c>
      <c r="C86" s="832" t="s">
        <v>3583</v>
      </c>
      <c r="D86" s="832" t="s">
        <v>3763</v>
      </c>
      <c r="E86" s="832" t="s">
        <v>3764</v>
      </c>
      <c r="F86" s="849"/>
      <c r="G86" s="849"/>
      <c r="H86" s="849"/>
      <c r="I86" s="849"/>
      <c r="J86" s="849">
        <v>0</v>
      </c>
      <c r="K86" s="849">
        <v>0</v>
      </c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573</v>
      </c>
      <c r="B87" s="832" t="s">
        <v>3756</v>
      </c>
      <c r="C87" s="832" t="s">
        <v>3583</v>
      </c>
      <c r="D87" s="832" t="s">
        <v>3765</v>
      </c>
      <c r="E87" s="832" t="s">
        <v>3766</v>
      </c>
      <c r="F87" s="849"/>
      <c r="G87" s="849"/>
      <c r="H87" s="849"/>
      <c r="I87" s="849"/>
      <c r="J87" s="849"/>
      <c r="K87" s="849"/>
      <c r="L87" s="849"/>
      <c r="M87" s="849"/>
      <c r="N87" s="849">
        <v>1</v>
      </c>
      <c r="O87" s="849">
        <v>2814</v>
      </c>
      <c r="P87" s="837"/>
      <c r="Q87" s="850">
        <v>2814</v>
      </c>
    </row>
    <row r="88" spans="1:17" ht="14.4" customHeight="1" x14ac:dyDescent="0.3">
      <c r="A88" s="831" t="s">
        <v>573</v>
      </c>
      <c r="B88" s="832" t="s">
        <v>3756</v>
      </c>
      <c r="C88" s="832" t="s">
        <v>3583</v>
      </c>
      <c r="D88" s="832" t="s">
        <v>3767</v>
      </c>
      <c r="E88" s="832" t="s">
        <v>3768</v>
      </c>
      <c r="F88" s="849"/>
      <c r="G88" s="849"/>
      <c r="H88" s="849"/>
      <c r="I88" s="849"/>
      <c r="J88" s="849">
        <v>1</v>
      </c>
      <c r="K88" s="849">
        <v>6288</v>
      </c>
      <c r="L88" s="849">
        <v>1</v>
      </c>
      <c r="M88" s="849">
        <v>6288</v>
      </c>
      <c r="N88" s="849"/>
      <c r="O88" s="849"/>
      <c r="P88" s="837"/>
      <c r="Q88" s="850"/>
    </row>
    <row r="89" spans="1:17" ht="14.4" customHeight="1" x14ac:dyDescent="0.3">
      <c r="A89" s="831" t="s">
        <v>573</v>
      </c>
      <c r="B89" s="832" t="s">
        <v>3756</v>
      </c>
      <c r="C89" s="832" t="s">
        <v>3583</v>
      </c>
      <c r="D89" s="832" t="s">
        <v>3769</v>
      </c>
      <c r="E89" s="832" t="s">
        <v>3770</v>
      </c>
      <c r="F89" s="849"/>
      <c r="G89" s="849"/>
      <c r="H89" s="849"/>
      <c r="I89" s="849"/>
      <c r="J89" s="849">
        <v>0</v>
      </c>
      <c r="K89" s="849">
        <v>0</v>
      </c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573</v>
      </c>
      <c r="B90" s="832" t="s">
        <v>3756</v>
      </c>
      <c r="C90" s="832" t="s">
        <v>3583</v>
      </c>
      <c r="D90" s="832" t="s">
        <v>3771</v>
      </c>
      <c r="E90" s="832" t="s">
        <v>3772</v>
      </c>
      <c r="F90" s="849">
        <v>1</v>
      </c>
      <c r="G90" s="849">
        <v>3612</v>
      </c>
      <c r="H90" s="849"/>
      <c r="I90" s="849">
        <v>3612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573</v>
      </c>
      <c r="B91" s="832" t="s">
        <v>3756</v>
      </c>
      <c r="C91" s="832" t="s">
        <v>3583</v>
      </c>
      <c r="D91" s="832" t="s">
        <v>3773</v>
      </c>
      <c r="E91" s="832" t="s">
        <v>3774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3301</v>
      </c>
      <c r="P91" s="837"/>
      <c r="Q91" s="850">
        <v>3301</v>
      </c>
    </row>
    <row r="92" spans="1:17" ht="14.4" customHeight="1" x14ac:dyDescent="0.3">
      <c r="A92" s="831" t="s">
        <v>573</v>
      </c>
      <c r="B92" s="832" t="s">
        <v>3756</v>
      </c>
      <c r="C92" s="832" t="s">
        <v>3583</v>
      </c>
      <c r="D92" s="832" t="s">
        <v>3775</v>
      </c>
      <c r="E92" s="832" t="s">
        <v>3776</v>
      </c>
      <c r="F92" s="849">
        <v>1</v>
      </c>
      <c r="G92" s="849">
        <v>5746</v>
      </c>
      <c r="H92" s="849"/>
      <c r="I92" s="849">
        <v>5746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573</v>
      </c>
      <c r="B93" s="832" t="s">
        <v>3756</v>
      </c>
      <c r="C93" s="832" t="s">
        <v>3583</v>
      </c>
      <c r="D93" s="832" t="s">
        <v>3777</v>
      </c>
      <c r="E93" s="832" t="s">
        <v>3778</v>
      </c>
      <c r="F93" s="849"/>
      <c r="G93" s="849"/>
      <c r="H93" s="849"/>
      <c r="I93" s="849"/>
      <c r="J93" s="849">
        <v>1</v>
      </c>
      <c r="K93" s="849">
        <v>4667</v>
      </c>
      <c r="L93" s="849">
        <v>1</v>
      </c>
      <c r="M93" s="849">
        <v>4667</v>
      </c>
      <c r="N93" s="849"/>
      <c r="O93" s="849"/>
      <c r="P93" s="837"/>
      <c r="Q93" s="850"/>
    </row>
    <row r="94" spans="1:17" ht="14.4" customHeight="1" x14ac:dyDescent="0.3">
      <c r="A94" s="831" t="s">
        <v>573</v>
      </c>
      <c r="B94" s="832" t="s">
        <v>3756</v>
      </c>
      <c r="C94" s="832" t="s">
        <v>3583</v>
      </c>
      <c r="D94" s="832" t="s">
        <v>3779</v>
      </c>
      <c r="E94" s="832" t="s">
        <v>3780</v>
      </c>
      <c r="F94" s="849"/>
      <c r="G94" s="849"/>
      <c r="H94" s="849"/>
      <c r="I94" s="849"/>
      <c r="J94" s="849">
        <v>1</v>
      </c>
      <c r="K94" s="849">
        <v>6206</v>
      </c>
      <c r="L94" s="849">
        <v>1</v>
      </c>
      <c r="M94" s="849">
        <v>6206</v>
      </c>
      <c r="N94" s="849"/>
      <c r="O94" s="849"/>
      <c r="P94" s="837"/>
      <c r="Q94" s="850"/>
    </row>
    <row r="95" spans="1:17" ht="14.4" customHeight="1" x14ac:dyDescent="0.3">
      <c r="A95" s="831" t="s">
        <v>573</v>
      </c>
      <c r="B95" s="832" t="s">
        <v>3756</v>
      </c>
      <c r="C95" s="832" t="s">
        <v>3583</v>
      </c>
      <c r="D95" s="832" t="s">
        <v>3781</v>
      </c>
      <c r="E95" s="832" t="s">
        <v>3782</v>
      </c>
      <c r="F95" s="849"/>
      <c r="G95" s="849"/>
      <c r="H95" s="849"/>
      <c r="I95" s="849"/>
      <c r="J95" s="849">
        <v>1</v>
      </c>
      <c r="K95" s="849">
        <v>8593</v>
      </c>
      <c r="L95" s="849">
        <v>1</v>
      </c>
      <c r="M95" s="849">
        <v>8593</v>
      </c>
      <c r="N95" s="849"/>
      <c r="O95" s="849"/>
      <c r="P95" s="837"/>
      <c r="Q95" s="850"/>
    </row>
    <row r="96" spans="1:17" ht="14.4" customHeight="1" x14ac:dyDescent="0.3">
      <c r="A96" s="831" t="s">
        <v>573</v>
      </c>
      <c r="B96" s="832" t="s">
        <v>3582</v>
      </c>
      <c r="C96" s="832" t="s">
        <v>3588</v>
      </c>
      <c r="D96" s="832" t="s">
        <v>3783</v>
      </c>
      <c r="E96" s="832" t="s">
        <v>873</v>
      </c>
      <c r="F96" s="849"/>
      <c r="G96" s="849"/>
      <c r="H96" s="849"/>
      <c r="I96" s="849"/>
      <c r="J96" s="849">
        <v>2.2000000000000002</v>
      </c>
      <c r="K96" s="849">
        <v>24846.47</v>
      </c>
      <c r="L96" s="849">
        <v>1</v>
      </c>
      <c r="M96" s="849">
        <v>11293.85</v>
      </c>
      <c r="N96" s="849">
        <v>3.9</v>
      </c>
      <c r="O96" s="849">
        <v>27815.279999999999</v>
      </c>
      <c r="P96" s="837">
        <v>1.1194861885813154</v>
      </c>
      <c r="Q96" s="850">
        <v>7132.123076923077</v>
      </c>
    </row>
    <row r="97" spans="1:17" ht="14.4" customHeight="1" x14ac:dyDescent="0.3">
      <c r="A97" s="831" t="s">
        <v>573</v>
      </c>
      <c r="B97" s="832" t="s">
        <v>3582</v>
      </c>
      <c r="C97" s="832" t="s">
        <v>3588</v>
      </c>
      <c r="D97" s="832" t="s">
        <v>3784</v>
      </c>
      <c r="E97" s="832"/>
      <c r="F97" s="849">
        <v>1</v>
      </c>
      <c r="G97" s="849">
        <v>49.93</v>
      </c>
      <c r="H97" s="849">
        <v>0.16666666666666669</v>
      </c>
      <c r="I97" s="849">
        <v>49.93</v>
      </c>
      <c r="J97" s="849">
        <v>6</v>
      </c>
      <c r="K97" s="849">
        <v>299.58</v>
      </c>
      <c r="L97" s="849">
        <v>1</v>
      </c>
      <c r="M97" s="849">
        <v>49.93</v>
      </c>
      <c r="N97" s="849"/>
      <c r="O97" s="849"/>
      <c r="P97" s="837"/>
      <c r="Q97" s="850"/>
    </row>
    <row r="98" spans="1:17" ht="14.4" customHeight="1" x14ac:dyDescent="0.3">
      <c r="A98" s="831" t="s">
        <v>573</v>
      </c>
      <c r="B98" s="832" t="s">
        <v>3582</v>
      </c>
      <c r="C98" s="832" t="s">
        <v>3588</v>
      </c>
      <c r="D98" s="832" t="s">
        <v>3785</v>
      </c>
      <c r="E98" s="832" t="s">
        <v>3786</v>
      </c>
      <c r="F98" s="849">
        <v>2</v>
      </c>
      <c r="G98" s="849">
        <v>9976.18</v>
      </c>
      <c r="H98" s="849"/>
      <c r="I98" s="849">
        <v>4988.09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573</v>
      </c>
      <c r="B99" s="832" t="s">
        <v>3582</v>
      </c>
      <c r="C99" s="832" t="s">
        <v>3588</v>
      </c>
      <c r="D99" s="832" t="s">
        <v>3787</v>
      </c>
      <c r="E99" s="832" t="s">
        <v>1318</v>
      </c>
      <c r="F99" s="849">
        <v>216</v>
      </c>
      <c r="G99" s="849">
        <v>18463.68</v>
      </c>
      <c r="H99" s="849">
        <v>2.8464868464868469</v>
      </c>
      <c r="I99" s="849">
        <v>85.48</v>
      </c>
      <c r="J99" s="849">
        <v>81</v>
      </c>
      <c r="K99" s="849">
        <v>6486.48</v>
      </c>
      <c r="L99" s="849">
        <v>1</v>
      </c>
      <c r="M99" s="849">
        <v>80.08</v>
      </c>
      <c r="N99" s="849">
        <v>146</v>
      </c>
      <c r="O99" s="849">
        <v>11691.68</v>
      </c>
      <c r="P99" s="837">
        <v>1.8024691358024694</v>
      </c>
      <c r="Q99" s="850">
        <v>80.08</v>
      </c>
    </row>
    <row r="100" spans="1:17" ht="14.4" customHeight="1" x14ac:dyDescent="0.3">
      <c r="A100" s="831" t="s">
        <v>573</v>
      </c>
      <c r="B100" s="832" t="s">
        <v>3582</v>
      </c>
      <c r="C100" s="832" t="s">
        <v>3588</v>
      </c>
      <c r="D100" s="832" t="s">
        <v>3788</v>
      </c>
      <c r="E100" s="832" t="s">
        <v>862</v>
      </c>
      <c r="F100" s="849">
        <v>75</v>
      </c>
      <c r="G100" s="849">
        <v>4380</v>
      </c>
      <c r="H100" s="849">
        <v>0.36585365853658536</v>
      </c>
      <c r="I100" s="849">
        <v>58.4</v>
      </c>
      <c r="J100" s="849">
        <v>205</v>
      </c>
      <c r="K100" s="849">
        <v>11972</v>
      </c>
      <c r="L100" s="849">
        <v>1</v>
      </c>
      <c r="M100" s="849">
        <v>58.4</v>
      </c>
      <c r="N100" s="849">
        <v>156</v>
      </c>
      <c r="O100" s="849">
        <v>9110.4000000000015</v>
      </c>
      <c r="P100" s="837">
        <v>0.76097560975609768</v>
      </c>
      <c r="Q100" s="850">
        <v>58.400000000000013</v>
      </c>
    </row>
    <row r="101" spans="1:17" ht="14.4" customHeight="1" x14ac:dyDescent="0.3">
      <c r="A101" s="831" t="s">
        <v>573</v>
      </c>
      <c r="B101" s="832" t="s">
        <v>3582</v>
      </c>
      <c r="C101" s="832" t="s">
        <v>3588</v>
      </c>
      <c r="D101" s="832" t="s">
        <v>3789</v>
      </c>
      <c r="E101" s="832" t="s">
        <v>1229</v>
      </c>
      <c r="F101" s="849"/>
      <c r="G101" s="849"/>
      <c r="H101" s="849"/>
      <c r="I101" s="849"/>
      <c r="J101" s="849">
        <v>2.9</v>
      </c>
      <c r="K101" s="849">
        <v>34838.86</v>
      </c>
      <c r="L101" s="849">
        <v>1</v>
      </c>
      <c r="M101" s="849">
        <v>12013.400000000001</v>
      </c>
      <c r="N101" s="849"/>
      <c r="O101" s="849"/>
      <c r="P101" s="837"/>
      <c r="Q101" s="850"/>
    </row>
    <row r="102" spans="1:17" ht="14.4" customHeight="1" x14ac:dyDescent="0.3">
      <c r="A102" s="831" t="s">
        <v>573</v>
      </c>
      <c r="B102" s="832" t="s">
        <v>3582</v>
      </c>
      <c r="C102" s="832" t="s">
        <v>3588</v>
      </c>
      <c r="D102" s="832" t="s">
        <v>3790</v>
      </c>
      <c r="E102" s="832"/>
      <c r="F102" s="849">
        <v>11</v>
      </c>
      <c r="G102" s="849">
        <v>424.71</v>
      </c>
      <c r="H102" s="849"/>
      <c r="I102" s="849">
        <v>38.61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573</v>
      </c>
      <c r="B103" s="832" t="s">
        <v>3582</v>
      </c>
      <c r="C103" s="832" t="s">
        <v>3588</v>
      </c>
      <c r="D103" s="832" t="s">
        <v>3791</v>
      </c>
      <c r="E103" s="832" t="s">
        <v>3792</v>
      </c>
      <c r="F103" s="849">
        <v>32.799999999999997</v>
      </c>
      <c r="G103" s="849">
        <v>12680.48</v>
      </c>
      <c r="H103" s="849">
        <v>0.85416666666666674</v>
      </c>
      <c r="I103" s="849">
        <v>386.6</v>
      </c>
      <c r="J103" s="849">
        <v>38.4</v>
      </c>
      <c r="K103" s="849">
        <v>14845.439999999999</v>
      </c>
      <c r="L103" s="849">
        <v>1</v>
      </c>
      <c r="M103" s="849">
        <v>386.59999999999997</v>
      </c>
      <c r="N103" s="849">
        <v>31</v>
      </c>
      <c r="O103" s="849">
        <v>11984.61</v>
      </c>
      <c r="P103" s="837">
        <v>0.80729234027418528</v>
      </c>
      <c r="Q103" s="850">
        <v>386.60032258064518</v>
      </c>
    </row>
    <row r="104" spans="1:17" ht="14.4" customHeight="1" x14ac:dyDescent="0.3">
      <c r="A104" s="831" t="s">
        <v>573</v>
      </c>
      <c r="B104" s="832" t="s">
        <v>3582</v>
      </c>
      <c r="C104" s="832" t="s">
        <v>3588</v>
      </c>
      <c r="D104" s="832" t="s">
        <v>3793</v>
      </c>
      <c r="E104" s="832" t="s">
        <v>981</v>
      </c>
      <c r="F104" s="849"/>
      <c r="G104" s="849"/>
      <c r="H104" s="849"/>
      <c r="I104" s="849"/>
      <c r="J104" s="849">
        <v>5</v>
      </c>
      <c r="K104" s="849">
        <v>45791.350000000006</v>
      </c>
      <c r="L104" s="849">
        <v>1</v>
      </c>
      <c r="M104" s="849">
        <v>9158.27</v>
      </c>
      <c r="N104" s="849"/>
      <c r="O104" s="849"/>
      <c r="P104" s="837"/>
      <c r="Q104" s="850"/>
    </row>
    <row r="105" spans="1:17" ht="14.4" customHeight="1" x14ac:dyDescent="0.3">
      <c r="A105" s="831" t="s">
        <v>573</v>
      </c>
      <c r="B105" s="832" t="s">
        <v>3582</v>
      </c>
      <c r="C105" s="832" t="s">
        <v>3588</v>
      </c>
      <c r="D105" s="832" t="s">
        <v>3794</v>
      </c>
      <c r="E105" s="832" t="s">
        <v>3795</v>
      </c>
      <c r="F105" s="849">
        <v>37</v>
      </c>
      <c r="G105" s="849">
        <v>10053.49</v>
      </c>
      <c r="H105" s="849">
        <v>1.1144528162589333</v>
      </c>
      <c r="I105" s="849">
        <v>271.71594594594592</v>
      </c>
      <c r="J105" s="849">
        <v>33.200000000000003</v>
      </c>
      <c r="K105" s="849">
        <v>9021.01</v>
      </c>
      <c r="L105" s="849">
        <v>1</v>
      </c>
      <c r="M105" s="849">
        <v>271.71716867469877</v>
      </c>
      <c r="N105" s="849">
        <v>8.6</v>
      </c>
      <c r="O105" s="849">
        <v>2336.7600000000002</v>
      </c>
      <c r="P105" s="837">
        <v>0.25903529649119111</v>
      </c>
      <c r="Q105" s="850">
        <v>271.7162790697675</v>
      </c>
    </row>
    <row r="106" spans="1:17" ht="14.4" customHeight="1" x14ac:dyDescent="0.3">
      <c r="A106" s="831" t="s">
        <v>573</v>
      </c>
      <c r="B106" s="832" t="s">
        <v>3582</v>
      </c>
      <c r="C106" s="832" t="s">
        <v>3588</v>
      </c>
      <c r="D106" s="832" t="s">
        <v>3796</v>
      </c>
      <c r="E106" s="832" t="s">
        <v>3797</v>
      </c>
      <c r="F106" s="849"/>
      <c r="G106" s="849"/>
      <c r="H106" s="849"/>
      <c r="I106" s="849"/>
      <c r="J106" s="849">
        <v>0.6</v>
      </c>
      <c r="K106" s="849">
        <v>81.52</v>
      </c>
      <c r="L106" s="849">
        <v>1</v>
      </c>
      <c r="M106" s="849">
        <v>135.86666666666667</v>
      </c>
      <c r="N106" s="849"/>
      <c r="O106" s="849"/>
      <c r="P106" s="837"/>
      <c r="Q106" s="850"/>
    </row>
    <row r="107" spans="1:17" ht="14.4" customHeight="1" x14ac:dyDescent="0.3">
      <c r="A107" s="831" t="s">
        <v>573</v>
      </c>
      <c r="B107" s="832" t="s">
        <v>3582</v>
      </c>
      <c r="C107" s="832" t="s">
        <v>3588</v>
      </c>
      <c r="D107" s="832" t="s">
        <v>3798</v>
      </c>
      <c r="E107" s="832" t="s">
        <v>3799</v>
      </c>
      <c r="F107" s="849">
        <v>11</v>
      </c>
      <c r="G107" s="849">
        <v>749.32</v>
      </c>
      <c r="H107" s="849">
        <v>0.93115617854657529</v>
      </c>
      <c r="I107" s="849">
        <v>68.12</v>
      </c>
      <c r="J107" s="849">
        <v>12</v>
      </c>
      <c r="K107" s="849">
        <v>804.72</v>
      </c>
      <c r="L107" s="849">
        <v>1</v>
      </c>
      <c r="M107" s="849">
        <v>67.06</v>
      </c>
      <c r="N107" s="849">
        <v>16</v>
      </c>
      <c r="O107" s="849">
        <v>1072.96</v>
      </c>
      <c r="P107" s="837">
        <v>1.3333333333333333</v>
      </c>
      <c r="Q107" s="850">
        <v>67.06</v>
      </c>
    </row>
    <row r="108" spans="1:17" ht="14.4" customHeight="1" x14ac:dyDescent="0.3">
      <c r="A108" s="831" t="s">
        <v>573</v>
      </c>
      <c r="B108" s="832" t="s">
        <v>3582</v>
      </c>
      <c r="C108" s="832" t="s">
        <v>3588</v>
      </c>
      <c r="D108" s="832" t="s">
        <v>3800</v>
      </c>
      <c r="E108" s="832" t="s">
        <v>3801</v>
      </c>
      <c r="F108" s="849"/>
      <c r="G108" s="849"/>
      <c r="H108" s="849"/>
      <c r="I108" s="849"/>
      <c r="J108" s="849">
        <v>9</v>
      </c>
      <c r="K108" s="849">
        <v>38834.19</v>
      </c>
      <c r="L108" s="849">
        <v>1</v>
      </c>
      <c r="M108" s="849">
        <v>4314.91</v>
      </c>
      <c r="N108" s="849"/>
      <c r="O108" s="849"/>
      <c r="P108" s="837"/>
      <c r="Q108" s="850"/>
    </row>
    <row r="109" spans="1:17" ht="14.4" customHeight="1" x14ac:dyDescent="0.3">
      <c r="A109" s="831" t="s">
        <v>573</v>
      </c>
      <c r="B109" s="832" t="s">
        <v>3582</v>
      </c>
      <c r="C109" s="832" t="s">
        <v>3588</v>
      </c>
      <c r="D109" s="832" t="s">
        <v>3802</v>
      </c>
      <c r="E109" s="832" t="s">
        <v>3801</v>
      </c>
      <c r="F109" s="849"/>
      <c r="G109" s="849"/>
      <c r="H109" s="849"/>
      <c r="I109" s="849"/>
      <c r="J109" s="849">
        <v>12</v>
      </c>
      <c r="K109" s="849">
        <v>103557.96</v>
      </c>
      <c r="L109" s="849">
        <v>1</v>
      </c>
      <c r="M109" s="849">
        <v>8629.83</v>
      </c>
      <c r="N109" s="849"/>
      <c r="O109" s="849"/>
      <c r="P109" s="837"/>
      <c r="Q109" s="850"/>
    </row>
    <row r="110" spans="1:17" ht="14.4" customHeight="1" x14ac:dyDescent="0.3">
      <c r="A110" s="831" t="s">
        <v>573</v>
      </c>
      <c r="B110" s="832" t="s">
        <v>3582</v>
      </c>
      <c r="C110" s="832" t="s">
        <v>3588</v>
      </c>
      <c r="D110" s="832" t="s">
        <v>3803</v>
      </c>
      <c r="E110" s="832" t="s">
        <v>3804</v>
      </c>
      <c r="F110" s="849">
        <v>0.6</v>
      </c>
      <c r="G110" s="849">
        <v>47.28</v>
      </c>
      <c r="H110" s="849">
        <v>0.19999154012097628</v>
      </c>
      <c r="I110" s="849">
        <v>78.800000000000011</v>
      </c>
      <c r="J110" s="849">
        <v>3</v>
      </c>
      <c r="K110" s="849">
        <v>236.41</v>
      </c>
      <c r="L110" s="849">
        <v>1</v>
      </c>
      <c r="M110" s="849">
        <v>78.803333333333327</v>
      </c>
      <c r="N110" s="849"/>
      <c r="O110" s="849"/>
      <c r="P110" s="837"/>
      <c r="Q110" s="850"/>
    </row>
    <row r="111" spans="1:17" ht="14.4" customHeight="1" x14ac:dyDescent="0.3">
      <c r="A111" s="831" t="s">
        <v>573</v>
      </c>
      <c r="B111" s="832" t="s">
        <v>3582</v>
      </c>
      <c r="C111" s="832" t="s">
        <v>3588</v>
      </c>
      <c r="D111" s="832" t="s">
        <v>3805</v>
      </c>
      <c r="E111" s="832" t="s">
        <v>3806</v>
      </c>
      <c r="F111" s="849"/>
      <c r="G111" s="849"/>
      <c r="H111" s="849"/>
      <c r="I111" s="849"/>
      <c r="J111" s="849">
        <v>11</v>
      </c>
      <c r="K111" s="849">
        <v>485.43</v>
      </c>
      <c r="L111" s="849">
        <v>1</v>
      </c>
      <c r="M111" s="849">
        <v>44.13</v>
      </c>
      <c r="N111" s="849"/>
      <c r="O111" s="849"/>
      <c r="P111" s="837"/>
      <c r="Q111" s="850"/>
    </row>
    <row r="112" spans="1:17" ht="14.4" customHeight="1" x14ac:dyDescent="0.3">
      <c r="A112" s="831" t="s">
        <v>573</v>
      </c>
      <c r="B112" s="832" t="s">
        <v>3582</v>
      </c>
      <c r="C112" s="832" t="s">
        <v>3588</v>
      </c>
      <c r="D112" s="832" t="s">
        <v>3807</v>
      </c>
      <c r="E112" s="832" t="s">
        <v>3808</v>
      </c>
      <c r="F112" s="849"/>
      <c r="G112" s="849"/>
      <c r="H112" s="849"/>
      <c r="I112" s="849"/>
      <c r="J112" s="849">
        <v>6</v>
      </c>
      <c r="K112" s="849">
        <v>4798.59</v>
      </c>
      <c r="L112" s="849">
        <v>1</v>
      </c>
      <c r="M112" s="849">
        <v>799.76499999999999</v>
      </c>
      <c r="N112" s="849"/>
      <c r="O112" s="849"/>
      <c r="P112" s="837"/>
      <c r="Q112" s="850"/>
    </row>
    <row r="113" spans="1:17" ht="14.4" customHeight="1" x14ac:dyDescent="0.3">
      <c r="A113" s="831" t="s">
        <v>573</v>
      </c>
      <c r="B113" s="832" t="s">
        <v>3582</v>
      </c>
      <c r="C113" s="832" t="s">
        <v>3588</v>
      </c>
      <c r="D113" s="832" t="s">
        <v>3809</v>
      </c>
      <c r="E113" s="832" t="s">
        <v>3810</v>
      </c>
      <c r="F113" s="849"/>
      <c r="G113" s="849"/>
      <c r="H113" s="849"/>
      <c r="I113" s="849"/>
      <c r="J113" s="849">
        <v>1</v>
      </c>
      <c r="K113" s="849">
        <v>2348.11</v>
      </c>
      <c r="L113" s="849">
        <v>1</v>
      </c>
      <c r="M113" s="849">
        <v>2348.11</v>
      </c>
      <c r="N113" s="849"/>
      <c r="O113" s="849"/>
      <c r="P113" s="837"/>
      <c r="Q113" s="850"/>
    </row>
    <row r="114" spans="1:17" ht="14.4" customHeight="1" x14ac:dyDescent="0.3">
      <c r="A114" s="831" t="s">
        <v>573</v>
      </c>
      <c r="B114" s="832" t="s">
        <v>3582</v>
      </c>
      <c r="C114" s="832" t="s">
        <v>3588</v>
      </c>
      <c r="D114" s="832" t="s">
        <v>3811</v>
      </c>
      <c r="E114" s="832" t="s">
        <v>3812</v>
      </c>
      <c r="F114" s="849"/>
      <c r="G114" s="849"/>
      <c r="H114" s="849"/>
      <c r="I114" s="849"/>
      <c r="J114" s="849">
        <v>0.8</v>
      </c>
      <c r="K114" s="849">
        <v>313.44</v>
      </c>
      <c r="L114" s="849">
        <v>1</v>
      </c>
      <c r="M114" s="849">
        <v>391.79999999999995</v>
      </c>
      <c r="N114" s="849"/>
      <c r="O114" s="849"/>
      <c r="P114" s="837"/>
      <c r="Q114" s="850"/>
    </row>
    <row r="115" spans="1:17" ht="14.4" customHeight="1" x14ac:dyDescent="0.3">
      <c r="A115" s="831" t="s">
        <v>573</v>
      </c>
      <c r="B115" s="832" t="s">
        <v>3582</v>
      </c>
      <c r="C115" s="832" t="s">
        <v>3588</v>
      </c>
      <c r="D115" s="832" t="s">
        <v>3813</v>
      </c>
      <c r="E115" s="832" t="s">
        <v>3814</v>
      </c>
      <c r="F115" s="849"/>
      <c r="G115" s="849"/>
      <c r="H115" s="849"/>
      <c r="I115" s="849"/>
      <c r="J115" s="849">
        <v>1</v>
      </c>
      <c r="K115" s="849">
        <v>109.6</v>
      </c>
      <c r="L115" s="849">
        <v>1</v>
      </c>
      <c r="M115" s="849">
        <v>109.6</v>
      </c>
      <c r="N115" s="849">
        <v>3</v>
      </c>
      <c r="O115" s="849">
        <v>328.8</v>
      </c>
      <c r="P115" s="837">
        <v>3.0000000000000004</v>
      </c>
      <c r="Q115" s="850">
        <v>109.60000000000001</v>
      </c>
    </row>
    <row r="116" spans="1:17" ht="14.4" customHeight="1" x14ac:dyDescent="0.3">
      <c r="A116" s="831" t="s">
        <v>573</v>
      </c>
      <c r="B116" s="832" t="s">
        <v>3582</v>
      </c>
      <c r="C116" s="832" t="s">
        <v>3588</v>
      </c>
      <c r="D116" s="832" t="s">
        <v>3815</v>
      </c>
      <c r="E116" s="832" t="s">
        <v>3816</v>
      </c>
      <c r="F116" s="849"/>
      <c r="G116" s="849"/>
      <c r="H116" s="849"/>
      <c r="I116" s="849"/>
      <c r="J116" s="849">
        <v>3.8</v>
      </c>
      <c r="K116" s="849">
        <v>2934.16</v>
      </c>
      <c r="L116" s="849">
        <v>1</v>
      </c>
      <c r="M116" s="849">
        <v>772.14736842105265</v>
      </c>
      <c r="N116" s="849">
        <v>0.3</v>
      </c>
      <c r="O116" s="849">
        <v>231.65</v>
      </c>
      <c r="P116" s="837">
        <v>7.8949341549199775E-2</v>
      </c>
      <c r="Q116" s="850">
        <v>772.16666666666674</v>
      </c>
    </row>
    <row r="117" spans="1:17" ht="14.4" customHeight="1" x14ac:dyDescent="0.3">
      <c r="A117" s="831" t="s">
        <v>573</v>
      </c>
      <c r="B117" s="832" t="s">
        <v>3582</v>
      </c>
      <c r="C117" s="832" t="s">
        <v>3588</v>
      </c>
      <c r="D117" s="832" t="s">
        <v>3817</v>
      </c>
      <c r="E117" s="832"/>
      <c r="F117" s="849"/>
      <c r="G117" s="849"/>
      <c r="H117" s="849"/>
      <c r="I117" s="849"/>
      <c r="J117" s="849">
        <v>7.2</v>
      </c>
      <c r="K117" s="849">
        <v>24487.8</v>
      </c>
      <c r="L117" s="849">
        <v>1</v>
      </c>
      <c r="M117" s="849">
        <v>3401.083333333333</v>
      </c>
      <c r="N117" s="849"/>
      <c r="O117" s="849"/>
      <c r="P117" s="837"/>
      <c r="Q117" s="850"/>
    </row>
    <row r="118" spans="1:17" ht="14.4" customHeight="1" x14ac:dyDescent="0.3">
      <c r="A118" s="831" t="s">
        <v>573</v>
      </c>
      <c r="B118" s="832" t="s">
        <v>3582</v>
      </c>
      <c r="C118" s="832" t="s">
        <v>3588</v>
      </c>
      <c r="D118" s="832" t="s">
        <v>3818</v>
      </c>
      <c r="E118" s="832" t="s">
        <v>1241</v>
      </c>
      <c r="F118" s="849"/>
      <c r="G118" s="849"/>
      <c r="H118" s="849"/>
      <c r="I118" s="849"/>
      <c r="J118" s="849">
        <v>0.6</v>
      </c>
      <c r="K118" s="849">
        <v>257.22000000000003</v>
      </c>
      <c r="L118" s="849">
        <v>1</v>
      </c>
      <c r="M118" s="849">
        <v>428.70000000000005</v>
      </c>
      <c r="N118" s="849"/>
      <c r="O118" s="849"/>
      <c r="P118" s="837"/>
      <c r="Q118" s="850"/>
    </row>
    <row r="119" spans="1:17" ht="14.4" customHeight="1" x14ac:dyDescent="0.3">
      <c r="A119" s="831" t="s">
        <v>573</v>
      </c>
      <c r="B119" s="832" t="s">
        <v>3582</v>
      </c>
      <c r="C119" s="832" t="s">
        <v>3588</v>
      </c>
      <c r="D119" s="832" t="s">
        <v>3819</v>
      </c>
      <c r="E119" s="832" t="s">
        <v>3820</v>
      </c>
      <c r="F119" s="849"/>
      <c r="G119" s="849"/>
      <c r="H119" s="849"/>
      <c r="I119" s="849"/>
      <c r="J119" s="849">
        <v>7.2</v>
      </c>
      <c r="K119" s="849">
        <v>17426.419999999998</v>
      </c>
      <c r="L119" s="849">
        <v>1</v>
      </c>
      <c r="M119" s="849">
        <v>2420.3361111111108</v>
      </c>
      <c r="N119" s="849">
        <v>4.3999999999999995</v>
      </c>
      <c r="O119" s="849">
        <v>12040.630000000001</v>
      </c>
      <c r="P119" s="837">
        <v>0.69094111125520918</v>
      </c>
      <c r="Q119" s="850">
        <v>2736.5068181818187</v>
      </c>
    </row>
    <row r="120" spans="1:17" ht="14.4" customHeight="1" x14ac:dyDescent="0.3">
      <c r="A120" s="831" t="s">
        <v>573</v>
      </c>
      <c r="B120" s="832" t="s">
        <v>3582</v>
      </c>
      <c r="C120" s="832" t="s">
        <v>3588</v>
      </c>
      <c r="D120" s="832" t="s">
        <v>3821</v>
      </c>
      <c r="E120" s="832" t="s">
        <v>1144</v>
      </c>
      <c r="F120" s="849"/>
      <c r="G120" s="849"/>
      <c r="H120" s="849"/>
      <c r="I120" s="849"/>
      <c r="J120" s="849"/>
      <c r="K120" s="849"/>
      <c r="L120" s="849"/>
      <c r="M120" s="849"/>
      <c r="N120" s="849">
        <v>24</v>
      </c>
      <c r="O120" s="849">
        <v>1578</v>
      </c>
      <c r="P120" s="837"/>
      <c r="Q120" s="850">
        <v>65.75</v>
      </c>
    </row>
    <row r="121" spans="1:17" ht="14.4" customHeight="1" x14ac:dyDescent="0.3">
      <c r="A121" s="831" t="s">
        <v>573</v>
      </c>
      <c r="B121" s="832" t="s">
        <v>3582</v>
      </c>
      <c r="C121" s="832" t="s">
        <v>3588</v>
      </c>
      <c r="D121" s="832" t="s">
        <v>3822</v>
      </c>
      <c r="E121" s="832" t="s">
        <v>3823</v>
      </c>
      <c r="F121" s="849">
        <v>3.4</v>
      </c>
      <c r="G121" s="849">
        <v>11096.69</v>
      </c>
      <c r="H121" s="849"/>
      <c r="I121" s="849">
        <v>3263.7323529411765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573</v>
      </c>
      <c r="B122" s="832" t="s">
        <v>3582</v>
      </c>
      <c r="C122" s="832" t="s">
        <v>3588</v>
      </c>
      <c r="D122" s="832" t="s">
        <v>3824</v>
      </c>
      <c r="E122" s="832" t="s">
        <v>3825</v>
      </c>
      <c r="F122" s="849">
        <v>2.2000000000000002</v>
      </c>
      <c r="G122" s="849">
        <v>24846.47</v>
      </c>
      <c r="H122" s="849"/>
      <c r="I122" s="849">
        <v>11293.85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573</v>
      </c>
      <c r="B123" s="832" t="s">
        <v>3582</v>
      </c>
      <c r="C123" s="832" t="s">
        <v>3588</v>
      </c>
      <c r="D123" s="832" t="s">
        <v>3826</v>
      </c>
      <c r="E123" s="832" t="s">
        <v>871</v>
      </c>
      <c r="F123" s="849"/>
      <c r="G123" s="849"/>
      <c r="H123" s="849"/>
      <c r="I123" s="849"/>
      <c r="J123" s="849"/>
      <c r="K123" s="849"/>
      <c r="L123" s="849"/>
      <c r="M123" s="849"/>
      <c r="N123" s="849">
        <v>2.1</v>
      </c>
      <c r="O123" s="849">
        <v>46462.5</v>
      </c>
      <c r="P123" s="837"/>
      <c r="Q123" s="850">
        <v>22125</v>
      </c>
    </row>
    <row r="124" spans="1:17" ht="14.4" customHeight="1" x14ac:dyDescent="0.3">
      <c r="A124" s="831" t="s">
        <v>573</v>
      </c>
      <c r="B124" s="832" t="s">
        <v>3582</v>
      </c>
      <c r="C124" s="832" t="s">
        <v>3827</v>
      </c>
      <c r="D124" s="832" t="s">
        <v>3828</v>
      </c>
      <c r="E124" s="832" t="s">
        <v>3829</v>
      </c>
      <c r="F124" s="849">
        <v>2</v>
      </c>
      <c r="G124" s="849">
        <v>2613.84</v>
      </c>
      <c r="H124" s="849"/>
      <c r="I124" s="849">
        <v>1306.92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573</v>
      </c>
      <c r="B125" s="832" t="s">
        <v>3582</v>
      </c>
      <c r="C125" s="832" t="s">
        <v>3827</v>
      </c>
      <c r="D125" s="832" t="s">
        <v>3830</v>
      </c>
      <c r="E125" s="832" t="s">
        <v>3831</v>
      </c>
      <c r="F125" s="849">
        <v>28</v>
      </c>
      <c r="G125" s="849">
        <v>56150.04</v>
      </c>
      <c r="H125" s="849">
        <v>0.73087135944318959</v>
      </c>
      <c r="I125" s="849">
        <v>2005.3585714285714</v>
      </c>
      <c r="J125" s="849">
        <v>36</v>
      </c>
      <c r="K125" s="849">
        <v>76826.16</v>
      </c>
      <c r="L125" s="849">
        <v>1</v>
      </c>
      <c r="M125" s="849">
        <v>2134.06</v>
      </c>
      <c r="N125" s="849">
        <v>10</v>
      </c>
      <c r="O125" s="849">
        <v>21595.7</v>
      </c>
      <c r="P125" s="837">
        <v>0.28109826132140409</v>
      </c>
      <c r="Q125" s="850">
        <v>2159.5700000000002</v>
      </c>
    </row>
    <row r="126" spans="1:17" ht="14.4" customHeight="1" x14ac:dyDescent="0.3">
      <c r="A126" s="831" t="s">
        <v>573</v>
      </c>
      <c r="B126" s="832" t="s">
        <v>3582</v>
      </c>
      <c r="C126" s="832" t="s">
        <v>3827</v>
      </c>
      <c r="D126" s="832" t="s">
        <v>3832</v>
      </c>
      <c r="E126" s="832" t="s">
        <v>3833</v>
      </c>
      <c r="F126" s="849">
        <v>1</v>
      </c>
      <c r="G126" s="849">
        <v>2460.89</v>
      </c>
      <c r="H126" s="849">
        <v>0.18634988546655812</v>
      </c>
      <c r="I126" s="849">
        <v>2460.89</v>
      </c>
      <c r="J126" s="849">
        <v>5</v>
      </c>
      <c r="K126" s="849">
        <v>13205.75</v>
      </c>
      <c r="L126" s="849">
        <v>1</v>
      </c>
      <c r="M126" s="849">
        <v>2641.15</v>
      </c>
      <c r="N126" s="849">
        <v>8</v>
      </c>
      <c r="O126" s="849">
        <v>21129.200000000001</v>
      </c>
      <c r="P126" s="837">
        <v>1.6</v>
      </c>
      <c r="Q126" s="850">
        <v>2641.15</v>
      </c>
    </row>
    <row r="127" spans="1:17" ht="14.4" customHeight="1" x14ac:dyDescent="0.3">
      <c r="A127" s="831" t="s">
        <v>573</v>
      </c>
      <c r="B127" s="832" t="s">
        <v>3582</v>
      </c>
      <c r="C127" s="832" t="s">
        <v>3827</v>
      </c>
      <c r="D127" s="832" t="s">
        <v>3834</v>
      </c>
      <c r="E127" s="832" t="s">
        <v>3835</v>
      </c>
      <c r="F127" s="849"/>
      <c r="G127" s="849"/>
      <c r="H127" s="849"/>
      <c r="I127" s="849"/>
      <c r="J127" s="849">
        <v>5</v>
      </c>
      <c r="K127" s="849">
        <v>10797.850000000002</v>
      </c>
      <c r="L127" s="849">
        <v>1</v>
      </c>
      <c r="M127" s="849">
        <v>2159.5700000000006</v>
      </c>
      <c r="N127" s="849"/>
      <c r="O127" s="849"/>
      <c r="P127" s="837"/>
      <c r="Q127" s="850"/>
    </row>
    <row r="128" spans="1:17" ht="14.4" customHeight="1" x14ac:dyDescent="0.3">
      <c r="A128" s="831" t="s">
        <v>573</v>
      </c>
      <c r="B128" s="832" t="s">
        <v>3582</v>
      </c>
      <c r="C128" s="832" t="s">
        <v>3827</v>
      </c>
      <c r="D128" s="832" t="s">
        <v>3836</v>
      </c>
      <c r="E128" s="832" t="s">
        <v>3837</v>
      </c>
      <c r="F128" s="849"/>
      <c r="G128" s="849"/>
      <c r="H128" s="849"/>
      <c r="I128" s="849"/>
      <c r="J128" s="849">
        <v>2</v>
      </c>
      <c r="K128" s="849">
        <v>17804.72</v>
      </c>
      <c r="L128" s="849">
        <v>1</v>
      </c>
      <c r="M128" s="849">
        <v>8902.36</v>
      </c>
      <c r="N128" s="849"/>
      <c r="O128" s="849"/>
      <c r="P128" s="837"/>
      <c r="Q128" s="850"/>
    </row>
    <row r="129" spans="1:17" ht="14.4" customHeight="1" x14ac:dyDescent="0.3">
      <c r="A129" s="831" t="s">
        <v>573</v>
      </c>
      <c r="B129" s="832" t="s">
        <v>3582</v>
      </c>
      <c r="C129" s="832" t="s">
        <v>3827</v>
      </c>
      <c r="D129" s="832" t="s">
        <v>3838</v>
      </c>
      <c r="E129" s="832" t="s">
        <v>3839</v>
      </c>
      <c r="F129" s="849">
        <v>1</v>
      </c>
      <c r="G129" s="849">
        <v>9911.33</v>
      </c>
      <c r="H129" s="849"/>
      <c r="I129" s="849">
        <v>9911.33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573</v>
      </c>
      <c r="B130" s="832" t="s">
        <v>3582</v>
      </c>
      <c r="C130" s="832" t="s">
        <v>3827</v>
      </c>
      <c r="D130" s="832" t="s">
        <v>3840</v>
      </c>
      <c r="E130" s="832" t="s">
        <v>3841</v>
      </c>
      <c r="F130" s="849">
        <v>9</v>
      </c>
      <c r="G130" s="849">
        <v>9567.2699999999986</v>
      </c>
      <c r="H130" s="849">
        <v>0.37822427390460572</v>
      </c>
      <c r="I130" s="849">
        <v>1063.0299999999997</v>
      </c>
      <c r="J130" s="849">
        <v>21</v>
      </c>
      <c r="K130" s="849">
        <v>25295.229999999996</v>
      </c>
      <c r="L130" s="849">
        <v>1</v>
      </c>
      <c r="M130" s="849">
        <v>1204.5347619047618</v>
      </c>
      <c r="N130" s="849">
        <v>2</v>
      </c>
      <c r="O130" s="849">
        <v>2423.2199999999998</v>
      </c>
      <c r="P130" s="837">
        <v>9.5797508067726606E-2</v>
      </c>
      <c r="Q130" s="850">
        <v>1211.6099999999999</v>
      </c>
    </row>
    <row r="131" spans="1:17" ht="14.4" customHeight="1" x14ac:dyDescent="0.3">
      <c r="A131" s="831" t="s">
        <v>573</v>
      </c>
      <c r="B131" s="832" t="s">
        <v>3582</v>
      </c>
      <c r="C131" s="832" t="s">
        <v>3842</v>
      </c>
      <c r="D131" s="832" t="s">
        <v>3843</v>
      </c>
      <c r="E131" s="832" t="s">
        <v>3844</v>
      </c>
      <c r="F131" s="849">
        <v>218</v>
      </c>
      <c r="G131" s="849">
        <v>71935.64</v>
      </c>
      <c r="H131" s="849">
        <v>0.75172413793103454</v>
      </c>
      <c r="I131" s="849">
        <v>329.98</v>
      </c>
      <c r="J131" s="849">
        <v>290</v>
      </c>
      <c r="K131" s="849">
        <v>95694.2</v>
      </c>
      <c r="L131" s="849">
        <v>1</v>
      </c>
      <c r="M131" s="849">
        <v>329.98</v>
      </c>
      <c r="N131" s="849">
        <v>212</v>
      </c>
      <c r="O131" s="849">
        <v>69955.759999999995</v>
      </c>
      <c r="P131" s="837">
        <v>0.73103448275862071</v>
      </c>
      <c r="Q131" s="850">
        <v>329.97999999999996</v>
      </c>
    </row>
    <row r="132" spans="1:17" ht="14.4" customHeight="1" x14ac:dyDescent="0.3">
      <c r="A132" s="831" t="s">
        <v>573</v>
      </c>
      <c r="B132" s="832" t="s">
        <v>3582</v>
      </c>
      <c r="C132" s="832" t="s">
        <v>3842</v>
      </c>
      <c r="D132" s="832" t="s">
        <v>3845</v>
      </c>
      <c r="E132" s="832" t="s">
        <v>3844</v>
      </c>
      <c r="F132" s="849">
        <v>20</v>
      </c>
      <c r="G132" s="849">
        <v>8668.2000000000007</v>
      </c>
      <c r="H132" s="849">
        <v>1.4285714285714288</v>
      </c>
      <c r="I132" s="849">
        <v>433.41</v>
      </c>
      <c r="J132" s="849">
        <v>14</v>
      </c>
      <c r="K132" s="849">
        <v>6067.74</v>
      </c>
      <c r="L132" s="849">
        <v>1</v>
      </c>
      <c r="M132" s="849">
        <v>433.40999999999997</v>
      </c>
      <c r="N132" s="849">
        <v>9</v>
      </c>
      <c r="O132" s="849">
        <v>3900.69</v>
      </c>
      <c r="P132" s="837">
        <v>0.6428571428571429</v>
      </c>
      <c r="Q132" s="850">
        <v>433.41</v>
      </c>
    </row>
    <row r="133" spans="1:17" ht="14.4" customHeight="1" x14ac:dyDescent="0.3">
      <c r="A133" s="831" t="s">
        <v>573</v>
      </c>
      <c r="B133" s="832" t="s">
        <v>3582</v>
      </c>
      <c r="C133" s="832" t="s">
        <v>3842</v>
      </c>
      <c r="D133" s="832" t="s">
        <v>3846</v>
      </c>
      <c r="E133" s="832" t="s">
        <v>3847</v>
      </c>
      <c r="F133" s="849">
        <v>11</v>
      </c>
      <c r="G133" s="849">
        <v>15788.960000000001</v>
      </c>
      <c r="H133" s="849">
        <v>0.73333333333333328</v>
      </c>
      <c r="I133" s="849">
        <v>1435.3600000000001</v>
      </c>
      <c r="J133" s="849">
        <v>15</v>
      </c>
      <c r="K133" s="849">
        <v>21530.400000000001</v>
      </c>
      <c r="L133" s="849">
        <v>1</v>
      </c>
      <c r="M133" s="849">
        <v>1435.3600000000001</v>
      </c>
      <c r="N133" s="849">
        <v>11</v>
      </c>
      <c r="O133" s="849">
        <v>15788.96</v>
      </c>
      <c r="P133" s="837">
        <v>0.73333333333333328</v>
      </c>
      <c r="Q133" s="850">
        <v>1435.36</v>
      </c>
    </row>
    <row r="134" spans="1:17" ht="14.4" customHeight="1" x14ac:dyDescent="0.3">
      <c r="A134" s="831" t="s">
        <v>573</v>
      </c>
      <c r="B134" s="832" t="s">
        <v>3582</v>
      </c>
      <c r="C134" s="832" t="s">
        <v>3842</v>
      </c>
      <c r="D134" s="832" t="s">
        <v>3848</v>
      </c>
      <c r="E134" s="832" t="s">
        <v>3847</v>
      </c>
      <c r="F134" s="849"/>
      <c r="G134" s="849"/>
      <c r="H134" s="849"/>
      <c r="I134" s="849"/>
      <c r="J134" s="849">
        <v>2</v>
      </c>
      <c r="K134" s="849">
        <v>3395.54</v>
      </c>
      <c r="L134" s="849">
        <v>1</v>
      </c>
      <c r="M134" s="849">
        <v>1697.77</v>
      </c>
      <c r="N134" s="849">
        <v>1</v>
      </c>
      <c r="O134" s="849">
        <v>1697.77</v>
      </c>
      <c r="P134" s="837">
        <v>0.5</v>
      </c>
      <c r="Q134" s="850">
        <v>1697.77</v>
      </c>
    </row>
    <row r="135" spans="1:17" ht="14.4" customHeight="1" x14ac:dyDescent="0.3">
      <c r="A135" s="831" t="s">
        <v>573</v>
      </c>
      <c r="B135" s="832" t="s">
        <v>3582</v>
      </c>
      <c r="C135" s="832" t="s">
        <v>3842</v>
      </c>
      <c r="D135" s="832" t="s">
        <v>3849</v>
      </c>
      <c r="E135" s="832" t="s">
        <v>3850</v>
      </c>
      <c r="F135" s="849">
        <v>16</v>
      </c>
      <c r="G135" s="849">
        <v>11567.52</v>
      </c>
      <c r="H135" s="849">
        <v>1.2307692307692308</v>
      </c>
      <c r="I135" s="849">
        <v>722.97</v>
      </c>
      <c r="J135" s="849">
        <v>13</v>
      </c>
      <c r="K135" s="849">
        <v>9398.61</v>
      </c>
      <c r="L135" s="849">
        <v>1</v>
      </c>
      <c r="M135" s="849">
        <v>722.97</v>
      </c>
      <c r="N135" s="849">
        <v>9</v>
      </c>
      <c r="O135" s="849">
        <v>6506.7300000000005</v>
      </c>
      <c r="P135" s="837">
        <v>0.69230769230769229</v>
      </c>
      <c r="Q135" s="850">
        <v>722.97</v>
      </c>
    </row>
    <row r="136" spans="1:17" ht="14.4" customHeight="1" x14ac:dyDescent="0.3">
      <c r="A136" s="831" t="s">
        <v>573</v>
      </c>
      <c r="B136" s="832" t="s">
        <v>3582</v>
      </c>
      <c r="C136" s="832" t="s">
        <v>3842</v>
      </c>
      <c r="D136" s="832" t="s">
        <v>3851</v>
      </c>
      <c r="E136" s="832" t="s">
        <v>3850</v>
      </c>
      <c r="F136" s="849">
        <v>33</v>
      </c>
      <c r="G136" s="849">
        <v>15591.84</v>
      </c>
      <c r="H136" s="849">
        <v>0.7674418604651162</v>
      </c>
      <c r="I136" s="849">
        <v>472.48</v>
      </c>
      <c r="J136" s="849">
        <v>43</v>
      </c>
      <c r="K136" s="849">
        <v>20316.640000000003</v>
      </c>
      <c r="L136" s="849">
        <v>1</v>
      </c>
      <c r="M136" s="849">
        <v>472.48000000000008</v>
      </c>
      <c r="N136" s="849">
        <v>45</v>
      </c>
      <c r="O136" s="849">
        <v>21261.599999999999</v>
      </c>
      <c r="P136" s="837">
        <v>1.0465116279069766</v>
      </c>
      <c r="Q136" s="850">
        <v>472.47999999999996</v>
      </c>
    </row>
    <row r="137" spans="1:17" ht="14.4" customHeight="1" x14ac:dyDescent="0.3">
      <c r="A137" s="831" t="s">
        <v>573</v>
      </c>
      <c r="B137" s="832" t="s">
        <v>3582</v>
      </c>
      <c r="C137" s="832" t="s">
        <v>3842</v>
      </c>
      <c r="D137" s="832" t="s">
        <v>3852</v>
      </c>
      <c r="E137" s="832" t="s">
        <v>3850</v>
      </c>
      <c r="F137" s="849">
        <v>9</v>
      </c>
      <c r="G137" s="849">
        <v>4198.2299999999996</v>
      </c>
      <c r="H137" s="849"/>
      <c r="I137" s="849">
        <v>466.46999999999997</v>
      </c>
      <c r="J137" s="849"/>
      <c r="K137" s="849"/>
      <c r="L137" s="849"/>
      <c r="M137" s="849"/>
      <c r="N137" s="849">
        <v>12</v>
      </c>
      <c r="O137" s="849">
        <v>5597.64</v>
      </c>
      <c r="P137" s="837"/>
      <c r="Q137" s="850">
        <v>466.47</v>
      </c>
    </row>
    <row r="138" spans="1:17" ht="14.4" customHeight="1" x14ac:dyDescent="0.3">
      <c r="A138" s="831" t="s">
        <v>573</v>
      </c>
      <c r="B138" s="832" t="s">
        <v>3582</v>
      </c>
      <c r="C138" s="832" t="s">
        <v>3842</v>
      </c>
      <c r="D138" s="832" t="s">
        <v>3853</v>
      </c>
      <c r="E138" s="832" t="s">
        <v>3854</v>
      </c>
      <c r="F138" s="849"/>
      <c r="G138" s="849"/>
      <c r="H138" s="849"/>
      <c r="I138" s="849"/>
      <c r="J138" s="849">
        <v>2</v>
      </c>
      <c r="K138" s="849">
        <v>8624</v>
      </c>
      <c r="L138" s="849">
        <v>1</v>
      </c>
      <c r="M138" s="849">
        <v>4312</v>
      </c>
      <c r="N138" s="849">
        <v>2</v>
      </c>
      <c r="O138" s="849">
        <v>8624</v>
      </c>
      <c r="P138" s="837">
        <v>1</v>
      </c>
      <c r="Q138" s="850">
        <v>4312</v>
      </c>
    </row>
    <row r="139" spans="1:17" ht="14.4" customHeight="1" x14ac:dyDescent="0.3">
      <c r="A139" s="831" t="s">
        <v>573</v>
      </c>
      <c r="B139" s="832" t="s">
        <v>3582</v>
      </c>
      <c r="C139" s="832" t="s">
        <v>3842</v>
      </c>
      <c r="D139" s="832" t="s">
        <v>3855</v>
      </c>
      <c r="E139" s="832" t="s">
        <v>3856</v>
      </c>
      <c r="F139" s="849">
        <v>1</v>
      </c>
      <c r="G139" s="849">
        <v>4436.47</v>
      </c>
      <c r="H139" s="849"/>
      <c r="I139" s="849">
        <v>4436.47</v>
      </c>
      <c r="J139" s="849"/>
      <c r="K139" s="849"/>
      <c r="L139" s="849"/>
      <c r="M139" s="849"/>
      <c r="N139" s="849">
        <v>1</v>
      </c>
      <c r="O139" s="849">
        <v>4436.47</v>
      </c>
      <c r="P139" s="837"/>
      <c r="Q139" s="850">
        <v>4436.47</v>
      </c>
    </row>
    <row r="140" spans="1:17" ht="14.4" customHeight="1" x14ac:dyDescent="0.3">
      <c r="A140" s="831" t="s">
        <v>573</v>
      </c>
      <c r="B140" s="832" t="s">
        <v>3582</v>
      </c>
      <c r="C140" s="832" t="s">
        <v>3842</v>
      </c>
      <c r="D140" s="832" t="s">
        <v>3857</v>
      </c>
      <c r="E140" s="832" t="s">
        <v>3858</v>
      </c>
      <c r="F140" s="849">
        <v>3</v>
      </c>
      <c r="G140" s="849">
        <v>12373.560000000001</v>
      </c>
      <c r="H140" s="849">
        <v>1</v>
      </c>
      <c r="I140" s="849">
        <v>4124.5200000000004</v>
      </c>
      <c r="J140" s="849">
        <v>3</v>
      </c>
      <c r="K140" s="849">
        <v>12373.560000000001</v>
      </c>
      <c r="L140" s="849">
        <v>1</v>
      </c>
      <c r="M140" s="849">
        <v>4124.5200000000004</v>
      </c>
      <c r="N140" s="849">
        <v>3</v>
      </c>
      <c r="O140" s="849">
        <v>12373.560000000001</v>
      </c>
      <c r="P140" s="837">
        <v>1</v>
      </c>
      <c r="Q140" s="850">
        <v>4124.5200000000004</v>
      </c>
    </row>
    <row r="141" spans="1:17" ht="14.4" customHeight="1" x14ac:dyDescent="0.3">
      <c r="A141" s="831" t="s">
        <v>573</v>
      </c>
      <c r="B141" s="832" t="s">
        <v>3582</v>
      </c>
      <c r="C141" s="832" t="s">
        <v>3842</v>
      </c>
      <c r="D141" s="832" t="s">
        <v>3859</v>
      </c>
      <c r="E141" s="832" t="s">
        <v>3860</v>
      </c>
      <c r="F141" s="849"/>
      <c r="G141" s="849"/>
      <c r="H141" s="849"/>
      <c r="I141" s="849"/>
      <c r="J141" s="849">
        <v>1</v>
      </c>
      <c r="K141" s="849">
        <v>607.41</v>
      </c>
      <c r="L141" s="849">
        <v>1</v>
      </c>
      <c r="M141" s="849">
        <v>607.41</v>
      </c>
      <c r="N141" s="849"/>
      <c r="O141" s="849"/>
      <c r="P141" s="837"/>
      <c r="Q141" s="850"/>
    </row>
    <row r="142" spans="1:17" ht="14.4" customHeight="1" x14ac:dyDescent="0.3">
      <c r="A142" s="831" t="s">
        <v>573</v>
      </c>
      <c r="B142" s="832" t="s">
        <v>3582</v>
      </c>
      <c r="C142" s="832" t="s">
        <v>3842</v>
      </c>
      <c r="D142" s="832" t="s">
        <v>3861</v>
      </c>
      <c r="E142" s="832" t="s">
        <v>3862</v>
      </c>
      <c r="F142" s="849">
        <v>0.1</v>
      </c>
      <c r="G142" s="849">
        <v>18.34</v>
      </c>
      <c r="H142" s="849"/>
      <c r="I142" s="849">
        <v>183.39999999999998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573</v>
      </c>
      <c r="B143" s="832" t="s">
        <v>3582</v>
      </c>
      <c r="C143" s="832" t="s">
        <v>3842</v>
      </c>
      <c r="D143" s="832" t="s">
        <v>3863</v>
      </c>
      <c r="E143" s="832" t="s">
        <v>3862</v>
      </c>
      <c r="F143" s="849">
        <v>1.9</v>
      </c>
      <c r="G143" s="849">
        <v>2405.0299999999997</v>
      </c>
      <c r="H143" s="849">
        <v>3.8000158002844047</v>
      </c>
      <c r="I143" s="849">
        <v>1265.8052631578946</v>
      </c>
      <c r="J143" s="849">
        <v>0.5</v>
      </c>
      <c r="K143" s="849">
        <v>632.9</v>
      </c>
      <c r="L143" s="849">
        <v>1</v>
      </c>
      <c r="M143" s="849">
        <v>1265.8</v>
      </c>
      <c r="N143" s="849">
        <v>0.6</v>
      </c>
      <c r="O143" s="849">
        <v>662.93</v>
      </c>
      <c r="P143" s="837">
        <v>1.0474482540685732</v>
      </c>
      <c r="Q143" s="850">
        <v>1104.8833333333332</v>
      </c>
    </row>
    <row r="144" spans="1:17" ht="14.4" customHeight="1" x14ac:dyDescent="0.3">
      <c r="A144" s="831" t="s">
        <v>573</v>
      </c>
      <c r="B144" s="832" t="s">
        <v>3582</v>
      </c>
      <c r="C144" s="832" t="s">
        <v>3842</v>
      </c>
      <c r="D144" s="832" t="s">
        <v>3864</v>
      </c>
      <c r="E144" s="832" t="s">
        <v>3865</v>
      </c>
      <c r="F144" s="849">
        <v>47</v>
      </c>
      <c r="G144" s="849">
        <v>4091.3499999999995</v>
      </c>
      <c r="H144" s="849">
        <v>3.1333333333333329</v>
      </c>
      <c r="I144" s="849">
        <v>87.049999999999983</v>
      </c>
      <c r="J144" s="849">
        <v>15</v>
      </c>
      <c r="K144" s="849">
        <v>1305.75</v>
      </c>
      <c r="L144" s="849">
        <v>1</v>
      </c>
      <c r="M144" s="849">
        <v>87.05</v>
      </c>
      <c r="N144" s="849">
        <v>19</v>
      </c>
      <c r="O144" s="849">
        <v>1653.95</v>
      </c>
      <c r="P144" s="837">
        <v>1.2666666666666666</v>
      </c>
      <c r="Q144" s="850">
        <v>87.05</v>
      </c>
    </row>
    <row r="145" spans="1:17" ht="14.4" customHeight="1" x14ac:dyDescent="0.3">
      <c r="A145" s="831" t="s">
        <v>573</v>
      </c>
      <c r="B145" s="832" t="s">
        <v>3582</v>
      </c>
      <c r="C145" s="832" t="s">
        <v>3842</v>
      </c>
      <c r="D145" s="832" t="s">
        <v>3866</v>
      </c>
      <c r="E145" s="832" t="s">
        <v>3865</v>
      </c>
      <c r="F145" s="849">
        <v>14</v>
      </c>
      <c r="G145" s="849">
        <v>1806.42</v>
      </c>
      <c r="H145" s="849">
        <v>7</v>
      </c>
      <c r="I145" s="849">
        <v>129.03</v>
      </c>
      <c r="J145" s="849">
        <v>2</v>
      </c>
      <c r="K145" s="849">
        <v>258.06</v>
      </c>
      <c r="L145" s="849">
        <v>1</v>
      </c>
      <c r="M145" s="849">
        <v>129.03</v>
      </c>
      <c r="N145" s="849">
        <v>8</v>
      </c>
      <c r="O145" s="849">
        <v>1032.24</v>
      </c>
      <c r="P145" s="837">
        <v>4</v>
      </c>
      <c r="Q145" s="850">
        <v>129.03</v>
      </c>
    </row>
    <row r="146" spans="1:17" ht="14.4" customHeight="1" x14ac:dyDescent="0.3">
      <c r="A146" s="831" t="s">
        <v>573</v>
      </c>
      <c r="B146" s="832" t="s">
        <v>3582</v>
      </c>
      <c r="C146" s="832" t="s">
        <v>3842</v>
      </c>
      <c r="D146" s="832" t="s">
        <v>3867</v>
      </c>
      <c r="E146" s="832" t="s">
        <v>3868</v>
      </c>
      <c r="F146" s="849"/>
      <c r="G146" s="849"/>
      <c r="H146" s="849"/>
      <c r="I146" s="849"/>
      <c r="J146" s="849"/>
      <c r="K146" s="849"/>
      <c r="L146" s="849"/>
      <c r="M146" s="849"/>
      <c r="N146" s="849">
        <v>6</v>
      </c>
      <c r="O146" s="849">
        <v>5255.58</v>
      </c>
      <c r="P146" s="837"/>
      <c r="Q146" s="850">
        <v>875.93</v>
      </c>
    </row>
    <row r="147" spans="1:17" ht="14.4" customHeight="1" x14ac:dyDescent="0.3">
      <c r="A147" s="831" t="s">
        <v>573</v>
      </c>
      <c r="B147" s="832" t="s">
        <v>3582</v>
      </c>
      <c r="C147" s="832" t="s">
        <v>3842</v>
      </c>
      <c r="D147" s="832" t="s">
        <v>3869</v>
      </c>
      <c r="E147" s="832" t="s">
        <v>3870</v>
      </c>
      <c r="F147" s="849"/>
      <c r="G147" s="849"/>
      <c r="H147" s="849"/>
      <c r="I147" s="849"/>
      <c r="J147" s="849">
        <v>0.7</v>
      </c>
      <c r="K147" s="849">
        <v>80.22</v>
      </c>
      <c r="L147" s="849">
        <v>1</v>
      </c>
      <c r="M147" s="849">
        <v>114.60000000000001</v>
      </c>
      <c r="N147" s="849"/>
      <c r="O147" s="849"/>
      <c r="P147" s="837"/>
      <c r="Q147" s="850"/>
    </row>
    <row r="148" spans="1:17" ht="14.4" customHeight="1" x14ac:dyDescent="0.3">
      <c r="A148" s="831" t="s">
        <v>573</v>
      </c>
      <c r="B148" s="832" t="s">
        <v>3582</v>
      </c>
      <c r="C148" s="832" t="s">
        <v>3842</v>
      </c>
      <c r="D148" s="832" t="s">
        <v>3871</v>
      </c>
      <c r="E148" s="832" t="s">
        <v>3870</v>
      </c>
      <c r="F148" s="849"/>
      <c r="G148" s="849"/>
      <c r="H148" s="849"/>
      <c r="I148" s="849"/>
      <c r="J148" s="849">
        <v>0.8</v>
      </c>
      <c r="K148" s="849">
        <v>110.35</v>
      </c>
      <c r="L148" s="849">
        <v>1</v>
      </c>
      <c r="M148" s="849">
        <v>137.93749999999997</v>
      </c>
      <c r="N148" s="849"/>
      <c r="O148" s="849"/>
      <c r="P148" s="837"/>
      <c r="Q148" s="850"/>
    </row>
    <row r="149" spans="1:17" ht="14.4" customHeight="1" x14ac:dyDescent="0.3">
      <c r="A149" s="831" t="s">
        <v>573</v>
      </c>
      <c r="B149" s="832" t="s">
        <v>3582</v>
      </c>
      <c r="C149" s="832" t="s">
        <v>3842</v>
      </c>
      <c r="D149" s="832" t="s">
        <v>3872</v>
      </c>
      <c r="E149" s="832" t="s">
        <v>3870</v>
      </c>
      <c r="F149" s="849">
        <v>7</v>
      </c>
      <c r="G149" s="849">
        <v>4407.0300000000007</v>
      </c>
      <c r="H149" s="849">
        <v>0.80459163646653953</v>
      </c>
      <c r="I149" s="849">
        <v>629.57571428571441</v>
      </c>
      <c r="J149" s="849">
        <v>8.6999999999999993</v>
      </c>
      <c r="K149" s="849">
        <v>5477.35</v>
      </c>
      <c r="L149" s="849">
        <v>1</v>
      </c>
      <c r="M149" s="849">
        <v>629.580459770115</v>
      </c>
      <c r="N149" s="849">
        <v>3.5</v>
      </c>
      <c r="O149" s="849">
        <v>2203.52</v>
      </c>
      <c r="P149" s="837">
        <v>0.40229673108346187</v>
      </c>
      <c r="Q149" s="850">
        <v>629.5771428571428</v>
      </c>
    </row>
    <row r="150" spans="1:17" ht="14.4" customHeight="1" x14ac:dyDescent="0.3">
      <c r="A150" s="831" t="s">
        <v>573</v>
      </c>
      <c r="B150" s="832" t="s">
        <v>3582</v>
      </c>
      <c r="C150" s="832" t="s">
        <v>3842</v>
      </c>
      <c r="D150" s="832" t="s">
        <v>3873</v>
      </c>
      <c r="E150" s="832" t="s">
        <v>3874</v>
      </c>
      <c r="F150" s="849">
        <v>2</v>
      </c>
      <c r="G150" s="849">
        <v>2339.6999999999998</v>
      </c>
      <c r="H150" s="849"/>
      <c r="I150" s="849">
        <v>1169.8499999999999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573</v>
      </c>
      <c r="B151" s="832" t="s">
        <v>3582</v>
      </c>
      <c r="C151" s="832" t="s">
        <v>3842</v>
      </c>
      <c r="D151" s="832" t="s">
        <v>3875</v>
      </c>
      <c r="E151" s="832" t="s">
        <v>3876</v>
      </c>
      <c r="F151" s="849">
        <v>3</v>
      </c>
      <c r="G151" s="849">
        <v>6335.4000000000005</v>
      </c>
      <c r="H151" s="849">
        <v>1.5</v>
      </c>
      <c r="I151" s="849">
        <v>2111.8000000000002</v>
      </c>
      <c r="J151" s="849">
        <v>2</v>
      </c>
      <c r="K151" s="849">
        <v>4223.6000000000004</v>
      </c>
      <c r="L151" s="849">
        <v>1</v>
      </c>
      <c r="M151" s="849">
        <v>2111.8000000000002</v>
      </c>
      <c r="N151" s="849">
        <v>1</v>
      </c>
      <c r="O151" s="849">
        <v>2111.8000000000002</v>
      </c>
      <c r="P151" s="837">
        <v>0.5</v>
      </c>
      <c r="Q151" s="850">
        <v>2111.8000000000002</v>
      </c>
    </row>
    <row r="152" spans="1:17" ht="14.4" customHeight="1" x14ac:dyDescent="0.3">
      <c r="A152" s="831" t="s">
        <v>573</v>
      </c>
      <c r="B152" s="832" t="s">
        <v>3582</v>
      </c>
      <c r="C152" s="832" t="s">
        <v>3842</v>
      </c>
      <c r="D152" s="832" t="s">
        <v>3877</v>
      </c>
      <c r="E152" s="832" t="s">
        <v>3878</v>
      </c>
      <c r="F152" s="849">
        <v>9</v>
      </c>
      <c r="G152" s="849">
        <v>9308.61</v>
      </c>
      <c r="H152" s="849">
        <v>0.45000000000000007</v>
      </c>
      <c r="I152" s="849">
        <v>1034.29</v>
      </c>
      <c r="J152" s="849">
        <v>20</v>
      </c>
      <c r="K152" s="849">
        <v>20685.8</v>
      </c>
      <c r="L152" s="849">
        <v>1</v>
      </c>
      <c r="M152" s="849">
        <v>1034.29</v>
      </c>
      <c r="N152" s="849">
        <v>34</v>
      </c>
      <c r="O152" s="849">
        <v>35165.86</v>
      </c>
      <c r="P152" s="837">
        <v>1.7000000000000002</v>
      </c>
      <c r="Q152" s="850">
        <v>1034.29</v>
      </c>
    </row>
    <row r="153" spans="1:17" ht="14.4" customHeight="1" x14ac:dyDescent="0.3">
      <c r="A153" s="831" t="s">
        <v>573</v>
      </c>
      <c r="B153" s="832" t="s">
        <v>3582</v>
      </c>
      <c r="C153" s="832" t="s">
        <v>3842</v>
      </c>
      <c r="D153" s="832" t="s">
        <v>3879</v>
      </c>
      <c r="E153" s="832" t="s">
        <v>3878</v>
      </c>
      <c r="F153" s="849">
        <v>38</v>
      </c>
      <c r="G153" s="849">
        <v>41784.04</v>
      </c>
      <c r="H153" s="849">
        <v>0.90476190476190477</v>
      </c>
      <c r="I153" s="849">
        <v>1099.58</v>
      </c>
      <c r="J153" s="849">
        <v>42</v>
      </c>
      <c r="K153" s="849">
        <v>46182.36</v>
      </c>
      <c r="L153" s="849">
        <v>1</v>
      </c>
      <c r="M153" s="849">
        <v>1099.58</v>
      </c>
      <c r="N153" s="849">
        <v>31</v>
      </c>
      <c r="O153" s="849">
        <v>34086.980000000003</v>
      </c>
      <c r="P153" s="837">
        <v>0.73809523809523814</v>
      </c>
      <c r="Q153" s="850">
        <v>1099.5800000000002</v>
      </c>
    </row>
    <row r="154" spans="1:17" ht="14.4" customHeight="1" x14ac:dyDescent="0.3">
      <c r="A154" s="831" t="s">
        <v>573</v>
      </c>
      <c r="B154" s="832" t="s">
        <v>3582</v>
      </c>
      <c r="C154" s="832" t="s">
        <v>3842</v>
      </c>
      <c r="D154" s="832" t="s">
        <v>3880</v>
      </c>
      <c r="E154" s="832" t="s">
        <v>3878</v>
      </c>
      <c r="F154" s="849">
        <v>50</v>
      </c>
      <c r="G154" s="849">
        <v>59021</v>
      </c>
      <c r="H154" s="849">
        <v>1.3513513513513511</v>
      </c>
      <c r="I154" s="849">
        <v>1180.42</v>
      </c>
      <c r="J154" s="849">
        <v>37</v>
      </c>
      <c r="K154" s="849">
        <v>43675.540000000008</v>
      </c>
      <c r="L154" s="849">
        <v>1</v>
      </c>
      <c r="M154" s="849">
        <v>1180.4200000000003</v>
      </c>
      <c r="N154" s="849">
        <v>37</v>
      </c>
      <c r="O154" s="849">
        <v>43675.540000000008</v>
      </c>
      <c r="P154" s="837">
        <v>1</v>
      </c>
      <c r="Q154" s="850">
        <v>1180.4200000000003</v>
      </c>
    </row>
    <row r="155" spans="1:17" ht="14.4" customHeight="1" x14ac:dyDescent="0.3">
      <c r="A155" s="831" t="s">
        <v>573</v>
      </c>
      <c r="B155" s="832" t="s">
        <v>3582</v>
      </c>
      <c r="C155" s="832" t="s">
        <v>3842</v>
      </c>
      <c r="D155" s="832" t="s">
        <v>3881</v>
      </c>
      <c r="E155" s="832" t="s">
        <v>3878</v>
      </c>
      <c r="F155" s="849">
        <v>42</v>
      </c>
      <c r="G155" s="849">
        <v>52406.759999999995</v>
      </c>
      <c r="H155" s="849">
        <v>1.5555555555555556</v>
      </c>
      <c r="I155" s="849">
        <v>1247.78</v>
      </c>
      <c r="J155" s="849">
        <v>27</v>
      </c>
      <c r="K155" s="849">
        <v>33690.06</v>
      </c>
      <c r="L155" s="849">
        <v>1</v>
      </c>
      <c r="M155" s="849">
        <v>1247.78</v>
      </c>
      <c r="N155" s="849">
        <v>46</v>
      </c>
      <c r="O155" s="849">
        <v>57397.880000000005</v>
      </c>
      <c r="P155" s="837">
        <v>1.7037037037037039</v>
      </c>
      <c r="Q155" s="850">
        <v>1247.7800000000002</v>
      </c>
    </row>
    <row r="156" spans="1:17" ht="14.4" customHeight="1" x14ac:dyDescent="0.3">
      <c r="A156" s="831" t="s">
        <v>573</v>
      </c>
      <c r="B156" s="832" t="s">
        <v>3582</v>
      </c>
      <c r="C156" s="832" t="s">
        <v>3842</v>
      </c>
      <c r="D156" s="832" t="s">
        <v>3882</v>
      </c>
      <c r="E156" s="832" t="s">
        <v>3878</v>
      </c>
      <c r="F156" s="849">
        <v>11</v>
      </c>
      <c r="G156" s="849">
        <v>15139.189999999999</v>
      </c>
      <c r="H156" s="849">
        <v>2.75</v>
      </c>
      <c r="I156" s="849">
        <v>1376.29</v>
      </c>
      <c r="J156" s="849">
        <v>4</v>
      </c>
      <c r="K156" s="849">
        <v>5505.16</v>
      </c>
      <c r="L156" s="849">
        <v>1</v>
      </c>
      <c r="M156" s="849">
        <v>1376.29</v>
      </c>
      <c r="N156" s="849">
        <v>15</v>
      </c>
      <c r="O156" s="849">
        <v>20644.349999999999</v>
      </c>
      <c r="P156" s="837">
        <v>3.75</v>
      </c>
      <c r="Q156" s="850">
        <v>1376.29</v>
      </c>
    </row>
    <row r="157" spans="1:17" ht="14.4" customHeight="1" x14ac:dyDescent="0.3">
      <c r="A157" s="831" t="s">
        <v>573</v>
      </c>
      <c r="B157" s="832" t="s">
        <v>3582</v>
      </c>
      <c r="C157" s="832" t="s">
        <v>3842</v>
      </c>
      <c r="D157" s="832" t="s">
        <v>3883</v>
      </c>
      <c r="E157" s="832" t="s">
        <v>3884</v>
      </c>
      <c r="F157" s="849">
        <v>4</v>
      </c>
      <c r="G157" s="849">
        <v>42503.360000000001</v>
      </c>
      <c r="H157" s="849">
        <v>2</v>
      </c>
      <c r="I157" s="849">
        <v>10625.84</v>
      </c>
      <c r="J157" s="849">
        <v>2</v>
      </c>
      <c r="K157" s="849">
        <v>21251.68</v>
      </c>
      <c r="L157" s="849">
        <v>1</v>
      </c>
      <c r="M157" s="849">
        <v>10625.84</v>
      </c>
      <c r="N157" s="849">
        <v>4</v>
      </c>
      <c r="O157" s="849">
        <v>42503.360000000001</v>
      </c>
      <c r="P157" s="837">
        <v>2</v>
      </c>
      <c r="Q157" s="850">
        <v>10625.84</v>
      </c>
    </row>
    <row r="158" spans="1:17" ht="14.4" customHeight="1" x14ac:dyDescent="0.3">
      <c r="A158" s="831" t="s">
        <v>573</v>
      </c>
      <c r="B158" s="832" t="s">
        <v>3582</v>
      </c>
      <c r="C158" s="832" t="s">
        <v>3842</v>
      </c>
      <c r="D158" s="832" t="s">
        <v>3885</v>
      </c>
      <c r="E158" s="832" t="s">
        <v>3886</v>
      </c>
      <c r="F158" s="849">
        <v>4</v>
      </c>
      <c r="G158" s="849">
        <v>7775.6</v>
      </c>
      <c r="H158" s="849"/>
      <c r="I158" s="849">
        <v>1943.9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573</v>
      </c>
      <c r="B159" s="832" t="s">
        <v>3582</v>
      </c>
      <c r="C159" s="832" t="s">
        <v>3842</v>
      </c>
      <c r="D159" s="832" t="s">
        <v>3887</v>
      </c>
      <c r="E159" s="832" t="s">
        <v>3886</v>
      </c>
      <c r="F159" s="849">
        <v>4</v>
      </c>
      <c r="G159" s="849">
        <v>7775.6</v>
      </c>
      <c r="H159" s="849"/>
      <c r="I159" s="849">
        <v>1943.9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573</v>
      </c>
      <c r="B160" s="832" t="s">
        <v>3582</v>
      </c>
      <c r="C160" s="832" t="s">
        <v>3842</v>
      </c>
      <c r="D160" s="832" t="s">
        <v>3888</v>
      </c>
      <c r="E160" s="832" t="s">
        <v>3889</v>
      </c>
      <c r="F160" s="849"/>
      <c r="G160" s="849"/>
      <c r="H160" s="849"/>
      <c r="I160" s="849"/>
      <c r="J160" s="849"/>
      <c r="K160" s="849"/>
      <c r="L160" s="849"/>
      <c r="M160" s="849"/>
      <c r="N160" s="849">
        <v>6</v>
      </c>
      <c r="O160" s="849">
        <v>21078</v>
      </c>
      <c r="P160" s="837"/>
      <c r="Q160" s="850">
        <v>3513</v>
      </c>
    </row>
    <row r="161" spans="1:17" ht="14.4" customHeight="1" x14ac:dyDescent="0.3">
      <c r="A161" s="831" t="s">
        <v>573</v>
      </c>
      <c r="B161" s="832" t="s">
        <v>3582</v>
      </c>
      <c r="C161" s="832" t="s">
        <v>3842</v>
      </c>
      <c r="D161" s="832" t="s">
        <v>3890</v>
      </c>
      <c r="E161" s="832" t="s">
        <v>3891</v>
      </c>
      <c r="F161" s="849">
        <v>10</v>
      </c>
      <c r="G161" s="849">
        <v>4995.2999999999993</v>
      </c>
      <c r="H161" s="849">
        <v>0.90909090909090895</v>
      </c>
      <c r="I161" s="849">
        <v>499.52999999999992</v>
      </c>
      <c r="J161" s="849">
        <v>11</v>
      </c>
      <c r="K161" s="849">
        <v>5494.83</v>
      </c>
      <c r="L161" s="849">
        <v>1</v>
      </c>
      <c r="M161" s="849">
        <v>499.53</v>
      </c>
      <c r="N161" s="849">
        <v>4</v>
      </c>
      <c r="O161" s="849">
        <v>1998.12</v>
      </c>
      <c r="P161" s="837">
        <v>0.36363636363636365</v>
      </c>
      <c r="Q161" s="850">
        <v>499.53</v>
      </c>
    </row>
    <row r="162" spans="1:17" ht="14.4" customHeight="1" x14ac:dyDescent="0.3">
      <c r="A162" s="831" t="s">
        <v>573</v>
      </c>
      <c r="B162" s="832" t="s">
        <v>3582</v>
      </c>
      <c r="C162" s="832" t="s">
        <v>3842</v>
      </c>
      <c r="D162" s="832" t="s">
        <v>3892</v>
      </c>
      <c r="E162" s="832" t="s">
        <v>3893</v>
      </c>
      <c r="F162" s="849">
        <v>2</v>
      </c>
      <c r="G162" s="849">
        <v>19315.740000000002</v>
      </c>
      <c r="H162" s="849">
        <v>0.66666666666666674</v>
      </c>
      <c r="I162" s="849">
        <v>9657.8700000000008</v>
      </c>
      <c r="J162" s="849">
        <v>3</v>
      </c>
      <c r="K162" s="849">
        <v>28973.61</v>
      </c>
      <c r="L162" s="849">
        <v>1</v>
      </c>
      <c r="M162" s="849">
        <v>9657.8700000000008</v>
      </c>
      <c r="N162" s="849">
        <v>1</v>
      </c>
      <c r="O162" s="849">
        <v>9657.8700000000008</v>
      </c>
      <c r="P162" s="837">
        <v>0.33333333333333337</v>
      </c>
      <c r="Q162" s="850">
        <v>9657.8700000000008</v>
      </c>
    </row>
    <row r="163" spans="1:17" ht="14.4" customHeight="1" x14ac:dyDescent="0.3">
      <c r="A163" s="831" t="s">
        <v>573</v>
      </c>
      <c r="B163" s="832" t="s">
        <v>3582</v>
      </c>
      <c r="C163" s="832" t="s">
        <v>3842</v>
      </c>
      <c r="D163" s="832" t="s">
        <v>3894</v>
      </c>
      <c r="E163" s="832" t="s">
        <v>3865</v>
      </c>
      <c r="F163" s="849">
        <v>103</v>
      </c>
      <c r="G163" s="849">
        <v>7109.06</v>
      </c>
      <c r="H163" s="849">
        <v>1.1075268817204302</v>
      </c>
      <c r="I163" s="849">
        <v>69.02000000000001</v>
      </c>
      <c r="J163" s="849">
        <v>93</v>
      </c>
      <c r="K163" s="849">
        <v>6418.86</v>
      </c>
      <c r="L163" s="849">
        <v>1</v>
      </c>
      <c r="M163" s="849">
        <v>69.02</v>
      </c>
      <c r="N163" s="849">
        <v>59</v>
      </c>
      <c r="O163" s="849">
        <v>4072.1800000000003</v>
      </c>
      <c r="P163" s="837">
        <v>0.63440860215053774</v>
      </c>
      <c r="Q163" s="850">
        <v>69.02000000000001</v>
      </c>
    </row>
    <row r="164" spans="1:17" ht="14.4" customHeight="1" x14ac:dyDescent="0.3">
      <c r="A164" s="831" t="s">
        <v>573</v>
      </c>
      <c r="B164" s="832" t="s">
        <v>3582</v>
      </c>
      <c r="C164" s="832" t="s">
        <v>3842</v>
      </c>
      <c r="D164" s="832" t="s">
        <v>3895</v>
      </c>
      <c r="E164" s="832" t="s">
        <v>3865</v>
      </c>
      <c r="F164" s="849">
        <v>86</v>
      </c>
      <c r="G164" s="849">
        <v>7308.28</v>
      </c>
      <c r="H164" s="849">
        <v>6.615384615384615</v>
      </c>
      <c r="I164" s="849">
        <v>84.98</v>
      </c>
      <c r="J164" s="849">
        <v>13</v>
      </c>
      <c r="K164" s="849">
        <v>1104.74</v>
      </c>
      <c r="L164" s="849">
        <v>1</v>
      </c>
      <c r="M164" s="849">
        <v>84.98</v>
      </c>
      <c r="N164" s="849">
        <v>10</v>
      </c>
      <c r="O164" s="849">
        <v>849.8</v>
      </c>
      <c r="P164" s="837">
        <v>0.76923076923076916</v>
      </c>
      <c r="Q164" s="850">
        <v>84.97999999999999</v>
      </c>
    </row>
    <row r="165" spans="1:17" ht="14.4" customHeight="1" x14ac:dyDescent="0.3">
      <c r="A165" s="831" t="s">
        <v>573</v>
      </c>
      <c r="B165" s="832" t="s">
        <v>3582</v>
      </c>
      <c r="C165" s="832" t="s">
        <v>3842</v>
      </c>
      <c r="D165" s="832" t="s">
        <v>3896</v>
      </c>
      <c r="E165" s="832" t="s">
        <v>3897</v>
      </c>
      <c r="F165" s="849">
        <v>8</v>
      </c>
      <c r="G165" s="849">
        <v>5704.16</v>
      </c>
      <c r="H165" s="849">
        <v>8</v>
      </c>
      <c r="I165" s="849">
        <v>713.02</v>
      </c>
      <c r="J165" s="849">
        <v>1</v>
      </c>
      <c r="K165" s="849">
        <v>713.02</v>
      </c>
      <c r="L165" s="849">
        <v>1</v>
      </c>
      <c r="M165" s="849">
        <v>713.02</v>
      </c>
      <c r="N165" s="849"/>
      <c r="O165" s="849"/>
      <c r="P165" s="837"/>
      <c r="Q165" s="850"/>
    </row>
    <row r="166" spans="1:17" ht="14.4" customHeight="1" x14ac:dyDescent="0.3">
      <c r="A166" s="831" t="s">
        <v>573</v>
      </c>
      <c r="B166" s="832" t="s">
        <v>3582</v>
      </c>
      <c r="C166" s="832" t="s">
        <v>3842</v>
      </c>
      <c r="D166" s="832" t="s">
        <v>3898</v>
      </c>
      <c r="E166" s="832" t="s">
        <v>3899</v>
      </c>
      <c r="F166" s="849">
        <v>16</v>
      </c>
      <c r="G166" s="849">
        <v>3681.12</v>
      </c>
      <c r="H166" s="849">
        <v>0.38095238095238099</v>
      </c>
      <c r="I166" s="849">
        <v>230.07</v>
      </c>
      <c r="J166" s="849">
        <v>42</v>
      </c>
      <c r="K166" s="849">
        <v>9662.9399999999987</v>
      </c>
      <c r="L166" s="849">
        <v>1</v>
      </c>
      <c r="M166" s="849">
        <v>230.06999999999996</v>
      </c>
      <c r="N166" s="849">
        <v>24</v>
      </c>
      <c r="O166" s="849">
        <v>5521.68</v>
      </c>
      <c r="P166" s="837">
        <v>0.57142857142857151</v>
      </c>
      <c r="Q166" s="850">
        <v>230.07000000000002</v>
      </c>
    </row>
    <row r="167" spans="1:17" ht="14.4" customHeight="1" x14ac:dyDescent="0.3">
      <c r="A167" s="831" t="s">
        <v>573</v>
      </c>
      <c r="B167" s="832" t="s">
        <v>3582</v>
      </c>
      <c r="C167" s="832" t="s">
        <v>3842</v>
      </c>
      <c r="D167" s="832" t="s">
        <v>3900</v>
      </c>
      <c r="E167" s="832" t="s">
        <v>3901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123.33</v>
      </c>
      <c r="P167" s="837"/>
      <c r="Q167" s="850">
        <v>123.33</v>
      </c>
    </row>
    <row r="168" spans="1:17" ht="14.4" customHeight="1" x14ac:dyDescent="0.3">
      <c r="A168" s="831" t="s">
        <v>573</v>
      </c>
      <c r="B168" s="832" t="s">
        <v>3582</v>
      </c>
      <c r="C168" s="832" t="s">
        <v>3842</v>
      </c>
      <c r="D168" s="832" t="s">
        <v>3902</v>
      </c>
      <c r="E168" s="832" t="s">
        <v>3901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91.2</v>
      </c>
      <c r="P168" s="837"/>
      <c r="Q168" s="850">
        <v>91.2</v>
      </c>
    </row>
    <row r="169" spans="1:17" ht="14.4" customHeight="1" x14ac:dyDescent="0.3">
      <c r="A169" s="831" t="s">
        <v>573</v>
      </c>
      <c r="B169" s="832" t="s">
        <v>3582</v>
      </c>
      <c r="C169" s="832" t="s">
        <v>3842</v>
      </c>
      <c r="D169" s="832" t="s">
        <v>3903</v>
      </c>
      <c r="E169" s="832" t="s">
        <v>3904</v>
      </c>
      <c r="F169" s="849">
        <v>1</v>
      </c>
      <c r="G169" s="849">
        <v>217.64</v>
      </c>
      <c r="H169" s="849">
        <v>0.5</v>
      </c>
      <c r="I169" s="849">
        <v>217.64</v>
      </c>
      <c r="J169" s="849">
        <v>2</v>
      </c>
      <c r="K169" s="849">
        <v>435.28</v>
      </c>
      <c r="L169" s="849">
        <v>1</v>
      </c>
      <c r="M169" s="849">
        <v>217.64</v>
      </c>
      <c r="N169" s="849">
        <v>5</v>
      </c>
      <c r="O169" s="849">
        <v>1088.1999999999998</v>
      </c>
      <c r="P169" s="837">
        <v>2.4999999999999996</v>
      </c>
      <c r="Q169" s="850">
        <v>217.63999999999996</v>
      </c>
    </row>
    <row r="170" spans="1:17" ht="14.4" customHeight="1" x14ac:dyDescent="0.3">
      <c r="A170" s="831" t="s">
        <v>573</v>
      </c>
      <c r="B170" s="832" t="s">
        <v>3582</v>
      </c>
      <c r="C170" s="832" t="s">
        <v>3842</v>
      </c>
      <c r="D170" s="832" t="s">
        <v>3905</v>
      </c>
      <c r="E170" s="832" t="s">
        <v>3904</v>
      </c>
      <c r="F170" s="849">
        <v>4</v>
      </c>
      <c r="G170" s="849">
        <v>1061.24</v>
      </c>
      <c r="H170" s="849">
        <v>2</v>
      </c>
      <c r="I170" s="849">
        <v>265.31</v>
      </c>
      <c r="J170" s="849">
        <v>2</v>
      </c>
      <c r="K170" s="849">
        <v>530.62</v>
      </c>
      <c r="L170" s="849">
        <v>1</v>
      </c>
      <c r="M170" s="849">
        <v>265.31</v>
      </c>
      <c r="N170" s="849">
        <v>6</v>
      </c>
      <c r="O170" s="849">
        <v>1591.86</v>
      </c>
      <c r="P170" s="837">
        <v>3</v>
      </c>
      <c r="Q170" s="850">
        <v>265.31</v>
      </c>
    </row>
    <row r="171" spans="1:17" ht="14.4" customHeight="1" x14ac:dyDescent="0.3">
      <c r="A171" s="831" t="s">
        <v>573</v>
      </c>
      <c r="B171" s="832" t="s">
        <v>3582</v>
      </c>
      <c r="C171" s="832" t="s">
        <v>3842</v>
      </c>
      <c r="D171" s="832" t="s">
        <v>3906</v>
      </c>
      <c r="E171" s="832" t="s">
        <v>3907</v>
      </c>
      <c r="F171" s="849">
        <v>9</v>
      </c>
      <c r="G171" s="849">
        <v>4663.6200000000008</v>
      </c>
      <c r="H171" s="849">
        <v>1.0000000000000004</v>
      </c>
      <c r="I171" s="849">
        <v>518.18000000000006</v>
      </c>
      <c r="J171" s="849">
        <v>9</v>
      </c>
      <c r="K171" s="849">
        <v>4663.619999999999</v>
      </c>
      <c r="L171" s="849">
        <v>1</v>
      </c>
      <c r="M171" s="849">
        <v>518.17999999999984</v>
      </c>
      <c r="N171" s="849">
        <v>2</v>
      </c>
      <c r="O171" s="849">
        <v>1036.3599999999999</v>
      </c>
      <c r="P171" s="837">
        <v>0.22222222222222224</v>
      </c>
      <c r="Q171" s="850">
        <v>518.17999999999995</v>
      </c>
    </row>
    <row r="172" spans="1:17" ht="14.4" customHeight="1" x14ac:dyDescent="0.3">
      <c r="A172" s="831" t="s">
        <v>573</v>
      </c>
      <c r="B172" s="832" t="s">
        <v>3582</v>
      </c>
      <c r="C172" s="832" t="s">
        <v>3842</v>
      </c>
      <c r="D172" s="832" t="s">
        <v>3908</v>
      </c>
      <c r="E172" s="832" t="s">
        <v>3909</v>
      </c>
      <c r="F172" s="849">
        <v>4</v>
      </c>
      <c r="G172" s="849">
        <v>4137.16</v>
      </c>
      <c r="H172" s="849">
        <v>0.8</v>
      </c>
      <c r="I172" s="849">
        <v>1034.29</v>
      </c>
      <c r="J172" s="849">
        <v>5</v>
      </c>
      <c r="K172" s="849">
        <v>5171.45</v>
      </c>
      <c r="L172" s="849">
        <v>1</v>
      </c>
      <c r="M172" s="849">
        <v>1034.29</v>
      </c>
      <c r="N172" s="849">
        <v>1</v>
      </c>
      <c r="O172" s="849">
        <v>1034.29</v>
      </c>
      <c r="P172" s="837">
        <v>0.2</v>
      </c>
      <c r="Q172" s="850">
        <v>1034.29</v>
      </c>
    </row>
    <row r="173" spans="1:17" ht="14.4" customHeight="1" x14ac:dyDescent="0.3">
      <c r="A173" s="831" t="s">
        <v>573</v>
      </c>
      <c r="B173" s="832" t="s">
        <v>3582</v>
      </c>
      <c r="C173" s="832" t="s">
        <v>3842</v>
      </c>
      <c r="D173" s="832" t="s">
        <v>3910</v>
      </c>
      <c r="E173" s="832" t="s">
        <v>3862</v>
      </c>
      <c r="F173" s="849"/>
      <c r="G173" s="849"/>
      <c r="H173" s="849"/>
      <c r="I173" s="849"/>
      <c r="J173" s="849">
        <v>0.3</v>
      </c>
      <c r="K173" s="849">
        <v>27.36</v>
      </c>
      <c r="L173" s="849">
        <v>1</v>
      </c>
      <c r="M173" s="849">
        <v>91.2</v>
      </c>
      <c r="N173" s="849"/>
      <c r="O173" s="849"/>
      <c r="P173" s="837"/>
      <c r="Q173" s="850"/>
    </row>
    <row r="174" spans="1:17" ht="14.4" customHeight="1" x14ac:dyDescent="0.3">
      <c r="A174" s="831" t="s">
        <v>573</v>
      </c>
      <c r="B174" s="832" t="s">
        <v>3582</v>
      </c>
      <c r="C174" s="832" t="s">
        <v>3842</v>
      </c>
      <c r="D174" s="832" t="s">
        <v>3911</v>
      </c>
      <c r="E174" s="832" t="s">
        <v>3865</v>
      </c>
      <c r="F174" s="849">
        <v>11</v>
      </c>
      <c r="G174" s="849">
        <v>1060.1799999999998</v>
      </c>
      <c r="H174" s="849">
        <v>1</v>
      </c>
      <c r="I174" s="849">
        <v>96.379999999999981</v>
      </c>
      <c r="J174" s="849">
        <v>11</v>
      </c>
      <c r="K174" s="849">
        <v>1060.1799999999998</v>
      </c>
      <c r="L174" s="849">
        <v>1</v>
      </c>
      <c r="M174" s="849">
        <v>96.379999999999981</v>
      </c>
      <c r="N174" s="849">
        <v>4</v>
      </c>
      <c r="O174" s="849">
        <v>385.52</v>
      </c>
      <c r="P174" s="837">
        <v>0.3636363636363637</v>
      </c>
      <c r="Q174" s="850">
        <v>96.38</v>
      </c>
    </row>
    <row r="175" spans="1:17" ht="14.4" customHeight="1" x14ac:dyDescent="0.3">
      <c r="A175" s="831" t="s">
        <v>573</v>
      </c>
      <c r="B175" s="832" t="s">
        <v>3582</v>
      </c>
      <c r="C175" s="832" t="s">
        <v>3842</v>
      </c>
      <c r="D175" s="832" t="s">
        <v>3912</v>
      </c>
      <c r="E175" s="832" t="s">
        <v>3865</v>
      </c>
      <c r="F175" s="849">
        <v>10</v>
      </c>
      <c r="G175" s="849">
        <v>1212.5</v>
      </c>
      <c r="H175" s="849">
        <v>1.6666666666666667</v>
      </c>
      <c r="I175" s="849">
        <v>121.25</v>
      </c>
      <c r="J175" s="849">
        <v>6</v>
      </c>
      <c r="K175" s="849">
        <v>727.5</v>
      </c>
      <c r="L175" s="849">
        <v>1</v>
      </c>
      <c r="M175" s="849">
        <v>121.25</v>
      </c>
      <c r="N175" s="849">
        <v>4</v>
      </c>
      <c r="O175" s="849">
        <v>485</v>
      </c>
      <c r="P175" s="837">
        <v>0.66666666666666663</v>
      </c>
      <c r="Q175" s="850">
        <v>121.25</v>
      </c>
    </row>
    <row r="176" spans="1:17" ht="14.4" customHeight="1" x14ac:dyDescent="0.3">
      <c r="A176" s="831" t="s">
        <v>573</v>
      </c>
      <c r="B176" s="832" t="s">
        <v>3582</v>
      </c>
      <c r="C176" s="832" t="s">
        <v>3842</v>
      </c>
      <c r="D176" s="832" t="s">
        <v>3913</v>
      </c>
      <c r="E176" s="832" t="s">
        <v>3865</v>
      </c>
      <c r="F176" s="849"/>
      <c r="G176" s="849"/>
      <c r="H176" s="849"/>
      <c r="I176" s="849"/>
      <c r="J176" s="849">
        <v>1</v>
      </c>
      <c r="K176" s="849">
        <v>103.64</v>
      </c>
      <c r="L176" s="849">
        <v>1</v>
      </c>
      <c r="M176" s="849">
        <v>103.64</v>
      </c>
      <c r="N176" s="849">
        <v>2</v>
      </c>
      <c r="O176" s="849">
        <v>207.28</v>
      </c>
      <c r="P176" s="837">
        <v>2</v>
      </c>
      <c r="Q176" s="850">
        <v>103.64</v>
      </c>
    </row>
    <row r="177" spans="1:17" ht="14.4" customHeight="1" x14ac:dyDescent="0.3">
      <c r="A177" s="831" t="s">
        <v>573</v>
      </c>
      <c r="B177" s="832" t="s">
        <v>3582</v>
      </c>
      <c r="C177" s="832" t="s">
        <v>3842</v>
      </c>
      <c r="D177" s="832" t="s">
        <v>3914</v>
      </c>
      <c r="E177" s="832" t="s">
        <v>3865</v>
      </c>
      <c r="F177" s="849">
        <v>5</v>
      </c>
      <c r="G177" s="849">
        <v>570</v>
      </c>
      <c r="H177" s="849"/>
      <c r="I177" s="849">
        <v>114</v>
      </c>
      <c r="J177" s="849"/>
      <c r="K177" s="849"/>
      <c r="L177" s="849"/>
      <c r="M177" s="849"/>
      <c r="N177" s="849">
        <v>5</v>
      </c>
      <c r="O177" s="849">
        <v>570</v>
      </c>
      <c r="P177" s="837"/>
      <c r="Q177" s="850">
        <v>114</v>
      </c>
    </row>
    <row r="178" spans="1:17" ht="14.4" customHeight="1" x14ac:dyDescent="0.3">
      <c r="A178" s="831" t="s">
        <v>573</v>
      </c>
      <c r="B178" s="832" t="s">
        <v>3582</v>
      </c>
      <c r="C178" s="832" t="s">
        <v>3842</v>
      </c>
      <c r="D178" s="832" t="s">
        <v>3915</v>
      </c>
      <c r="E178" s="832" t="s">
        <v>3865</v>
      </c>
      <c r="F178" s="849">
        <v>41</v>
      </c>
      <c r="G178" s="849">
        <v>3696.5600000000004</v>
      </c>
      <c r="H178" s="849">
        <v>0.49397590361445787</v>
      </c>
      <c r="I178" s="849">
        <v>90.160000000000011</v>
      </c>
      <c r="J178" s="849">
        <v>83</v>
      </c>
      <c r="K178" s="849">
        <v>7483.2800000000007</v>
      </c>
      <c r="L178" s="849">
        <v>1</v>
      </c>
      <c r="M178" s="849">
        <v>90.160000000000011</v>
      </c>
      <c r="N178" s="849">
        <v>57</v>
      </c>
      <c r="O178" s="849">
        <v>5139.1200000000008</v>
      </c>
      <c r="P178" s="837">
        <v>0.68674698795180733</v>
      </c>
      <c r="Q178" s="850">
        <v>90.160000000000011</v>
      </c>
    </row>
    <row r="179" spans="1:17" ht="14.4" customHeight="1" x14ac:dyDescent="0.3">
      <c r="A179" s="831" t="s">
        <v>573</v>
      </c>
      <c r="B179" s="832" t="s">
        <v>3582</v>
      </c>
      <c r="C179" s="832" t="s">
        <v>3842</v>
      </c>
      <c r="D179" s="832" t="s">
        <v>3916</v>
      </c>
      <c r="E179" s="832" t="s">
        <v>3917</v>
      </c>
      <c r="F179" s="849">
        <v>1</v>
      </c>
      <c r="G179" s="849">
        <v>4452.0600000000004</v>
      </c>
      <c r="H179" s="849">
        <v>1</v>
      </c>
      <c r="I179" s="849">
        <v>4452.0600000000004</v>
      </c>
      <c r="J179" s="849">
        <v>1</v>
      </c>
      <c r="K179" s="849">
        <v>4452.0600000000004</v>
      </c>
      <c r="L179" s="849">
        <v>1</v>
      </c>
      <c r="M179" s="849">
        <v>4452.0600000000004</v>
      </c>
      <c r="N179" s="849">
        <v>4</v>
      </c>
      <c r="O179" s="849">
        <v>16923.45</v>
      </c>
      <c r="P179" s="837">
        <v>3.801262786215819</v>
      </c>
      <c r="Q179" s="850">
        <v>4230.8625000000002</v>
      </c>
    </row>
    <row r="180" spans="1:17" ht="14.4" customHeight="1" x14ac:dyDescent="0.3">
      <c r="A180" s="831" t="s">
        <v>573</v>
      </c>
      <c r="B180" s="832" t="s">
        <v>3582</v>
      </c>
      <c r="C180" s="832" t="s">
        <v>3842</v>
      </c>
      <c r="D180" s="832" t="s">
        <v>3918</v>
      </c>
      <c r="E180" s="832" t="s">
        <v>3919</v>
      </c>
      <c r="F180" s="849">
        <v>3</v>
      </c>
      <c r="G180" s="849">
        <v>14706</v>
      </c>
      <c r="H180" s="849">
        <v>0.6</v>
      </c>
      <c r="I180" s="849">
        <v>4902</v>
      </c>
      <c r="J180" s="849">
        <v>5</v>
      </c>
      <c r="K180" s="849">
        <v>24510</v>
      </c>
      <c r="L180" s="849">
        <v>1</v>
      </c>
      <c r="M180" s="849">
        <v>4902</v>
      </c>
      <c r="N180" s="849"/>
      <c r="O180" s="849"/>
      <c r="P180" s="837"/>
      <c r="Q180" s="850"/>
    </row>
    <row r="181" spans="1:17" ht="14.4" customHeight="1" x14ac:dyDescent="0.3">
      <c r="A181" s="831" t="s">
        <v>573</v>
      </c>
      <c r="B181" s="832" t="s">
        <v>3582</v>
      </c>
      <c r="C181" s="832" t="s">
        <v>3842</v>
      </c>
      <c r="D181" s="832" t="s">
        <v>3920</v>
      </c>
      <c r="E181" s="832" t="s">
        <v>3921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4415.0200000000004</v>
      </c>
      <c r="P181" s="837"/>
      <c r="Q181" s="850">
        <v>4415.0200000000004</v>
      </c>
    </row>
    <row r="182" spans="1:17" ht="14.4" customHeight="1" x14ac:dyDescent="0.3">
      <c r="A182" s="831" t="s">
        <v>573</v>
      </c>
      <c r="B182" s="832" t="s">
        <v>3582</v>
      </c>
      <c r="C182" s="832" t="s">
        <v>3842</v>
      </c>
      <c r="D182" s="832" t="s">
        <v>3922</v>
      </c>
      <c r="E182" s="832" t="s">
        <v>3923</v>
      </c>
      <c r="F182" s="849">
        <v>1</v>
      </c>
      <c r="G182" s="849">
        <v>4990</v>
      </c>
      <c r="H182" s="849">
        <v>0.1</v>
      </c>
      <c r="I182" s="849">
        <v>4990</v>
      </c>
      <c r="J182" s="849">
        <v>10</v>
      </c>
      <c r="K182" s="849">
        <v>49900</v>
      </c>
      <c r="L182" s="849">
        <v>1</v>
      </c>
      <c r="M182" s="849">
        <v>4990</v>
      </c>
      <c r="N182" s="849">
        <v>3</v>
      </c>
      <c r="O182" s="849">
        <v>14970</v>
      </c>
      <c r="P182" s="837">
        <v>0.3</v>
      </c>
      <c r="Q182" s="850">
        <v>4990</v>
      </c>
    </row>
    <row r="183" spans="1:17" ht="14.4" customHeight="1" x14ac:dyDescent="0.3">
      <c r="A183" s="831" t="s">
        <v>573</v>
      </c>
      <c r="B183" s="832" t="s">
        <v>3582</v>
      </c>
      <c r="C183" s="832" t="s">
        <v>3842</v>
      </c>
      <c r="D183" s="832" t="s">
        <v>3924</v>
      </c>
      <c r="E183" s="832" t="s">
        <v>3925</v>
      </c>
      <c r="F183" s="849">
        <v>1</v>
      </c>
      <c r="G183" s="849">
        <v>1486.15</v>
      </c>
      <c r="H183" s="849">
        <v>0.5</v>
      </c>
      <c r="I183" s="849">
        <v>1486.15</v>
      </c>
      <c r="J183" s="849">
        <v>2</v>
      </c>
      <c r="K183" s="849">
        <v>2972.3</v>
      </c>
      <c r="L183" s="849">
        <v>1</v>
      </c>
      <c r="M183" s="849">
        <v>1486.15</v>
      </c>
      <c r="N183" s="849">
        <v>2</v>
      </c>
      <c r="O183" s="849">
        <v>2972.3</v>
      </c>
      <c r="P183" s="837">
        <v>1</v>
      </c>
      <c r="Q183" s="850">
        <v>1486.15</v>
      </c>
    </row>
    <row r="184" spans="1:17" ht="14.4" customHeight="1" x14ac:dyDescent="0.3">
      <c r="A184" s="831" t="s">
        <v>573</v>
      </c>
      <c r="B184" s="832" t="s">
        <v>3582</v>
      </c>
      <c r="C184" s="832" t="s">
        <v>3842</v>
      </c>
      <c r="D184" s="832" t="s">
        <v>3926</v>
      </c>
      <c r="E184" s="832" t="s">
        <v>3927</v>
      </c>
      <c r="F184" s="849"/>
      <c r="G184" s="849"/>
      <c r="H184" s="849"/>
      <c r="I184" s="849"/>
      <c r="J184" s="849">
        <v>2</v>
      </c>
      <c r="K184" s="849">
        <v>5832.66</v>
      </c>
      <c r="L184" s="849">
        <v>1</v>
      </c>
      <c r="M184" s="849">
        <v>2916.33</v>
      </c>
      <c r="N184" s="849"/>
      <c r="O184" s="849"/>
      <c r="P184" s="837"/>
      <c r="Q184" s="850"/>
    </row>
    <row r="185" spans="1:17" ht="14.4" customHeight="1" x14ac:dyDescent="0.3">
      <c r="A185" s="831" t="s">
        <v>573</v>
      </c>
      <c r="B185" s="832" t="s">
        <v>3582</v>
      </c>
      <c r="C185" s="832" t="s">
        <v>3842</v>
      </c>
      <c r="D185" s="832" t="s">
        <v>3928</v>
      </c>
      <c r="E185" s="832" t="s">
        <v>3929</v>
      </c>
      <c r="F185" s="849">
        <v>1</v>
      </c>
      <c r="G185" s="849">
        <v>2834.45</v>
      </c>
      <c r="H185" s="849">
        <v>1</v>
      </c>
      <c r="I185" s="849">
        <v>2834.45</v>
      </c>
      <c r="J185" s="849">
        <v>1</v>
      </c>
      <c r="K185" s="849">
        <v>2834.45</v>
      </c>
      <c r="L185" s="849">
        <v>1</v>
      </c>
      <c r="M185" s="849">
        <v>2834.45</v>
      </c>
      <c r="N185" s="849">
        <v>1</v>
      </c>
      <c r="O185" s="849">
        <v>2834.45</v>
      </c>
      <c r="P185" s="837">
        <v>1</v>
      </c>
      <c r="Q185" s="850">
        <v>2834.45</v>
      </c>
    </row>
    <row r="186" spans="1:17" ht="14.4" customHeight="1" x14ac:dyDescent="0.3">
      <c r="A186" s="831" t="s">
        <v>573</v>
      </c>
      <c r="B186" s="832" t="s">
        <v>3582</v>
      </c>
      <c r="C186" s="832" t="s">
        <v>3842</v>
      </c>
      <c r="D186" s="832" t="s">
        <v>3930</v>
      </c>
      <c r="E186" s="832" t="s">
        <v>3929</v>
      </c>
      <c r="F186" s="849"/>
      <c r="G186" s="849"/>
      <c r="H186" s="849"/>
      <c r="I186" s="849"/>
      <c r="J186" s="849">
        <v>1</v>
      </c>
      <c r="K186" s="849">
        <v>4301.95</v>
      </c>
      <c r="L186" s="849">
        <v>1</v>
      </c>
      <c r="M186" s="849">
        <v>4301.95</v>
      </c>
      <c r="N186" s="849"/>
      <c r="O186" s="849"/>
      <c r="P186" s="837"/>
      <c r="Q186" s="850"/>
    </row>
    <row r="187" spans="1:17" ht="14.4" customHeight="1" x14ac:dyDescent="0.3">
      <c r="A187" s="831" t="s">
        <v>573</v>
      </c>
      <c r="B187" s="832" t="s">
        <v>3582</v>
      </c>
      <c r="C187" s="832" t="s">
        <v>3842</v>
      </c>
      <c r="D187" s="832" t="s">
        <v>3931</v>
      </c>
      <c r="E187" s="832" t="s">
        <v>3932</v>
      </c>
      <c r="F187" s="849"/>
      <c r="G187" s="849"/>
      <c r="H187" s="849"/>
      <c r="I187" s="849"/>
      <c r="J187" s="849">
        <v>8</v>
      </c>
      <c r="K187" s="849">
        <v>9982.24</v>
      </c>
      <c r="L187" s="849">
        <v>1</v>
      </c>
      <c r="M187" s="849">
        <v>1247.78</v>
      </c>
      <c r="N187" s="849">
        <v>14</v>
      </c>
      <c r="O187" s="849">
        <v>17468.919999999998</v>
      </c>
      <c r="P187" s="837">
        <v>1.7499999999999998</v>
      </c>
      <c r="Q187" s="850">
        <v>1247.78</v>
      </c>
    </row>
    <row r="188" spans="1:17" ht="14.4" customHeight="1" x14ac:dyDescent="0.3">
      <c r="A188" s="831" t="s">
        <v>573</v>
      </c>
      <c r="B188" s="832" t="s">
        <v>3582</v>
      </c>
      <c r="C188" s="832" t="s">
        <v>3842</v>
      </c>
      <c r="D188" s="832" t="s">
        <v>3933</v>
      </c>
      <c r="E188" s="832" t="s">
        <v>3932</v>
      </c>
      <c r="F188" s="849">
        <v>24</v>
      </c>
      <c r="G188" s="849">
        <v>34125.360000000001</v>
      </c>
      <c r="H188" s="849">
        <v>1.0434782608695654</v>
      </c>
      <c r="I188" s="849">
        <v>1421.89</v>
      </c>
      <c r="J188" s="849">
        <v>23</v>
      </c>
      <c r="K188" s="849">
        <v>32703.469999999998</v>
      </c>
      <c r="L188" s="849">
        <v>1</v>
      </c>
      <c r="M188" s="849">
        <v>1421.8899999999999</v>
      </c>
      <c r="N188" s="849">
        <v>26</v>
      </c>
      <c r="O188" s="849">
        <v>36969.14</v>
      </c>
      <c r="P188" s="837">
        <v>1.1304347826086958</v>
      </c>
      <c r="Q188" s="850">
        <v>1421.8899999999999</v>
      </c>
    </row>
    <row r="189" spans="1:17" ht="14.4" customHeight="1" x14ac:dyDescent="0.3">
      <c r="A189" s="831" t="s">
        <v>573</v>
      </c>
      <c r="B189" s="832" t="s">
        <v>3582</v>
      </c>
      <c r="C189" s="832" t="s">
        <v>3842</v>
      </c>
      <c r="D189" s="832" t="s">
        <v>3934</v>
      </c>
      <c r="E189" s="832" t="s">
        <v>3932</v>
      </c>
      <c r="F189" s="849">
        <v>5</v>
      </c>
      <c r="G189" s="849">
        <v>8280.5499999999993</v>
      </c>
      <c r="H189" s="849">
        <v>0.625</v>
      </c>
      <c r="I189" s="849">
        <v>1656.11</v>
      </c>
      <c r="J189" s="849">
        <v>8</v>
      </c>
      <c r="K189" s="849">
        <v>13248.88</v>
      </c>
      <c r="L189" s="849">
        <v>1</v>
      </c>
      <c r="M189" s="849">
        <v>1656.11</v>
      </c>
      <c r="N189" s="849">
        <v>9</v>
      </c>
      <c r="O189" s="849">
        <v>14904.989999999998</v>
      </c>
      <c r="P189" s="837">
        <v>1.125</v>
      </c>
      <c r="Q189" s="850">
        <v>1656.1099999999997</v>
      </c>
    </row>
    <row r="190" spans="1:17" ht="14.4" customHeight="1" x14ac:dyDescent="0.3">
      <c r="A190" s="831" t="s">
        <v>573</v>
      </c>
      <c r="B190" s="832" t="s">
        <v>3582</v>
      </c>
      <c r="C190" s="832" t="s">
        <v>3842</v>
      </c>
      <c r="D190" s="832" t="s">
        <v>3935</v>
      </c>
      <c r="E190" s="832" t="s">
        <v>3936</v>
      </c>
      <c r="F190" s="849">
        <v>34</v>
      </c>
      <c r="G190" s="849">
        <v>48273.880000000005</v>
      </c>
      <c r="H190" s="849">
        <v>1.8888888888888888</v>
      </c>
      <c r="I190" s="849">
        <v>1419.8200000000002</v>
      </c>
      <c r="J190" s="849">
        <v>18</v>
      </c>
      <c r="K190" s="849">
        <v>25556.760000000002</v>
      </c>
      <c r="L190" s="849">
        <v>1</v>
      </c>
      <c r="M190" s="849">
        <v>1419.8200000000002</v>
      </c>
      <c r="N190" s="849">
        <v>7</v>
      </c>
      <c r="O190" s="849">
        <v>9938.74</v>
      </c>
      <c r="P190" s="837">
        <v>0.38888888888888884</v>
      </c>
      <c r="Q190" s="850">
        <v>1419.82</v>
      </c>
    </row>
    <row r="191" spans="1:17" ht="14.4" customHeight="1" x14ac:dyDescent="0.3">
      <c r="A191" s="831" t="s">
        <v>573</v>
      </c>
      <c r="B191" s="832" t="s">
        <v>3582</v>
      </c>
      <c r="C191" s="832" t="s">
        <v>3842</v>
      </c>
      <c r="D191" s="832" t="s">
        <v>3937</v>
      </c>
      <c r="E191" s="832" t="s">
        <v>3936</v>
      </c>
      <c r="F191" s="849">
        <v>24</v>
      </c>
      <c r="G191" s="849">
        <v>37134.959999999999</v>
      </c>
      <c r="H191" s="849">
        <v>1.4117647058823528</v>
      </c>
      <c r="I191" s="849">
        <v>1547.29</v>
      </c>
      <c r="J191" s="849">
        <v>17</v>
      </c>
      <c r="K191" s="849">
        <v>26303.93</v>
      </c>
      <c r="L191" s="849">
        <v>1</v>
      </c>
      <c r="M191" s="849">
        <v>1547.29</v>
      </c>
      <c r="N191" s="849">
        <v>12</v>
      </c>
      <c r="O191" s="849">
        <v>18567.48</v>
      </c>
      <c r="P191" s="837">
        <v>0.70588235294117641</v>
      </c>
      <c r="Q191" s="850">
        <v>1547.29</v>
      </c>
    </row>
    <row r="192" spans="1:17" ht="14.4" customHeight="1" x14ac:dyDescent="0.3">
      <c r="A192" s="831" t="s">
        <v>573</v>
      </c>
      <c r="B192" s="832" t="s">
        <v>3582</v>
      </c>
      <c r="C192" s="832" t="s">
        <v>3842</v>
      </c>
      <c r="D192" s="832" t="s">
        <v>3938</v>
      </c>
      <c r="E192" s="832" t="s">
        <v>3936</v>
      </c>
      <c r="F192" s="849">
        <v>4</v>
      </c>
      <c r="G192" s="849">
        <v>6578.84</v>
      </c>
      <c r="H192" s="849">
        <v>2</v>
      </c>
      <c r="I192" s="849">
        <v>1644.71</v>
      </c>
      <c r="J192" s="849">
        <v>2</v>
      </c>
      <c r="K192" s="849">
        <v>3289.42</v>
      </c>
      <c r="L192" s="849">
        <v>1</v>
      </c>
      <c r="M192" s="849">
        <v>1644.71</v>
      </c>
      <c r="N192" s="849">
        <v>2</v>
      </c>
      <c r="O192" s="849">
        <v>3289.42</v>
      </c>
      <c r="P192" s="837">
        <v>1</v>
      </c>
      <c r="Q192" s="850">
        <v>1644.71</v>
      </c>
    </row>
    <row r="193" spans="1:17" ht="14.4" customHeight="1" x14ac:dyDescent="0.3">
      <c r="A193" s="831" t="s">
        <v>573</v>
      </c>
      <c r="B193" s="832" t="s">
        <v>3582</v>
      </c>
      <c r="C193" s="832" t="s">
        <v>3842</v>
      </c>
      <c r="D193" s="832" t="s">
        <v>3939</v>
      </c>
      <c r="E193" s="832" t="s">
        <v>3940</v>
      </c>
      <c r="F193" s="849">
        <v>47</v>
      </c>
      <c r="G193" s="849">
        <v>37096.629999999997</v>
      </c>
      <c r="H193" s="849">
        <v>0.82456140350877172</v>
      </c>
      <c r="I193" s="849">
        <v>789.29</v>
      </c>
      <c r="J193" s="849">
        <v>57</v>
      </c>
      <c r="K193" s="849">
        <v>44989.530000000006</v>
      </c>
      <c r="L193" s="849">
        <v>1</v>
      </c>
      <c r="M193" s="849">
        <v>789.29000000000008</v>
      </c>
      <c r="N193" s="849">
        <v>79</v>
      </c>
      <c r="O193" s="849">
        <v>62353.909999999996</v>
      </c>
      <c r="P193" s="837">
        <v>1.3859649122807014</v>
      </c>
      <c r="Q193" s="850">
        <v>789.29</v>
      </c>
    </row>
    <row r="194" spans="1:17" ht="14.4" customHeight="1" x14ac:dyDescent="0.3">
      <c r="A194" s="831" t="s">
        <v>573</v>
      </c>
      <c r="B194" s="832" t="s">
        <v>3582</v>
      </c>
      <c r="C194" s="832" t="s">
        <v>3842</v>
      </c>
      <c r="D194" s="832" t="s">
        <v>3941</v>
      </c>
      <c r="E194" s="832" t="s">
        <v>3942</v>
      </c>
      <c r="F194" s="849">
        <v>1</v>
      </c>
      <c r="G194" s="849">
        <v>2603.5500000000002</v>
      </c>
      <c r="H194" s="849"/>
      <c r="I194" s="849">
        <v>2603.5500000000002</v>
      </c>
      <c r="J194" s="849"/>
      <c r="K194" s="849"/>
      <c r="L194" s="849"/>
      <c r="M194" s="849"/>
      <c r="N194" s="849">
        <v>1</v>
      </c>
      <c r="O194" s="849">
        <v>1854.11</v>
      </c>
      <c r="P194" s="837"/>
      <c r="Q194" s="850">
        <v>1854.11</v>
      </c>
    </row>
    <row r="195" spans="1:17" ht="14.4" customHeight="1" x14ac:dyDescent="0.3">
      <c r="A195" s="831" t="s">
        <v>573</v>
      </c>
      <c r="B195" s="832" t="s">
        <v>3582</v>
      </c>
      <c r="C195" s="832" t="s">
        <v>3842</v>
      </c>
      <c r="D195" s="832" t="s">
        <v>3943</v>
      </c>
      <c r="E195" s="832" t="s">
        <v>3944</v>
      </c>
      <c r="F195" s="849">
        <v>6</v>
      </c>
      <c r="G195" s="849">
        <v>49335.060000000005</v>
      </c>
      <c r="H195" s="849">
        <v>3</v>
      </c>
      <c r="I195" s="849">
        <v>8222.51</v>
      </c>
      <c r="J195" s="849">
        <v>2</v>
      </c>
      <c r="K195" s="849">
        <v>16445.02</v>
      </c>
      <c r="L195" s="849">
        <v>1</v>
      </c>
      <c r="M195" s="849">
        <v>8222.51</v>
      </c>
      <c r="N195" s="849">
        <v>2</v>
      </c>
      <c r="O195" s="849">
        <v>16445.02</v>
      </c>
      <c r="P195" s="837">
        <v>1</v>
      </c>
      <c r="Q195" s="850">
        <v>8222.51</v>
      </c>
    </row>
    <row r="196" spans="1:17" ht="14.4" customHeight="1" x14ac:dyDescent="0.3">
      <c r="A196" s="831" t="s">
        <v>573</v>
      </c>
      <c r="B196" s="832" t="s">
        <v>3582</v>
      </c>
      <c r="C196" s="832" t="s">
        <v>3842</v>
      </c>
      <c r="D196" s="832" t="s">
        <v>3945</v>
      </c>
      <c r="E196" s="832" t="s">
        <v>3946</v>
      </c>
      <c r="F196" s="849"/>
      <c r="G196" s="849"/>
      <c r="H196" s="849"/>
      <c r="I196" s="849"/>
      <c r="J196" s="849">
        <v>1</v>
      </c>
      <c r="K196" s="849">
        <v>322.20999999999998</v>
      </c>
      <c r="L196" s="849">
        <v>1</v>
      </c>
      <c r="M196" s="849">
        <v>322.20999999999998</v>
      </c>
      <c r="N196" s="849"/>
      <c r="O196" s="849"/>
      <c r="P196" s="837"/>
      <c r="Q196" s="850"/>
    </row>
    <row r="197" spans="1:17" ht="14.4" customHeight="1" x14ac:dyDescent="0.3">
      <c r="A197" s="831" t="s">
        <v>573</v>
      </c>
      <c r="B197" s="832" t="s">
        <v>3582</v>
      </c>
      <c r="C197" s="832" t="s">
        <v>3842</v>
      </c>
      <c r="D197" s="832" t="s">
        <v>3947</v>
      </c>
      <c r="E197" s="832" t="s">
        <v>3936</v>
      </c>
      <c r="F197" s="849">
        <v>35</v>
      </c>
      <c r="G197" s="849">
        <v>44615.55</v>
      </c>
      <c r="H197" s="849">
        <v>3.5000000000000004</v>
      </c>
      <c r="I197" s="849">
        <v>1274.73</v>
      </c>
      <c r="J197" s="849">
        <v>10</v>
      </c>
      <c r="K197" s="849">
        <v>12747.3</v>
      </c>
      <c r="L197" s="849">
        <v>1</v>
      </c>
      <c r="M197" s="849">
        <v>1274.73</v>
      </c>
      <c r="N197" s="849">
        <v>13</v>
      </c>
      <c r="O197" s="849">
        <v>16571.489999999998</v>
      </c>
      <c r="P197" s="837">
        <v>1.2999999999999998</v>
      </c>
      <c r="Q197" s="850">
        <v>1274.7299999999998</v>
      </c>
    </row>
    <row r="198" spans="1:17" ht="14.4" customHeight="1" x14ac:dyDescent="0.3">
      <c r="A198" s="831" t="s">
        <v>573</v>
      </c>
      <c r="B198" s="832" t="s">
        <v>3582</v>
      </c>
      <c r="C198" s="832" t="s">
        <v>3842</v>
      </c>
      <c r="D198" s="832" t="s">
        <v>3948</v>
      </c>
      <c r="E198" s="832" t="s">
        <v>3949</v>
      </c>
      <c r="F198" s="849">
        <v>6</v>
      </c>
      <c r="G198" s="849">
        <v>75843.180000000008</v>
      </c>
      <c r="H198" s="849">
        <v>3</v>
      </c>
      <c r="I198" s="849">
        <v>12640.53</v>
      </c>
      <c r="J198" s="849">
        <v>2</v>
      </c>
      <c r="K198" s="849">
        <v>25281.06</v>
      </c>
      <c r="L198" s="849">
        <v>1</v>
      </c>
      <c r="M198" s="849">
        <v>12640.53</v>
      </c>
      <c r="N198" s="849"/>
      <c r="O198" s="849"/>
      <c r="P198" s="837"/>
      <c r="Q198" s="850"/>
    </row>
    <row r="199" spans="1:17" ht="14.4" customHeight="1" x14ac:dyDescent="0.3">
      <c r="A199" s="831" t="s">
        <v>573</v>
      </c>
      <c r="B199" s="832" t="s">
        <v>3582</v>
      </c>
      <c r="C199" s="832" t="s">
        <v>3842</v>
      </c>
      <c r="D199" s="832" t="s">
        <v>3950</v>
      </c>
      <c r="E199" s="832" t="s">
        <v>3951</v>
      </c>
      <c r="F199" s="849">
        <v>1</v>
      </c>
      <c r="G199" s="849">
        <v>12451.91</v>
      </c>
      <c r="H199" s="849">
        <v>1</v>
      </c>
      <c r="I199" s="849">
        <v>12451.91</v>
      </c>
      <c r="J199" s="849">
        <v>1</v>
      </c>
      <c r="K199" s="849">
        <v>12451.91</v>
      </c>
      <c r="L199" s="849">
        <v>1</v>
      </c>
      <c r="M199" s="849">
        <v>12451.91</v>
      </c>
      <c r="N199" s="849">
        <v>2</v>
      </c>
      <c r="O199" s="849">
        <v>24903.82</v>
      </c>
      <c r="P199" s="837">
        <v>2</v>
      </c>
      <c r="Q199" s="850">
        <v>12451.91</v>
      </c>
    </row>
    <row r="200" spans="1:17" ht="14.4" customHeight="1" x14ac:dyDescent="0.3">
      <c r="A200" s="831" t="s">
        <v>573</v>
      </c>
      <c r="B200" s="832" t="s">
        <v>3582</v>
      </c>
      <c r="C200" s="832" t="s">
        <v>3842</v>
      </c>
      <c r="D200" s="832" t="s">
        <v>3952</v>
      </c>
      <c r="E200" s="832" t="s">
        <v>3951</v>
      </c>
      <c r="F200" s="849">
        <v>1</v>
      </c>
      <c r="G200" s="849">
        <v>13282.04</v>
      </c>
      <c r="H200" s="849">
        <v>1</v>
      </c>
      <c r="I200" s="849">
        <v>13282.04</v>
      </c>
      <c r="J200" s="849">
        <v>1</v>
      </c>
      <c r="K200" s="849">
        <v>13282.04</v>
      </c>
      <c r="L200" s="849">
        <v>1</v>
      </c>
      <c r="M200" s="849">
        <v>13282.04</v>
      </c>
      <c r="N200" s="849">
        <v>1</v>
      </c>
      <c r="O200" s="849">
        <v>13282.04</v>
      </c>
      <c r="P200" s="837">
        <v>1</v>
      </c>
      <c r="Q200" s="850">
        <v>13282.04</v>
      </c>
    </row>
    <row r="201" spans="1:17" ht="14.4" customHeight="1" x14ac:dyDescent="0.3">
      <c r="A201" s="831" t="s">
        <v>573</v>
      </c>
      <c r="B201" s="832" t="s">
        <v>3582</v>
      </c>
      <c r="C201" s="832" t="s">
        <v>3842</v>
      </c>
      <c r="D201" s="832" t="s">
        <v>3953</v>
      </c>
      <c r="E201" s="832" t="s">
        <v>3954</v>
      </c>
      <c r="F201" s="849">
        <v>1</v>
      </c>
      <c r="G201" s="849">
        <v>37159</v>
      </c>
      <c r="H201" s="849">
        <v>1</v>
      </c>
      <c r="I201" s="849">
        <v>37159</v>
      </c>
      <c r="J201" s="849">
        <v>1</v>
      </c>
      <c r="K201" s="849">
        <v>37159</v>
      </c>
      <c r="L201" s="849">
        <v>1</v>
      </c>
      <c r="M201" s="849">
        <v>37159</v>
      </c>
      <c r="N201" s="849">
        <v>3</v>
      </c>
      <c r="O201" s="849">
        <v>111477</v>
      </c>
      <c r="P201" s="837">
        <v>3</v>
      </c>
      <c r="Q201" s="850">
        <v>37159</v>
      </c>
    </row>
    <row r="202" spans="1:17" ht="14.4" customHeight="1" x14ac:dyDescent="0.3">
      <c r="A202" s="831" t="s">
        <v>573</v>
      </c>
      <c r="B202" s="832" t="s">
        <v>3582</v>
      </c>
      <c r="C202" s="832" t="s">
        <v>3842</v>
      </c>
      <c r="D202" s="832" t="s">
        <v>3955</v>
      </c>
      <c r="E202" s="832" t="s">
        <v>3956</v>
      </c>
      <c r="F202" s="849">
        <v>1</v>
      </c>
      <c r="G202" s="849">
        <v>9986</v>
      </c>
      <c r="H202" s="849">
        <v>1</v>
      </c>
      <c r="I202" s="849">
        <v>9986</v>
      </c>
      <c r="J202" s="849">
        <v>1</v>
      </c>
      <c r="K202" s="849">
        <v>9986</v>
      </c>
      <c r="L202" s="849">
        <v>1</v>
      </c>
      <c r="M202" s="849">
        <v>9986</v>
      </c>
      <c r="N202" s="849">
        <v>3</v>
      </c>
      <c r="O202" s="849">
        <v>29958</v>
      </c>
      <c r="P202" s="837">
        <v>3</v>
      </c>
      <c r="Q202" s="850">
        <v>9986</v>
      </c>
    </row>
    <row r="203" spans="1:17" ht="14.4" customHeight="1" x14ac:dyDescent="0.3">
      <c r="A203" s="831" t="s">
        <v>573</v>
      </c>
      <c r="B203" s="832" t="s">
        <v>3582</v>
      </c>
      <c r="C203" s="832" t="s">
        <v>3842</v>
      </c>
      <c r="D203" s="832" t="s">
        <v>3957</v>
      </c>
      <c r="E203" s="832" t="s">
        <v>3958</v>
      </c>
      <c r="F203" s="849">
        <v>1</v>
      </c>
      <c r="G203" s="849">
        <v>2347</v>
      </c>
      <c r="H203" s="849">
        <v>1</v>
      </c>
      <c r="I203" s="849">
        <v>2347</v>
      </c>
      <c r="J203" s="849">
        <v>1</v>
      </c>
      <c r="K203" s="849">
        <v>2347</v>
      </c>
      <c r="L203" s="849">
        <v>1</v>
      </c>
      <c r="M203" s="849">
        <v>2347</v>
      </c>
      <c r="N203" s="849">
        <v>3</v>
      </c>
      <c r="O203" s="849">
        <v>7041</v>
      </c>
      <c r="P203" s="837">
        <v>3</v>
      </c>
      <c r="Q203" s="850">
        <v>2347</v>
      </c>
    </row>
    <row r="204" spans="1:17" ht="14.4" customHeight="1" x14ac:dyDescent="0.3">
      <c r="A204" s="831" t="s">
        <v>573</v>
      </c>
      <c r="B204" s="832" t="s">
        <v>3582</v>
      </c>
      <c r="C204" s="832" t="s">
        <v>3842</v>
      </c>
      <c r="D204" s="832" t="s">
        <v>3959</v>
      </c>
      <c r="E204" s="832" t="s">
        <v>3960</v>
      </c>
      <c r="F204" s="849">
        <v>1</v>
      </c>
      <c r="G204" s="849">
        <v>1095.23</v>
      </c>
      <c r="H204" s="849">
        <v>0.16666666666666669</v>
      </c>
      <c r="I204" s="849">
        <v>1095.23</v>
      </c>
      <c r="J204" s="849">
        <v>6</v>
      </c>
      <c r="K204" s="849">
        <v>6571.3799999999992</v>
      </c>
      <c r="L204" s="849">
        <v>1</v>
      </c>
      <c r="M204" s="849">
        <v>1095.2299999999998</v>
      </c>
      <c r="N204" s="849">
        <v>2</v>
      </c>
      <c r="O204" s="849">
        <v>2190.46</v>
      </c>
      <c r="P204" s="837">
        <v>0.33333333333333337</v>
      </c>
      <c r="Q204" s="850">
        <v>1095.23</v>
      </c>
    </row>
    <row r="205" spans="1:17" ht="14.4" customHeight="1" x14ac:dyDescent="0.3">
      <c r="A205" s="831" t="s">
        <v>573</v>
      </c>
      <c r="B205" s="832" t="s">
        <v>3582</v>
      </c>
      <c r="C205" s="832" t="s">
        <v>3842</v>
      </c>
      <c r="D205" s="832" t="s">
        <v>3961</v>
      </c>
      <c r="E205" s="832" t="s">
        <v>3962</v>
      </c>
      <c r="F205" s="849"/>
      <c r="G205" s="849"/>
      <c r="H205" s="849"/>
      <c r="I205" s="849"/>
      <c r="J205" s="849">
        <v>2</v>
      </c>
      <c r="K205" s="849">
        <v>23348</v>
      </c>
      <c r="L205" s="849">
        <v>1</v>
      </c>
      <c r="M205" s="849">
        <v>11674</v>
      </c>
      <c r="N205" s="849"/>
      <c r="O205" s="849"/>
      <c r="P205" s="837"/>
      <c r="Q205" s="850"/>
    </row>
    <row r="206" spans="1:17" ht="14.4" customHeight="1" x14ac:dyDescent="0.3">
      <c r="A206" s="831" t="s">
        <v>573</v>
      </c>
      <c r="B206" s="832" t="s">
        <v>3582</v>
      </c>
      <c r="C206" s="832" t="s">
        <v>3842</v>
      </c>
      <c r="D206" s="832" t="s">
        <v>3963</v>
      </c>
      <c r="E206" s="832" t="s">
        <v>3964</v>
      </c>
      <c r="F206" s="849">
        <v>3</v>
      </c>
      <c r="G206" s="849">
        <v>2708.01</v>
      </c>
      <c r="H206" s="849">
        <v>0.23076923076923081</v>
      </c>
      <c r="I206" s="849">
        <v>902.67000000000007</v>
      </c>
      <c r="J206" s="849">
        <v>13</v>
      </c>
      <c r="K206" s="849">
        <v>11734.71</v>
      </c>
      <c r="L206" s="849">
        <v>1</v>
      </c>
      <c r="M206" s="849">
        <v>902.67</v>
      </c>
      <c r="N206" s="849">
        <v>9</v>
      </c>
      <c r="O206" s="849">
        <v>8124.03</v>
      </c>
      <c r="P206" s="837">
        <v>0.69230769230769229</v>
      </c>
      <c r="Q206" s="850">
        <v>902.67</v>
      </c>
    </row>
    <row r="207" spans="1:17" ht="14.4" customHeight="1" x14ac:dyDescent="0.3">
      <c r="A207" s="831" t="s">
        <v>573</v>
      </c>
      <c r="B207" s="832" t="s">
        <v>3582</v>
      </c>
      <c r="C207" s="832" t="s">
        <v>3842</v>
      </c>
      <c r="D207" s="832" t="s">
        <v>3965</v>
      </c>
      <c r="E207" s="832" t="s">
        <v>3964</v>
      </c>
      <c r="F207" s="849">
        <v>6</v>
      </c>
      <c r="G207" s="849">
        <v>6176.52</v>
      </c>
      <c r="H207" s="849">
        <v>0.5</v>
      </c>
      <c r="I207" s="849">
        <v>1029.42</v>
      </c>
      <c r="J207" s="849">
        <v>12</v>
      </c>
      <c r="K207" s="849">
        <v>12353.04</v>
      </c>
      <c r="L207" s="849">
        <v>1</v>
      </c>
      <c r="M207" s="849">
        <v>1029.42</v>
      </c>
      <c r="N207" s="849">
        <v>5</v>
      </c>
      <c r="O207" s="849">
        <v>5147.1000000000004</v>
      </c>
      <c r="P207" s="837">
        <v>0.41666666666666669</v>
      </c>
      <c r="Q207" s="850">
        <v>1029.42</v>
      </c>
    </row>
    <row r="208" spans="1:17" ht="14.4" customHeight="1" x14ac:dyDescent="0.3">
      <c r="A208" s="831" t="s">
        <v>573</v>
      </c>
      <c r="B208" s="832" t="s">
        <v>3582</v>
      </c>
      <c r="C208" s="832" t="s">
        <v>3842</v>
      </c>
      <c r="D208" s="832" t="s">
        <v>3966</v>
      </c>
      <c r="E208" s="832" t="s">
        <v>3967</v>
      </c>
      <c r="F208" s="849"/>
      <c r="G208" s="849"/>
      <c r="H208" s="849"/>
      <c r="I208" s="849"/>
      <c r="J208" s="849">
        <v>1</v>
      </c>
      <c r="K208" s="849">
        <v>1037.19</v>
      </c>
      <c r="L208" s="849">
        <v>1</v>
      </c>
      <c r="M208" s="849">
        <v>1037.19</v>
      </c>
      <c r="N208" s="849"/>
      <c r="O208" s="849"/>
      <c r="P208" s="837"/>
      <c r="Q208" s="850"/>
    </row>
    <row r="209" spans="1:17" ht="14.4" customHeight="1" x14ac:dyDescent="0.3">
      <c r="A209" s="831" t="s">
        <v>573</v>
      </c>
      <c r="B209" s="832" t="s">
        <v>3582</v>
      </c>
      <c r="C209" s="832" t="s">
        <v>3842</v>
      </c>
      <c r="D209" s="832" t="s">
        <v>3968</v>
      </c>
      <c r="E209" s="832" t="s">
        <v>3969</v>
      </c>
      <c r="F209" s="849">
        <v>1</v>
      </c>
      <c r="G209" s="849">
        <v>9504.49</v>
      </c>
      <c r="H209" s="849">
        <v>0.25</v>
      </c>
      <c r="I209" s="849">
        <v>9504.49</v>
      </c>
      <c r="J209" s="849">
        <v>4</v>
      </c>
      <c r="K209" s="849">
        <v>38017.96</v>
      </c>
      <c r="L209" s="849">
        <v>1</v>
      </c>
      <c r="M209" s="849">
        <v>9504.49</v>
      </c>
      <c r="N209" s="849">
        <v>2</v>
      </c>
      <c r="O209" s="849">
        <v>19008.98</v>
      </c>
      <c r="P209" s="837">
        <v>0.5</v>
      </c>
      <c r="Q209" s="850">
        <v>9504.49</v>
      </c>
    </row>
    <row r="210" spans="1:17" ht="14.4" customHeight="1" x14ac:dyDescent="0.3">
      <c r="A210" s="831" t="s">
        <v>573</v>
      </c>
      <c r="B210" s="832" t="s">
        <v>3582</v>
      </c>
      <c r="C210" s="832" t="s">
        <v>3842</v>
      </c>
      <c r="D210" s="832" t="s">
        <v>3970</v>
      </c>
      <c r="E210" s="832" t="s">
        <v>3971</v>
      </c>
      <c r="F210" s="849">
        <v>1</v>
      </c>
      <c r="G210" s="849">
        <v>9469.25</v>
      </c>
      <c r="H210" s="849"/>
      <c r="I210" s="849">
        <v>9469.25</v>
      </c>
      <c r="J210" s="849"/>
      <c r="K210" s="849"/>
      <c r="L210" s="849"/>
      <c r="M210" s="849"/>
      <c r="N210" s="849">
        <v>1</v>
      </c>
      <c r="O210" s="849">
        <v>9469.25</v>
      </c>
      <c r="P210" s="837"/>
      <c r="Q210" s="850">
        <v>9469.25</v>
      </c>
    </row>
    <row r="211" spans="1:17" ht="14.4" customHeight="1" x14ac:dyDescent="0.3">
      <c r="A211" s="831" t="s">
        <v>573</v>
      </c>
      <c r="B211" s="832" t="s">
        <v>3582</v>
      </c>
      <c r="C211" s="832" t="s">
        <v>3842</v>
      </c>
      <c r="D211" s="832" t="s">
        <v>3972</v>
      </c>
      <c r="E211" s="832" t="s">
        <v>3973</v>
      </c>
      <c r="F211" s="849"/>
      <c r="G211" s="849"/>
      <c r="H211" s="849"/>
      <c r="I211" s="849"/>
      <c r="J211" s="849"/>
      <c r="K211" s="849"/>
      <c r="L211" s="849"/>
      <c r="M211" s="849"/>
      <c r="N211" s="849">
        <v>1</v>
      </c>
      <c r="O211" s="849">
        <v>9750.11</v>
      </c>
      <c r="P211" s="837"/>
      <c r="Q211" s="850">
        <v>9750.11</v>
      </c>
    </row>
    <row r="212" spans="1:17" ht="14.4" customHeight="1" x14ac:dyDescent="0.3">
      <c r="A212" s="831" t="s">
        <v>573</v>
      </c>
      <c r="B212" s="832" t="s">
        <v>3582</v>
      </c>
      <c r="C212" s="832" t="s">
        <v>3842</v>
      </c>
      <c r="D212" s="832" t="s">
        <v>3974</v>
      </c>
      <c r="E212" s="832" t="s">
        <v>3975</v>
      </c>
      <c r="F212" s="849">
        <v>1</v>
      </c>
      <c r="G212" s="849">
        <v>9185.2900000000009</v>
      </c>
      <c r="H212" s="849">
        <v>0.16666666666666669</v>
      </c>
      <c r="I212" s="849">
        <v>9185.2900000000009</v>
      </c>
      <c r="J212" s="849">
        <v>6</v>
      </c>
      <c r="K212" s="849">
        <v>55111.74</v>
      </c>
      <c r="L212" s="849">
        <v>1</v>
      </c>
      <c r="M212" s="849">
        <v>9185.2899999999991</v>
      </c>
      <c r="N212" s="849">
        <v>1</v>
      </c>
      <c r="O212" s="849">
        <v>9185.2900000000009</v>
      </c>
      <c r="P212" s="837">
        <v>0.16666666666666669</v>
      </c>
      <c r="Q212" s="850">
        <v>9185.2900000000009</v>
      </c>
    </row>
    <row r="213" spans="1:17" ht="14.4" customHeight="1" x14ac:dyDescent="0.3">
      <c r="A213" s="831" t="s">
        <v>573</v>
      </c>
      <c r="B213" s="832" t="s">
        <v>3582</v>
      </c>
      <c r="C213" s="832" t="s">
        <v>3842</v>
      </c>
      <c r="D213" s="832" t="s">
        <v>3976</v>
      </c>
      <c r="E213" s="832" t="s">
        <v>3977</v>
      </c>
      <c r="F213" s="849">
        <v>2</v>
      </c>
      <c r="G213" s="849">
        <v>1224.98</v>
      </c>
      <c r="H213" s="849"/>
      <c r="I213" s="849">
        <v>612.49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573</v>
      </c>
      <c r="B214" s="832" t="s">
        <v>3582</v>
      </c>
      <c r="C214" s="832" t="s">
        <v>3842</v>
      </c>
      <c r="D214" s="832" t="s">
        <v>3978</v>
      </c>
      <c r="E214" s="832" t="s">
        <v>3977</v>
      </c>
      <c r="F214" s="849">
        <v>1</v>
      </c>
      <c r="G214" s="849">
        <v>633.22</v>
      </c>
      <c r="H214" s="849"/>
      <c r="I214" s="849">
        <v>633.22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573</v>
      </c>
      <c r="B215" s="832" t="s">
        <v>3582</v>
      </c>
      <c r="C215" s="832" t="s">
        <v>3842</v>
      </c>
      <c r="D215" s="832" t="s">
        <v>3979</v>
      </c>
      <c r="E215" s="832" t="s">
        <v>3980</v>
      </c>
      <c r="F215" s="849">
        <v>6</v>
      </c>
      <c r="G215" s="849">
        <v>5360.1</v>
      </c>
      <c r="H215" s="849"/>
      <c r="I215" s="849">
        <v>893.35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573</v>
      </c>
      <c r="B216" s="832" t="s">
        <v>3582</v>
      </c>
      <c r="C216" s="832" t="s">
        <v>3842</v>
      </c>
      <c r="D216" s="832" t="s">
        <v>3981</v>
      </c>
      <c r="E216" s="832" t="s">
        <v>3982</v>
      </c>
      <c r="F216" s="849">
        <v>2</v>
      </c>
      <c r="G216" s="849">
        <v>1241.56</v>
      </c>
      <c r="H216" s="849">
        <v>0.19999999999999998</v>
      </c>
      <c r="I216" s="849">
        <v>620.78</v>
      </c>
      <c r="J216" s="849">
        <v>10</v>
      </c>
      <c r="K216" s="849">
        <v>6207.8</v>
      </c>
      <c r="L216" s="849">
        <v>1</v>
      </c>
      <c r="M216" s="849">
        <v>620.78</v>
      </c>
      <c r="N216" s="849">
        <v>4</v>
      </c>
      <c r="O216" s="849">
        <v>2483.12</v>
      </c>
      <c r="P216" s="837">
        <v>0.39999999999999997</v>
      </c>
      <c r="Q216" s="850">
        <v>620.78</v>
      </c>
    </row>
    <row r="217" spans="1:17" ht="14.4" customHeight="1" x14ac:dyDescent="0.3">
      <c r="A217" s="831" t="s">
        <v>573</v>
      </c>
      <c r="B217" s="832" t="s">
        <v>3582</v>
      </c>
      <c r="C217" s="832" t="s">
        <v>3842</v>
      </c>
      <c r="D217" s="832" t="s">
        <v>3983</v>
      </c>
      <c r="E217" s="832" t="s">
        <v>3982</v>
      </c>
      <c r="F217" s="849">
        <v>6</v>
      </c>
      <c r="G217" s="849">
        <v>3824.16</v>
      </c>
      <c r="H217" s="849">
        <v>0.75</v>
      </c>
      <c r="I217" s="849">
        <v>637.36</v>
      </c>
      <c r="J217" s="849">
        <v>8</v>
      </c>
      <c r="K217" s="849">
        <v>5098.88</v>
      </c>
      <c r="L217" s="849">
        <v>1</v>
      </c>
      <c r="M217" s="849">
        <v>637.36</v>
      </c>
      <c r="N217" s="849">
        <v>12</v>
      </c>
      <c r="O217" s="849">
        <v>7648.3200000000006</v>
      </c>
      <c r="P217" s="837">
        <v>1.5</v>
      </c>
      <c r="Q217" s="850">
        <v>637.36</v>
      </c>
    </row>
    <row r="218" spans="1:17" ht="14.4" customHeight="1" x14ac:dyDescent="0.3">
      <c r="A218" s="831" t="s">
        <v>573</v>
      </c>
      <c r="B218" s="832" t="s">
        <v>3582</v>
      </c>
      <c r="C218" s="832" t="s">
        <v>3842</v>
      </c>
      <c r="D218" s="832" t="s">
        <v>3984</v>
      </c>
      <c r="E218" s="832" t="s">
        <v>3985</v>
      </c>
      <c r="F218" s="849"/>
      <c r="G218" s="849"/>
      <c r="H218" s="849"/>
      <c r="I218" s="849"/>
      <c r="J218" s="849"/>
      <c r="K218" s="849"/>
      <c r="L218" s="849"/>
      <c r="M218" s="849"/>
      <c r="N218" s="849">
        <v>3</v>
      </c>
      <c r="O218" s="849">
        <v>2008.47</v>
      </c>
      <c r="P218" s="837"/>
      <c r="Q218" s="850">
        <v>669.49</v>
      </c>
    </row>
    <row r="219" spans="1:17" ht="14.4" customHeight="1" x14ac:dyDescent="0.3">
      <c r="A219" s="831" t="s">
        <v>573</v>
      </c>
      <c r="B219" s="832" t="s">
        <v>3582</v>
      </c>
      <c r="C219" s="832" t="s">
        <v>3842</v>
      </c>
      <c r="D219" s="832" t="s">
        <v>3986</v>
      </c>
      <c r="E219" s="832" t="s">
        <v>3987</v>
      </c>
      <c r="F219" s="849">
        <v>1</v>
      </c>
      <c r="G219" s="849">
        <v>6115</v>
      </c>
      <c r="H219" s="849"/>
      <c r="I219" s="849">
        <v>6115</v>
      </c>
      <c r="J219" s="849"/>
      <c r="K219" s="849"/>
      <c r="L219" s="849"/>
      <c r="M219" s="849"/>
      <c r="N219" s="849">
        <v>1</v>
      </c>
      <c r="O219" s="849">
        <v>6115</v>
      </c>
      <c r="P219" s="837"/>
      <c r="Q219" s="850">
        <v>6115</v>
      </c>
    </row>
    <row r="220" spans="1:17" ht="14.4" customHeight="1" x14ac:dyDescent="0.3">
      <c r="A220" s="831" t="s">
        <v>573</v>
      </c>
      <c r="B220" s="832" t="s">
        <v>3582</v>
      </c>
      <c r="C220" s="832" t="s">
        <v>3842</v>
      </c>
      <c r="D220" s="832" t="s">
        <v>3988</v>
      </c>
      <c r="E220" s="832" t="s">
        <v>3989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223.85</v>
      </c>
      <c r="P220" s="837"/>
      <c r="Q220" s="850">
        <v>223.85</v>
      </c>
    </row>
    <row r="221" spans="1:17" ht="14.4" customHeight="1" x14ac:dyDescent="0.3">
      <c r="A221" s="831" t="s">
        <v>573</v>
      </c>
      <c r="B221" s="832" t="s">
        <v>3582</v>
      </c>
      <c r="C221" s="832" t="s">
        <v>3842</v>
      </c>
      <c r="D221" s="832" t="s">
        <v>3990</v>
      </c>
      <c r="E221" s="832" t="s">
        <v>3991</v>
      </c>
      <c r="F221" s="849"/>
      <c r="G221" s="849"/>
      <c r="H221" s="849"/>
      <c r="I221" s="849"/>
      <c r="J221" s="849">
        <v>1</v>
      </c>
      <c r="K221" s="849">
        <v>1796</v>
      </c>
      <c r="L221" s="849">
        <v>1</v>
      </c>
      <c r="M221" s="849">
        <v>1796</v>
      </c>
      <c r="N221" s="849"/>
      <c r="O221" s="849"/>
      <c r="P221" s="837"/>
      <c r="Q221" s="850"/>
    </row>
    <row r="222" spans="1:17" ht="14.4" customHeight="1" x14ac:dyDescent="0.3">
      <c r="A222" s="831" t="s">
        <v>573</v>
      </c>
      <c r="B222" s="832" t="s">
        <v>3582</v>
      </c>
      <c r="C222" s="832" t="s">
        <v>3842</v>
      </c>
      <c r="D222" s="832" t="s">
        <v>3992</v>
      </c>
      <c r="E222" s="832" t="s">
        <v>3993</v>
      </c>
      <c r="F222" s="849">
        <v>5</v>
      </c>
      <c r="G222" s="849">
        <v>2425.1</v>
      </c>
      <c r="H222" s="849"/>
      <c r="I222" s="849">
        <v>485.02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" customHeight="1" x14ac:dyDescent="0.3">
      <c r="A223" s="831" t="s">
        <v>573</v>
      </c>
      <c r="B223" s="832" t="s">
        <v>3582</v>
      </c>
      <c r="C223" s="832" t="s">
        <v>3842</v>
      </c>
      <c r="D223" s="832" t="s">
        <v>3994</v>
      </c>
      <c r="E223" s="832" t="s">
        <v>3993</v>
      </c>
      <c r="F223" s="849">
        <v>20</v>
      </c>
      <c r="G223" s="849">
        <v>7233.7999999999993</v>
      </c>
      <c r="H223" s="849">
        <v>1.4285714285714284</v>
      </c>
      <c r="I223" s="849">
        <v>361.68999999999994</v>
      </c>
      <c r="J223" s="849">
        <v>14</v>
      </c>
      <c r="K223" s="849">
        <v>5063.66</v>
      </c>
      <c r="L223" s="849">
        <v>1</v>
      </c>
      <c r="M223" s="849">
        <v>361.69</v>
      </c>
      <c r="N223" s="849">
        <v>11</v>
      </c>
      <c r="O223" s="849">
        <v>3978.5899999999997</v>
      </c>
      <c r="P223" s="837">
        <v>0.7857142857142857</v>
      </c>
      <c r="Q223" s="850">
        <v>361.69</v>
      </c>
    </row>
    <row r="224" spans="1:17" ht="14.4" customHeight="1" x14ac:dyDescent="0.3">
      <c r="A224" s="831" t="s">
        <v>573</v>
      </c>
      <c r="B224" s="832" t="s">
        <v>3582</v>
      </c>
      <c r="C224" s="832" t="s">
        <v>3842</v>
      </c>
      <c r="D224" s="832" t="s">
        <v>3995</v>
      </c>
      <c r="E224" s="832" t="s">
        <v>3996</v>
      </c>
      <c r="F224" s="849">
        <v>1</v>
      </c>
      <c r="G224" s="849">
        <v>4618</v>
      </c>
      <c r="H224" s="849"/>
      <c r="I224" s="849">
        <v>4618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573</v>
      </c>
      <c r="B225" s="832" t="s">
        <v>3582</v>
      </c>
      <c r="C225" s="832" t="s">
        <v>3842</v>
      </c>
      <c r="D225" s="832" t="s">
        <v>3997</v>
      </c>
      <c r="E225" s="832" t="s">
        <v>3998</v>
      </c>
      <c r="F225" s="849">
        <v>1</v>
      </c>
      <c r="G225" s="849">
        <v>2801.29</v>
      </c>
      <c r="H225" s="849"/>
      <c r="I225" s="849">
        <v>2801.29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573</v>
      </c>
      <c r="B226" s="832" t="s">
        <v>3582</v>
      </c>
      <c r="C226" s="832" t="s">
        <v>3842</v>
      </c>
      <c r="D226" s="832" t="s">
        <v>3999</v>
      </c>
      <c r="E226" s="832" t="s">
        <v>4000</v>
      </c>
      <c r="F226" s="849">
        <v>6</v>
      </c>
      <c r="G226" s="849">
        <v>41004</v>
      </c>
      <c r="H226" s="849">
        <v>1.2</v>
      </c>
      <c r="I226" s="849">
        <v>6834</v>
      </c>
      <c r="J226" s="849">
        <v>5</v>
      </c>
      <c r="K226" s="849">
        <v>34170</v>
      </c>
      <c r="L226" s="849">
        <v>1</v>
      </c>
      <c r="M226" s="849">
        <v>6834</v>
      </c>
      <c r="N226" s="849">
        <v>5</v>
      </c>
      <c r="O226" s="849">
        <v>34170</v>
      </c>
      <c r="P226" s="837">
        <v>1</v>
      </c>
      <c r="Q226" s="850">
        <v>6834</v>
      </c>
    </row>
    <row r="227" spans="1:17" ht="14.4" customHeight="1" x14ac:dyDescent="0.3">
      <c r="A227" s="831" t="s">
        <v>573</v>
      </c>
      <c r="B227" s="832" t="s">
        <v>3582</v>
      </c>
      <c r="C227" s="832" t="s">
        <v>3842</v>
      </c>
      <c r="D227" s="832" t="s">
        <v>4001</v>
      </c>
      <c r="E227" s="832" t="s">
        <v>4002</v>
      </c>
      <c r="F227" s="849">
        <v>2</v>
      </c>
      <c r="G227" s="849">
        <v>1704.62</v>
      </c>
      <c r="H227" s="849">
        <v>2</v>
      </c>
      <c r="I227" s="849">
        <v>852.31</v>
      </c>
      <c r="J227" s="849">
        <v>1</v>
      </c>
      <c r="K227" s="849">
        <v>852.31</v>
      </c>
      <c r="L227" s="849">
        <v>1</v>
      </c>
      <c r="M227" s="849">
        <v>852.31</v>
      </c>
      <c r="N227" s="849">
        <v>2</v>
      </c>
      <c r="O227" s="849">
        <v>1704.62</v>
      </c>
      <c r="P227" s="837">
        <v>2</v>
      </c>
      <c r="Q227" s="850">
        <v>852.31</v>
      </c>
    </row>
    <row r="228" spans="1:17" ht="14.4" customHeight="1" x14ac:dyDescent="0.3">
      <c r="A228" s="831" t="s">
        <v>573</v>
      </c>
      <c r="B228" s="832" t="s">
        <v>3582</v>
      </c>
      <c r="C228" s="832" t="s">
        <v>3842</v>
      </c>
      <c r="D228" s="832" t="s">
        <v>4003</v>
      </c>
      <c r="E228" s="832" t="s">
        <v>4004</v>
      </c>
      <c r="F228" s="849"/>
      <c r="G228" s="849"/>
      <c r="H228" s="849"/>
      <c r="I228" s="849"/>
      <c r="J228" s="849">
        <v>2</v>
      </c>
      <c r="K228" s="849">
        <v>4907.6000000000004</v>
      </c>
      <c r="L228" s="849">
        <v>1</v>
      </c>
      <c r="M228" s="849">
        <v>2453.8000000000002</v>
      </c>
      <c r="N228" s="849"/>
      <c r="O228" s="849"/>
      <c r="P228" s="837"/>
      <c r="Q228" s="850"/>
    </row>
    <row r="229" spans="1:17" ht="14.4" customHeight="1" x14ac:dyDescent="0.3">
      <c r="A229" s="831" t="s">
        <v>573</v>
      </c>
      <c r="B229" s="832" t="s">
        <v>3582</v>
      </c>
      <c r="C229" s="832" t="s">
        <v>3842</v>
      </c>
      <c r="D229" s="832" t="s">
        <v>4005</v>
      </c>
      <c r="E229" s="832" t="s">
        <v>4004</v>
      </c>
      <c r="F229" s="849"/>
      <c r="G229" s="849"/>
      <c r="H229" s="849"/>
      <c r="I229" s="849"/>
      <c r="J229" s="849">
        <v>0.1</v>
      </c>
      <c r="K229" s="849">
        <v>70.36</v>
      </c>
      <c r="L229" s="849">
        <v>1</v>
      </c>
      <c r="M229" s="849">
        <v>703.59999999999991</v>
      </c>
      <c r="N229" s="849"/>
      <c r="O229" s="849"/>
      <c r="P229" s="837"/>
      <c r="Q229" s="850"/>
    </row>
    <row r="230" spans="1:17" ht="14.4" customHeight="1" x14ac:dyDescent="0.3">
      <c r="A230" s="831" t="s">
        <v>573</v>
      </c>
      <c r="B230" s="832" t="s">
        <v>3582</v>
      </c>
      <c r="C230" s="832" t="s">
        <v>3842</v>
      </c>
      <c r="D230" s="832" t="s">
        <v>4006</v>
      </c>
      <c r="E230" s="832" t="s">
        <v>4004</v>
      </c>
      <c r="F230" s="849">
        <v>0.5</v>
      </c>
      <c r="G230" s="849">
        <v>769.5</v>
      </c>
      <c r="H230" s="849">
        <v>1.25</v>
      </c>
      <c r="I230" s="849">
        <v>1539</v>
      </c>
      <c r="J230" s="849">
        <v>0.4</v>
      </c>
      <c r="K230" s="849">
        <v>615.6</v>
      </c>
      <c r="L230" s="849">
        <v>1</v>
      </c>
      <c r="M230" s="849">
        <v>1539</v>
      </c>
      <c r="N230" s="849"/>
      <c r="O230" s="849"/>
      <c r="P230" s="837"/>
      <c r="Q230" s="850"/>
    </row>
    <row r="231" spans="1:17" ht="14.4" customHeight="1" x14ac:dyDescent="0.3">
      <c r="A231" s="831" t="s">
        <v>573</v>
      </c>
      <c r="B231" s="832" t="s">
        <v>3582</v>
      </c>
      <c r="C231" s="832" t="s">
        <v>3842</v>
      </c>
      <c r="D231" s="832" t="s">
        <v>4007</v>
      </c>
      <c r="E231" s="832" t="s">
        <v>4004</v>
      </c>
      <c r="F231" s="849"/>
      <c r="G231" s="849"/>
      <c r="H231" s="849"/>
      <c r="I231" s="849"/>
      <c r="J231" s="849">
        <v>0.3</v>
      </c>
      <c r="K231" s="849">
        <v>531.92999999999995</v>
      </c>
      <c r="L231" s="849">
        <v>1</v>
      </c>
      <c r="M231" s="849">
        <v>1773.1</v>
      </c>
      <c r="N231" s="849"/>
      <c r="O231" s="849"/>
      <c r="P231" s="837"/>
      <c r="Q231" s="850"/>
    </row>
    <row r="232" spans="1:17" ht="14.4" customHeight="1" x14ac:dyDescent="0.3">
      <c r="A232" s="831" t="s">
        <v>573</v>
      </c>
      <c r="B232" s="832" t="s">
        <v>3582</v>
      </c>
      <c r="C232" s="832" t="s">
        <v>3842</v>
      </c>
      <c r="D232" s="832" t="s">
        <v>4008</v>
      </c>
      <c r="E232" s="832" t="s">
        <v>4009</v>
      </c>
      <c r="F232" s="849">
        <v>5.9</v>
      </c>
      <c r="G232" s="849">
        <v>1486.92</v>
      </c>
      <c r="H232" s="849">
        <v>1.4750166159096094</v>
      </c>
      <c r="I232" s="849">
        <v>252.02033898305083</v>
      </c>
      <c r="J232" s="849">
        <v>4</v>
      </c>
      <c r="K232" s="849">
        <v>1008.07</v>
      </c>
      <c r="L232" s="849">
        <v>1</v>
      </c>
      <c r="M232" s="849">
        <v>252.01750000000001</v>
      </c>
      <c r="N232" s="849">
        <v>2.7</v>
      </c>
      <c r="O232" s="849">
        <v>680.45</v>
      </c>
      <c r="P232" s="837">
        <v>0.67500272798515981</v>
      </c>
      <c r="Q232" s="850">
        <v>252.0185185185185</v>
      </c>
    </row>
    <row r="233" spans="1:17" ht="14.4" customHeight="1" x14ac:dyDescent="0.3">
      <c r="A233" s="831" t="s">
        <v>573</v>
      </c>
      <c r="B233" s="832" t="s">
        <v>3582</v>
      </c>
      <c r="C233" s="832" t="s">
        <v>3842</v>
      </c>
      <c r="D233" s="832" t="s">
        <v>4010</v>
      </c>
      <c r="E233" s="832" t="s">
        <v>4011</v>
      </c>
      <c r="F233" s="849">
        <v>3</v>
      </c>
      <c r="G233" s="849">
        <v>1685.13</v>
      </c>
      <c r="H233" s="849"/>
      <c r="I233" s="849">
        <v>561.71</v>
      </c>
      <c r="J233" s="849"/>
      <c r="K233" s="849"/>
      <c r="L233" s="849"/>
      <c r="M233" s="849"/>
      <c r="N233" s="849">
        <v>1</v>
      </c>
      <c r="O233" s="849">
        <v>561.71</v>
      </c>
      <c r="P233" s="837"/>
      <c r="Q233" s="850">
        <v>561.71</v>
      </c>
    </row>
    <row r="234" spans="1:17" ht="14.4" customHeight="1" x14ac:dyDescent="0.3">
      <c r="A234" s="831" t="s">
        <v>573</v>
      </c>
      <c r="B234" s="832" t="s">
        <v>3582</v>
      </c>
      <c r="C234" s="832" t="s">
        <v>3842</v>
      </c>
      <c r="D234" s="832" t="s">
        <v>4012</v>
      </c>
      <c r="E234" s="832" t="s">
        <v>4013</v>
      </c>
      <c r="F234" s="849">
        <v>1</v>
      </c>
      <c r="G234" s="849">
        <v>3816.93</v>
      </c>
      <c r="H234" s="849">
        <v>1</v>
      </c>
      <c r="I234" s="849">
        <v>3816.93</v>
      </c>
      <c r="J234" s="849">
        <v>1</v>
      </c>
      <c r="K234" s="849">
        <v>3816.93</v>
      </c>
      <c r="L234" s="849">
        <v>1</v>
      </c>
      <c r="M234" s="849">
        <v>3816.93</v>
      </c>
      <c r="N234" s="849">
        <v>1</v>
      </c>
      <c r="O234" s="849">
        <v>3816.93</v>
      </c>
      <c r="P234" s="837">
        <v>1</v>
      </c>
      <c r="Q234" s="850">
        <v>3816.93</v>
      </c>
    </row>
    <row r="235" spans="1:17" ht="14.4" customHeight="1" x14ac:dyDescent="0.3">
      <c r="A235" s="831" t="s">
        <v>573</v>
      </c>
      <c r="B235" s="832" t="s">
        <v>3582</v>
      </c>
      <c r="C235" s="832" t="s">
        <v>3842</v>
      </c>
      <c r="D235" s="832" t="s">
        <v>4014</v>
      </c>
      <c r="E235" s="832" t="s">
        <v>4009</v>
      </c>
      <c r="F235" s="849"/>
      <c r="G235" s="849"/>
      <c r="H235" s="849"/>
      <c r="I235" s="849"/>
      <c r="J235" s="849">
        <v>2</v>
      </c>
      <c r="K235" s="849">
        <v>1094.4000000000001</v>
      </c>
      <c r="L235" s="849">
        <v>1</v>
      </c>
      <c r="M235" s="849">
        <v>547.20000000000005</v>
      </c>
      <c r="N235" s="849"/>
      <c r="O235" s="849"/>
      <c r="P235" s="837"/>
      <c r="Q235" s="850"/>
    </row>
    <row r="236" spans="1:17" ht="14.4" customHeight="1" x14ac:dyDescent="0.3">
      <c r="A236" s="831" t="s">
        <v>573</v>
      </c>
      <c r="B236" s="832" t="s">
        <v>3582</v>
      </c>
      <c r="C236" s="832" t="s">
        <v>3842</v>
      </c>
      <c r="D236" s="832" t="s">
        <v>4015</v>
      </c>
      <c r="E236" s="832" t="s">
        <v>4009</v>
      </c>
      <c r="F236" s="849">
        <v>56</v>
      </c>
      <c r="G236" s="849">
        <v>103536.72</v>
      </c>
      <c r="H236" s="849">
        <v>1.0370370370370372</v>
      </c>
      <c r="I236" s="849">
        <v>1848.8700000000001</v>
      </c>
      <c r="J236" s="849">
        <v>54</v>
      </c>
      <c r="K236" s="849">
        <v>99838.979999999981</v>
      </c>
      <c r="L236" s="849">
        <v>1</v>
      </c>
      <c r="M236" s="849">
        <v>1848.8699999999997</v>
      </c>
      <c r="N236" s="849">
        <v>25</v>
      </c>
      <c r="O236" s="849">
        <v>46221.75</v>
      </c>
      <c r="P236" s="837">
        <v>0.46296296296296308</v>
      </c>
      <c r="Q236" s="850">
        <v>1848.87</v>
      </c>
    </row>
    <row r="237" spans="1:17" ht="14.4" customHeight="1" x14ac:dyDescent="0.3">
      <c r="A237" s="831" t="s">
        <v>573</v>
      </c>
      <c r="B237" s="832" t="s">
        <v>3582</v>
      </c>
      <c r="C237" s="832" t="s">
        <v>3842</v>
      </c>
      <c r="D237" s="832" t="s">
        <v>4016</v>
      </c>
      <c r="E237" s="832" t="s">
        <v>4017</v>
      </c>
      <c r="F237" s="849">
        <v>1</v>
      </c>
      <c r="G237" s="849">
        <v>2383.64</v>
      </c>
      <c r="H237" s="849">
        <v>1</v>
      </c>
      <c r="I237" s="849">
        <v>2383.64</v>
      </c>
      <c r="J237" s="849">
        <v>1</v>
      </c>
      <c r="K237" s="849">
        <v>2383.64</v>
      </c>
      <c r="L237" s="849">
        <v>1</v>
      </c>
      <c r="M237" s="849">
        <v>2383.64</v>
      </c>
      <c r="N237" s="849"/>
      <c r="O237" s="849"/>
      <c r="P237" s="837"/>
      <c r="Q237" s="850"/>
    </row>
    <row r="238" spans="1:17" ht="14.4" customHeight="1" x14ac:dyDescent="0.3">
      <c r="A238" s="831" t="s">
        <v>573</v>
      </c>
      <c r="B238" s="832" t="s">
        <v>3582</v>
      </c>
      <c r="C238" s="832" t="s">
        <v>3842</v>
      </c>
      <c r="D238" s="832" t="s">
        <v>4018</v>
      </c>
      <c r="E238" s="832" t="s">
        <v>4019</v>
      </c>
      <c r="F238" s="849">
        <v>4</v>
      </c>
      <c r="G238" s="849">
        <v>6050.72</v>
      </c>
      <c r="H238" s="849">
        <v>4</v>
      </c>
      <c r="I238" s="849">
        <v>1512.68</v>
      </c>
      <c r="J238" s="849">
        <v>1</v>
      </c>
      <c r="K238" s="849">
        <v>1512.68</v>
      </c>
      <c r="L238" s="849">
        <v>1</v>
      </c>
      <c r="M238" s="849">
        <v>1512.68</v>
      </c>
      <c r="N238" s="849"/>
      <c r="O238" s="849"/>
      <c r="P238" s="837"/>
      <c r="Q238" s="850"/>
    </row>
    <row r="239" spans="1:17" ht="14.4" customHeight="1" x14ac:dyDescent="0.3">
      <c r="A239" s="831" t="s">
        <v>573</v>
      </c>
      <c r="B239" s="832" t="s">
        <v>3582</v>
      </c>
      <c r="C239" s="832" t="s">
        <v>3842</v>
      </c>
      <c r="D239" s="832" t="s">
        <v>4020</v>
      </c>
      <c r="E239" s="832" t="s">
        <v>4021</v>
      </c>
      <c r="F239" s="849">
        <v>1</v>
      </c>
      <c r="G239" s="849">
        <v>22843.53</v>
      </c>
      <c r="H239" s="849"/>
      <c r="I239" s="849">
        <v>22843.53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573</v>
      </c>
      <c r="B240" s="832" t="s">
        <v>3582</v>
      </c>
      <c r="C240" s="832" t="s">
        <v>3842</v>
      </c>
      <c r="D240" s="832" t="s">
        <v>4022</v>
      </c>
      <c r="E240" s="832" t="s">
        <v>4023</v>
      </c>
      <c r="F240" s="849">
        <v>2</v>
      </c>
      <c r="G240" s="849">
        <v>16982.919999999998</v>
      </c>
      <c r="H240" s="849">
        <v>2</v>
      </c>
      <c r="I240" s="849">
        <v>8491.4599999999991</v>
      </c>
      <c r="J240" s="849">
        <v>1</v>
      </c>
      <c r="K240" s="849">
        <v>8491.4599999999991</v>
      </c>
      <c r="L240" s="849">
        <v>1</v>
      </c>
      <c r="M240" s="849">
        <v>8491.4599999999991</v>
      </c>
      <c r="N240" s="849"/>
      <c r="O240" s="849"/>
      <c r="P240" s="837"/>
      <c r="Q240" s="850"/>
    </row>
    <row r="241" spans="1:17" ht="14.4" customHeight="1" x14ac:dyDescent="0.3">
      <c r="A241" s="831" t="s">
        <v>573</v>
      </c>
      <c r="B241" s="832" t="s">
        <v>3582</v>
      </c>
      <c r="C241" s="832" t="s">
        <v>3842</v>
      </c>
      <c r="D241" s="832" t="s">
        <v>4024</v>
      </c>
      <c r="E241" s="832" t="s">
        <v>4025</v>
      </c>
      <c r="F241" s="849">
        <v>10</v>
      </c>
      <c r="G241" s="849">
        <v>29992.400000000001</v>
      </c>
      <c r="H241" s="849">
        <v>3.3333333333333339</v>
      </c>
      <c r="I241" s="849">
        <v>2999.2400000000002</v>
      </c>
      <c r="J241" s="849">
        <v>3</v>
      </c>
      <c r="K241" s="849">
        <v>8997.7199999999993</v>
      </c>
      <c r="L241" s="849">
        <v>1</v>
      </c>
      <c r="M241" s="849">
        <v>2999.24</v>
      </c>
      <c r="N241" s="849"/>
      <c r="O241" s="849"/>
      <c r="P241" s="837"/>
      <c r="Q241" s="850"/>
    </row>
    <row r="242" spans="1:17" ht="14.4" customHeight="1" x14ac:dyDescent="0.3">
      <c r="A242" s="831" t="s">
        <v>573</v>
      </c>
      <c r="B242" s="832" t="s">
        <v>3582</v>
      </c>
      <c r="C242" s="832" t="s">
        <v>3842</v>
      </c>
      <c r="D242" s="832" t="s">
        <v>4026</v>
      </c>
      <c r="E242" s="832" t="s">
        <v>4027</v>
      </c>
      <c r="F242" s="849">
        <v>3</v>
      </c>
      <c r="G242" s="849">
        <v>3699.81</v>
      </c>
      <c r="H242" s="849">
        <v>3</v>
      </c>
      <c r="I242" s="849">
        <v>1233.27</v>
      </c>
      <c r="J242" s="849">
        <v>1</v>
      </c>
      <c r="K242" s="849">
        <v>1233.27</v>
      </c>
      <c r="L242" s="849">
        <v>1</v>
      </c>
      <c r="M242" s="849">
        <v>1233.27</v>
      </c>
      <c r="N242" s="849">
        <v>1</v>
      </c>
      <c r="O242" s="849">
        <v>1233.27</v>
      </c>
      <c r="P242" s="837">
        <v>1</v>
      </c>
      <c r="Q242" s="850">
        <v>1233.27</v>
      </c>
    </row>
    <row r="243" spans="1:17" ht="14.4" customHeight="1" x14ac:dyDescent="0.3">
      <c r="A243" s="831" t="s">
        <v>573</v>
      </c>
      <c r="B243" s="832" t="s">
        <v>3582</v>
      </c>
      <c r="C243" s="832" t="s">
        <v>3842</v>
      </c>
      <c r="D243" s="832" t="s">
        <v>4028</v>
      </c>
      <c r="E243" s="832" t="s">
        <v>4029</v>
      </c>
      <c r="F243" s="849">
        <v>1</v>
      </c>
      <c r="G243" s="849">
        <v>5774.62</v>
      </c>
      <c r="H243" s="849">
        <v>1</v>
      </c>
      <c r="I243" s="849">
        <v>5774.62</v>
      </c>
      <c r="J243" s="849">
        <v>1</v>
      </c>
      <c r="K243" s="849">
        <v>5774.62</v>
      </c>
      <c r="L243" s="849">
        <v>1</v>
      </c>
      <c r="M243" s="849">
        <v>5774.62</v>
      </c>
      <c r="N243" s="849"/>
      <c r="O243" s="849"/>
      <c r="P243" s="837"/>
      <c r="Q243" s="850"/>
    </row>
    <row r="244" spans="1:17" ht="14.4" customHeight="1" x14ac:dyDescent="0.3">
      <c r="A244" s="831" t="s">
        <v>573</v>
      </c>
      <c r="B244" s="832" t="s">
        <v>3582</v>
      </c>
      <c r="C244" s="832" t="s">
        <v>3842</v>
      </c>
      <c r="D244" s="832" t="s">
        <v>4030</v>
      </c>
      <c r="E244" s="832" t="s">
        <v>4031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8704.42</v>
      </c>
      <c r="P244" s="837"/>
      <c r="Q244" s="850">
        <v>8704.42</v>
      </c>
    </row>
    <row r="245" spans="1:17" ht="14.4" customHeight="1" x14ac:dyDescent="0.3">
      <c r="A245" s="831" t="s">
        <v>573</v>
      </c>
      <c r="B245" s="832" t="s">
        <v>3582</v>
      </c>
      <c r="C245" s="832" t="s">
        <v>3842</v>
      </c>
      <c r="D245" s="832" t="s">
        <v>4032</v>
      </c>
      <c r="E245" s="832" t="s">
        <v>4031</v>
      </c>
      <c r="F245" s="849">
        <v>2</v>
      </c>
      <c r="G245" s="849">
        <v>18795.5</v>
      </c>
      <c r="H245" s="849">
        <v>2</v>
      </c>
      <c r="I245" s="849">
        <v>9397.75</v>
      </c>
      <c r="J245" s="849">
        <v>1</v>
      </c>
      <c r="K245" s="849">
        <v>9397.75</v>
      </c>
      <c r="L245" s="849">
        <v>1</v>
      </c>
      <c r="M245" s="849">
        <v>9397.75</v>
      </c>
      <c r="N245" s="849">
        <v>2</v>
      </c>
      <c r="O245" s="849">
        <v>18795.5</v>
      </c>
      <c r="P245" s="837">
        <v>2</v>
      </c>
      <c r="Q245" s="850">
        <v>9397.75</v>
      </c>
    </row>
    <row r="246" spans="1:17" ht="14.4" customHeight="1" x14ac:dyDescent="0.3">
      <c r="A246" s="831" t="s">
        <v>573</v>
      </c>
      <c r="B246" s="832" t="s">
        <v>3582</v>
      </c>
      <c r="C246" s="832" t="s">
        <v>3842</v>
      </c>
      <c r="D246" s="832" t="s">
        <v>4033</v>
      </c>
      <c r="E246" s="832" t="s">
        <v>4034</v>
      </c>
      <c r="F246" s="849">
        <v>2</v>
      </c>
      <c r="G246" s="849">
        <v>3328.8</v>
      </c>
      <c r="H246" s="849">
        <v>2</v>
      </c>
      <c r="I246" s="849">
        <v>1664.4</v>
      </c>
      <c r="J246" s="849">
        <v>1</v>
      </c>
      <c r="K246" s="849">
        <v>1664.4</v>
      </c>
      <c r="L246" s="849">
        <v>1</v>
      </c>
      <c r="M246" s="849">
        <v>1664.4</v>
      </c>
      <c r="N246" s="849"/>
      <c r="O246" s="849"/>
      <c r="P246" s="837"/>
      <c r="Q246" s="850"/>
    </row>
    <row r="247" spans="1:17" ht="14.4" customHeight="1" x14ac:dyDescent="0.3">
      <c r="A247" s="831" t="s">
        <v>573</v>
      </c>
      <c r="B247" s="832" t="s">
        <v>3582</v>
      </c>
      <c r="C247" s="832" t="s">
        <v>3842</v>
      </c>
      <c r="D247" s="832" t="s">
        <v>4035</v>
      </c>
      <c r="E247" s="832" t="s">
        <v>4036</v>
      </c>
      <c r="F247" s="849"/>
      <c r="G247" s="849"/>
      <c r="H247" s="849"/>
      <c r="I247" s="849"/>
      <c r="J247" s="849">
        <v>7</v>
      </c>
      <c r="K247" s="849">
        <v>34729.100000000006</v>
      </c>
      <c r="L247" s="849">
        <v>1</v>
      </c>
      <c r="M247" s="849">
        <v>4961.3000000000011</v>
      </c>
      <c r="N247" s="849">
        <v>2</v>
      </c>
      <c r="O247" s="849">
        <v>9922.6</v>
      </c>
      <c r="P247" s="837">
        <v>0.2857142857142857</v>
      </c>
      <c r="Q247" s="850">
        <v>4961.3</v>
      </c>
    </row>
    <row r="248" spans="1:17" ht="14.4" customHeight="1" x14ac:dyDescent="0.3">
      <c r="A248" s="831" t="s">
        <v>573</v>
      </c>
      <c r="B248" s="832" t="s">
        <v>3582</v>
      </c>
      <c r="C248" s="832" t="s">
        <v>3842</v>
      </c>
      <c r="D248" s="832" t="s">
        <v>4037</v>
      </c>
      <c r="E248" s="832" t="s">
        <v>4038</v>
      </c>
      <c r="F248" s="849"/>
      <c r="G248" s="849"/>
      <c r="H248" s="849"/>
      <c r="I248" s="849"/>
      <c r="J248" s="849">
        <v>4</v>
      </c>
      <c r="K248" s="849">
        <v>11662.2</v>
      </c>
      <c r="L248" s="849">
        <v>1</v>
      </c>
      <c r="M248" s="849">
        <v>2915.55</v>
      </c>
      <c r="N248" s="849">
        <v>1</v>
      </c>
      <c r="O248" s="849">
        <v>2915.55</v>
      </c>
      <c r="P248" s="837">
        <v>0.25</v>
      </c>
      <c r="Q248" s="850">
        <v>2915.55</v>
      </c>
    </row>
    <row r="249" spans="1:17" ht="14.4" customHeight="1" x14ac:dyDescent="0.3">
      <c r="A249" s="831" t="s">
        <v>573</v>
      </c>
      <c r="B249" s="832" t="s">
        <v>3582</v>
      </c>
      <c r="C249" s="832" t="s">
        <v>3842</v>
      </c>
      <c r="D249" s="832" t="s">
        <v>4039</v>
      </c>
      <c r="E249" s="832" t="s">
        <v>4040</v>
      </c>
      <c r="F249" s="849">
        <v>1</v>
      </c>
      <c r="G249" s="849">
        <v>6727</v>
      </c>
      <c r="H249" s="849">
        <v>0.2</v>
      </c>
      <c r="I249" s="849">
        <v>6727</v>
      </c>
      <c r="J249" s="849">
        <v>5</v>
      </c>
      <c r="K249" s="849">
        <v>33635</v>
      </c>
      <c r="L249" s="849">
        <v>1</v>
      </c>
      <c r="M249" s="849">
        <v>6727</v>
      </c>
      <c r="N249" s="849">
        <v>5</v>
      </c>
      <c r="O249" s="849">
        <v>33635</v>
      </c>
      <c r="P249" s="837">
        <v>1</v>
      </c>
      <c r="Q249" s="850">
        <v>6727</v>
      </c>
    </row>
    <row r="250" spans="1:17" ht="14.4" customHeight="1" x14ac:dyDescent="0.3">
      <c r="A250" s="831" t="s">
        <v>573</v>
      </c>
      <c r="B250" s="832" t="s">
        <v>3582</v>
      </c>
      <c r="C250" s="832" t="s">
        <v>3842</v>
      </c>
      <c r="D250" s="832" t="s">
        <v>4041</v>
      </c>
      <c r="E250" s="832" t="s">
        <v>4042</v>
      </c>
      <c r="F250" s="849">
        <v>3</v>
      </c>
      <c r="G250" s="849">
        <v>32337.659999999996</v>
      </c>
      <c r="H250" s="849">
        <v>0.75</v>
      </c>
      <c r="I250" s="849">
        <v>10779.22</v>
      </c>
      <c r="J250" s="849">
        <v>4</v>
      </c>
      <c r="K250" s="849">
        <v>43116.88</v>
      </c>
      <c r="L250" s="849">
        <v>1</v>
      </c>
      <c r="M250" s="849">
        <v>10779.22</v>
      </c>
      <c r="N250" s="849">
        <v>5</v>
      </c>
      <c r="O250" s="849">
        <v>53896.1</v>
      </c>
      <c r="P250" s="837">
        <v>1.25</v>
      </c>
      <c r="Q250" s="850">
        <v>10779.22</v>
      </c>
    </row>
    <row r="251" spans="1:17" ht="14.4" customHeight="1" x14ac:dyDescent="0.3">
      <c r="A251" s="831" t="s">
        <v>573</v>
      </c>
      <c r="B251" s="832" t="s">
        <v>3582</v>
      </c>
      <c r="C251" s="832" t="s">
        <v>3842</v>
      </c>
      <c r="D251" s="832" t="s">
        <v>4043</v>
      </c>
      <c r="E251" s="832" t="s">
        <v>4044</v>
      </c>
      <c r="F251" s="849"/>
      <c r="G251" s="849"/>
      <c r="H251" s="849"/>
      <c r="I251" s="849"/>
      <c r="J251" s="849">
        <v>1</v>
      </c>
      <c r="K251" s="849">
        <v>9112.75</v>
      </c>
      <c r="L251" s="849">
        <v>1</v>
      </c>
      <c r="M251" s="849">
        <v>9112.75</v>
      </c>
      <c r="N251" s="849">
        <v>1</v>
      </c>
      <c r="O251" s="849">
        <v>9112.75</v>
      </c>
      <c r="P251" s="837">
        <v>1</v>
      </c>
      <c r="Q251" s="850">
        <v>9112.75</v>
      </c>
    </row>
    <row r="252" spans="1:17" ht="14.4" customHeight="1" x14ac:dyDescent="0.3">
      <c r="A252" s="831" t="s">
        <v>573</v>
      </c>
      <c r="B252" s="832" t="s">
        <v>3582</v>
      </c>
      <c r="C252" s="832" t="s">
        <v>3842</v>
      </c>
      <c r="D252" s="832" t="s">
        <v>4045</v>
      </c>
      <c r="E252" s="832" t="s">
        <v>4046</v>
      </c>
      <c r="F252" s="849">
        <v>7</v>
      </c>
      <c r="G252" s="849">
        <v>8574.86</v>
      </c>
      <c r="H252" s="849">
        <v>0.63636363636363635</v>
      </c>
      <c r="I252" s="849">
        <v>1224.98</v>
      </c>
      <c r="J252" s="849">
        <v>11</v>
      </c>
      <c r="K252" s="849">
        <v>13474.78</v>
      </c>
      <c r="L252" s="849">
        <v>1</v>
      </c>
      <c r="M252" s="849">
        <v>1224.98</v>
      </c>
      <c r="N252" s="849">
        <v>14</v>
      </c>
      <c r="O252" s="849">
        <v>16093</v>
      </c>
      <c r="P252" s="837">
        <v>1.194305213146337</v>
      </c>
      <c r="Q252" s="850">
        <v>1149.5</v>
      </c>
    </row>
    <row r="253" spans="1:17" ht="14.4" customHeight="1" x14ac:dyDescent="0.3">
      <c r="A253" s="831" t="s">
        <v>573</v>
      </c>
      <c r="B253" s="832" t="s">
        <v>3582</v>
      </c>
      <c r="C253" s="832" t="s">
        <v>3842</v>
      </c>
      <c r="D253" s="832" t="s">
        <v>4047</v>
      </c>
      <c r="E253" s="832" t="s">
        <v>4046</v>
      </c>
      <c r="F253" s="849">
        <v>7</v>
      </c>
      <c r="G253" s="849">
        <v>13312.11</v>
      </c>
      <c r="H253" s="849">
        <v>0.46666666666666667</v>
      </c>
      <c r="I253" s="849">
        <v>1901.73</v>
      </c>
      <c r="J253" s="849">
        <v>15</v>
      </c>
      <c r="K253" s="849">
        <v>28525.95</v>
      </c>
      <c r="L253" s="849">
        <v>1</v>
      </c>
      <c r="M253" s="849">
        <v>1901.73</v>
      </c>
      <c r="N253" s="849">
        <v>16</v>
      </c>
      <c r="O253" s="849">
        <v>30427.68</v>
      </c>
      <c r="P253" s="837">
        <v>1.0666666666666667</v>
      </c>
      <c r="Q253" s="850">
        <v>1901.73</v>
      </c>
    </row>
    <row r="254" spans="1:17" ht="14.4" customHeight="1" x14ac:dyDescent="0.3">
      <c r="A254" s="831" t="s">
        <v>573</v>
      </c>
      <c r="B254" s="832" t="s">
        <v>3582</v>
      </c>
      <c r="C254" s="832" t="s">
        <v>3842</v>
      </c>
      <c r="D254" s="832" t="s">
        <v>4048</v>
      </c>
      <c r="E254" s="832" t="s">
        <v>4049</v>
      </c>
      <c r="F254" s="849">
        <v>1</v>
      </c>
      <c r="G254" s="849">
        <v>96.6</v>
      </c>
      <c r="H254" s="849"/>
      <c r="I254" s="849">
        <v>96.6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573</v>
      </c>
      <c r="B255" s="832" t="s">
        <v>3582</v>
      </c>
      <c r="C255" s="832" t="s">
        <v>3842</v>
      </c>
      <c r="D255" s="832" t="s">
        <v>4050</v>
      </c>
      <c r="E255" s="832" t="s">
        <v>4051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3278.02</v>
      </c>
      <c r="P255" s="837"/>
      <c r="Q255" s="850">
        <v>3278.02</v>
      </c>
    </row>
    <row r="256" spans="1:17" ht="14.4" customHeight="1" x14ac:dyDescent="0.3">
      <c r="A256" s="831" t="s">
        <v>573</v>
      </c>
      <c r="B256" s="832" t="s">
        <v>3582</v>
      </c>
      <c r="C256" s="832" t="s">
        <v>3842</v>
      </c>
      <c r="D256" s="832" t="s">
        <v>4052</v>
      </c>
      <c r="E256" s="832" t="s">
        <v>4053</v>
      </c>
      <c r="F256" s="849">
        <v>1</v>
      </c>
      <c r="G256" s="849">
        <v>6968.51</v>
      </c>
      <c r="H256" s="849"/>
      <c r="I256" s="849">
        <v>6968.51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573</v>
      </c>
      <c r="B257" s="832" t="s">
        <v>3582</v>
      </c>
      <c r="C257" s="832" t="s">
        <v>3842</v>
      </c>
      <c r="D257" s="832" t="s">
        <v>4054</v>
      </c>
      <c r="E257" s="832" t="s">
        <v>4053</v>
      </c>
      <c r="F257" s="849">
        <v>1</v>
      </c>
      <c r="G257" s="849">
        <v>8342.73</v>
      </c>
      <c r="H257" s="849"/>
      <c r="I257" s="849">
        <v>8342.73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573</v>
      </c>
      <c r="B258" s="832" t="s">
        <v>3582</v>
      </c>
      <c r="C258" s="832" t="s">
        <v>3842</v>
      </c>
      <c r="D258" s="832" t="s">
        <v>4055</v>
      </c>
      <c r="E258" s="832" t="s">
        <v>4056</v>
      </c>
      <c r="F258" s="849">
        <v>1</v>
      </c>
      <c r="G258" s="849">
        <v>10084.85</v>
      </c>
      <c r="H258" s="849">
        <v>1</v>
      </c>
      <c r="I258" s="849">
        <v>10084.85</v>
      </c>
      <c r="J258" s="849">
        <v>1</v>
      </c>
      <c r="K258" s="849">
        <v>10084.85</v>
      </c>
      <c r="L258" s="849">
        <v>1</v>
      </c>
      <c r="M258" s="849">
        <v>10084.85</v>
      </c>
      <c r="N258" s="849">
        <v>1</v>
      </c>
      <c r="O258" s="849">
        <v>10084.85</v>
      </c>
      <c r="P258" s="837">
        <v>1</v>
      </c>
      <c r="Q258" s="850">
        <v>10084.85</v>
      </c>
    </row>
    <row r="259" spans="1:17" ht="14.4" customHeight="1" x14ac:dyDescent="0.3">
      <c r="A259" s="831" t="s">
        <v>573</v>
      </c>
      <c r="B259" s="832" t="s">
        <v>3582</v>
      </c>
      <c r="C259" s="832" t="s">
        <v>3842</v>
      </c>
      <c r="D259" s="832" t="s">
        <v>4057</v>
      </c>
      <c r="E259" s="832" t="s">
        <v>4058</v>
      </c>
      <c r="F259" s="849">
        <v>7</v>
      </c>
      <c r="G259" s="849">
        <v>79691.149999999994</v>
      </c>
      <c r="H259" s="849">
        <v>1.7499999999999998</v>
      </c>
      <c r="I259" s="849">
        <v>11384.449999999999</v>
      </c>
      <c r="J259" s="849">
        <v>4</v>
      </c>
      <c r="K259" s="849">
        <v>45537.8</v>
      </c>
      <c r="L259" s="849">
        <v>1</v>
      </c>
      <c r="M259" s="849">
        <v>11384.45</v>
      </c>
      <c r="N259" s="849">
        <v>4</v>
      </c>
      <c r="O259" s="849">
        <v>45537.8</v>
      </c>
      <c r="P259" s="837">
        <v>1</v>
      </c>
      <c r="Q259" s="850">
        <v>11384.45</v>
      </c>
    </row>
    <row r="260" spans="1:17" ht="14.4" customHeight="1" x14ac:dyDescent="0.3">
      <c r="A260" s="831" t="s">
        <v>573</v>
      </c>
      <c r="B260" s="832" t="s">
        <v>3582</v>
      </c>
      <c r="C260" s="832" t="s">
        <v>3842</v>
      </c>
      <c r="D260" s="832" t="s">
        <v>4059</v>
      </c>
      <c r="E260" s="832" t="s">
        <v>4058</v>
      </c>
      <c r="F260" s="849"/>
      <c r="G260" s="849"/>
      <c r="H260" s="849"/>
      <c r="I260" s="849"/>
      <c r="J260" s="849">
        <v>3</v>
      </c>
      <c r="K260" s="849">
        <v>30960.33</v>
      </c>
      <c r="L260" s="849">
        <v>1</v>
      </c>
      <c r="M260" s="849">
        <v>10320.11</v>
      </c>
      <c r="N260" s="849">
        <v>2</v>
      </c>
      <c r="O260" s="849">
        <v>20640.22</v>
      </c>
      <c r="P260" s="837">
        <v>0.66666666666666663</v>
      </c>
      <c r="Q260" s="850">
        <v>10320.11</v>
      </c>
    </row>
    <row r="261" spans="1:17" ht="14.4" customHeight="1" x14ac:dyDescent="0.3">
      <c r="A261" s="831" t="s">
        <v>573</v>
      </c>
      <c r="B261" s="832" t="s">
        <v>3582</v>
      </c>
      <c r="C261" s="832" t="s">
        <v>3842</v>
      </c>
      <c r="D261" s="832" t="s">
        <v>4060</v>
      </c>
      <c r="E261" s="832" t="s">
        <v>4061</v>
      </c>
      <c r="F261" s="849">
        <v>1</v>
      </c>
      <c r="G261" s="849">
        <v>9736.64</v>
      </c>
      <c r="H261" s="849">
        <v>0.5</v>
      </c>
      <c r="I261" s="849">
        <v>9736.64</v>
      </c>
      <c r="J261" s="849">
        <v>2</v>
      </c>
      <c r="K261" s="849">
        <v>19473.28</v>
      </c>
      <c r="L261" s="849">
        <v>1</v>
      </c>
      <c r="M261" s="849">
        <v>9736.64</v>
      </c>
      <c r="N261" s="849"/>
      <c r="O261" s="849"/>
      <c r="P261" s="837"/>
      <c r="Q261" s="850"/>
    </row>
    <row r="262" spans="1:17" ht="14.4" customHeight="1" x14ac:dyDescent="0.3">
      <c r="A262" s="831" t="s">
        <v>573</v>
      </c>
      <c r="B262" s="832" t="s">
        <v>3582</v>
      </c>
      <c r="C262" s="832" t="s">
        <v>3842</v>
      </c>
      <c r="D262" s="832" t="s">
        <v>4062</v>
      </c>
      <c r="E262" s="832" t="s">
        <v>4063</v>
      </c>
      <c r="F262" s="849">
        <v>1</v>
      </c>
      <c r="G262" s="849">
        <v>10257.93</v>
      </c>
      <c r="H262" s="849">
        <v>1</v>
      </c>
      <c r="I262" s="849">
        <v>10257.93</v>
      </c>
      <c r="J262" s="849">
        <v>1</v>
      </c>
      <c r="K262" s="849">
        <v>10257.93</v>
      </c>
      <c r="L262" s="849">
        <v>1</v>
      </c>
      <c r="M262" s="849">
        <v>10257.93</v>
      </c>
      <c r="N262" s="849">
        <v>1</v>
      </c>
      <c r="O262" s="849">
        <v>10257.93</v>
      </c>
      <c r="P262" s="837">
        <v>1</v>
      </c>
      <c r="Q262" s="850">
        <v>10257.93</v>
      </c>
    </row>
    <row r="263" spans="1:17" ht="14.4" customHeight="1" x14ac:dyDescent="0.3">
      <c r="A263" s="831" t="s">
        <v>573</v>
      </c>
      <c r="B263" s="832" t="s">
        <v>3582</v>
      </c>
      <c r="C263" s="832" t="s">
        <v>3842</v>
      </c>
      <c r="D263" s="832" t="s">
        <v>4064</v>
      </c>
      <c r="E263" s="832" t="s">
        <v>4065</v>
      </c>
      <c r="F263" s="849">
        <v>2</v>
      </c>
      <c r="G263" s="849">
        <v>2484</v>
      </c>
      <c r="H263" s="849">
        <v>0.66666666666666663</v>
      </c>
      <c r="I263" s="849">
        <v>1242</v>
      </c>
      <c r="J263" s="849">
        <v>3</v>
      </c>
      <c r="K263" s="849">
        <v>3726</v>
      </c>
      <c r="L263" s="849">
        <v>1</v>
      </c>
      <c r="M263" s="849">
        <v>1242</v>
      </c>
      <c r="N263" s="849">
        <v>1</v>
      </c>
      <c r="O263" s="849">
        <v>1242</v>
      </c>
      <c r="P263" s="837">
        <v>0.33333333333333331</v>
      </c>
      <c r="Q263" s="850">
        <v>1242</v>
      </c>
    </row>
    <row r="264" spans="1:17" ht="14.4" customHeight="1" x14ac:dyDescent="0.3">
      <c r="A264" s="831" t="s">
        <v>573</v>
      </c>
      <c r="B264" s="832" t="s">
        <v>3582</v>
      </c>
      <c r="C264" s="832" t="s">
        <v>3842</v>
      </c>
      <c r="D264" s="832" t="s">
        <v>4066</v>
      </c>
      <c r="E264" s="832" t="s">
        <v>4067</v>
      </c>
      <c r="F264" s="849">
        <v>1</v>
      </c>
      <c r="G264" s="849">
        <v>1355</v>
      </c>
      <c r="H264" s="849"/>
      <c r="I264" s="849">
        <v>1355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573</v>
      </c>
      <c r="B265" s="832" t="s">
        <v>3582</v>
      </c>
      <c r="C265" s="832" t="s">
        <v>3842</v>
      </c>
      <c r="D265" s="832" t="s">
        <v>4068</v>
      </c>
      <c r="E265" s="832" t="s">
        <v>4069</v>
      </c>
      <c r="F265" s="849">
        <v>7</v>
      </c>
      <c r="G265" s="849">
        <v>8335.4599999999991</v>
      </c>
      <c r="H265" s="849">
        <v>0.5</v>
      </c>
      <c r="I265" s="849">
        <v>1190.78</v>
      </c>
      <c r="J265" s="849">
        <v>14</v>
      </c>
      <c r="K265" s="849">
        <v>16670.919999999998</v>
      </c>
      <c r="L265" s="849">
        <v>1</v>
      </c>
      <c r="M265" s="849">
        <v>1190.78</v>
      </c>
      <c r="N265" s="849">
        <v>8</v>
      </c>
      <c r="O265" s="849">
        <v>9526.24</v>
      </c>
      <c r="P265" s="837">
        <v>0.57142857142857151</v>
      </c>
      <c r="Q265" s="850">
        <v>1190.78</v>
      </c>
    </row>
    <row r="266" spans="1:17" ht="14.4" customHeight="1" x14ac:dyDescent="0.3">
      <c r="A266" s="831" t="s">
        <v>573</v>
      </c>
      <c r="B266" s="832" t="s">
        <v>3582</v>
      </c>
      <c r="C266" s="832" t="s">
        <v>3842</v>
      </c>
      <c r="D266" s="832" t="s">
        <v>4070</v>
      </c>
      <c r="E266" s="832" t="s">
        <v>4069</v>
      </c>
      <c r="F266" s="849">
        <v>21</v>
      </c>
      <c r="G266" s="849">
        <v>25746.42</v>
      </c>
      <c r="H266" s="849">
        <v>0.45652173913043476</v>
      </c>
      <c r="I266" s="849">
        <v>1226.02</v>
      </c>
      <c r="J266" s="849">
        <v>46</v>
      </c>
      <c r="K266" s="849">
        <v>56396.92</v>
      </c>
      <c r="L266" s="849">
        <v>1</v>
      </c>
      <c r="M266" s="849">
        <v>1226.02</v>
      </c>
      <c r="N266" s="849">
        <v>21</v>
      </c>
      <c r="O266" s="849">
        <v>25746.420000000002</v>
      </c>
      <c r="P266" s="837">
        <v>0.45652173913043481</v>
      </c>
      <c r="Q266" s="850">
        <v>1226.02</v>
      </c>
    </row>
    <row r="267" spans="1:17" ht="14.4" customHeight="1" x14ac:dyDescent="0.3">
      <c r="A267" s="831" t="s">
        <v>573</v>
      </c>
      <c r="B267" s="832" t="s">
        <v>3582</v>
      </c>
      <c r="C267" s="832" t="s">
        <v>3842</v>
      </c>
      <c r="D267" s="832" t="s">
        <v>4071</v>
      </c>
      <c r="E267" s="832" t="s">
        <v>4069</v>
      </c>
      <c r="F267" s="849">
        <v>7</v>
      </c>
      <c r="G267" s="849">
        <v>8799.7699999999986</v>
      </c>
      <c r="H267" s="849"/>
      <c r="I267" s="849">
        <v>1257.1099999999999</v>
      </c>
      <c r="J267" s="849"/>
      <c r="K267" s="849"/>
      <c r="L267" s="849"/>
      <c r="M267" s="849"/>
      <c r="N267" s="849">
        <v>13</v>
      </c>
      <c r="O267" s="849">
        <v>16342.429999999998</v>
      </c>
      <c r="P267" s="837"/>
      <c r="Q267" s="850">
        <v>1257.1099999999999</v>
      </c>
    </row>
    <row r="268" spans="1:17" ht="14.4" customHeight="1" x14ac:dyDescent="0.3">
      <c r="A268" s="831" t="s">
        <v>573</v>
      </c>
      <c r="B268" s="832" t="s">
        <v>3582</v>
      </c>
      <c r="C268" s="832" t="s">
        <v>3842</v>
      </c>
      <c r="D268" s="832" t="s">
        <v>4072</v>
      </c>
      <c r="E268" s="832" t="s">
        <v>4073</v>
      </c>
      <c r="F268" s="849"/>
      <c r="G268" s="849"/>
      <c r="H268" s="849"/>
      <c r="I268" s="849"/>
      <c r="J268" s="849"/>
      <c r="K268" s="849"/>
      <c r="L268" s="849"/>
      <c r="M268" s="849"/>
      <c r="N268" s="849">
        <v>2</v>
      </c>
      <c r="O268" s="849">
        <v>1662.12</v>
      </c>
      <c r="P268" s="837"/>
      <c r="Q268" s="850">
        <v>831.06</v>
      </c>
    </row>
    <row r="269" spans="1:17" ht="14.4" customHeight="1" x14ac:dyDescent="0.3">
      <c r="A269" s="831" t="s">
        <v>573</v>
      </c>
      <c r="B269" s="832" t="s">
        <v>3582</v>
      </c>
      <c r="C269" s="832" t="s">
        <v>3842</v>
      </c>
      <c r="D269" s="832" t="s">
        <v>4074</v>
      </c>
      <c r="E269" s="832" t="s">
        <v>4075</v>
      </c>
      <c r="F269" s="849">
        <v>2</v>
      </c>
      <c r="G269" s="849">
        <v>22472.5</v>
      </c>
      <c r="H269" s="849">
        <v>0.5</v>
      </c>
      <c r="I269" s="849">
        <v>11236.25</v>
      </c>
      <c r="J269" s="849">
        <v>4</v>
      </c>
      <c r="K269" s="849">
        <v>44945</v>
      </c>
      <c r="L269" s="849">
        <v>1</v>
      </c>
      <c r="M269" s="849">
        <v>11236.25</v>
      </c>
      <c r="N269" s="849">
        <v>4</v>
      </c>
      <c r="O269" s="849">
        <v>44945</v>
      </c>
      <c r="P269" s="837">
        <v>1</v>
      </c>
      <c r="Q269" s="850">
        <v>11236.25</v>
      </c>
    </row>
    <row r="270" spans="1:17" ht="14.4" customHeight="1" x14ac:dyDescent="0.3">
      <c r="A270" s="831" t="s">
        <v>573</v>
      </c>
      <c r="B270" s="832" t="s">
        <v>3582</v>
      </c>
      <c r="C270" s="832" t="s">
        <v>3842</v>
      </c>
      <c r="D270" s="832" t="s">
        <v>4076</v>
      </c>
      <c r="E270" s="832" t="s">
        <v>4077</v>
      </c>
      <c r="F270" s="849">
        <v>2</v>
      </c>
      <c r="G270" s="849">
        <v>41433.82</v>
      </c>
      <c r="H270" s="849">
        <v>2</v>
      </c>
      <c r="I270" s="849">
        <v>20716.91</v>
      </c>
      <c r="J270" s="849">
        <v>1</v>
      </c>
      <c r="K270" s="849">
        <v>20716.91</v>
      </c>
      <c r="L270" s="849">
        <v>1</v>
      </c>
      <c r="M270" s="849">
        <v>20716.91</v>
      </c>
      <c r="N270" s="849">
        <v>1</v>
      </c>
      <c r="O270" s="849">
        <v>16008.69</v>
      </c>
      <c r="P270" s="837">
        <v>0.77273541276184532</v>
      </c>
      <c r="Q270" s="850">
        <v>16008.69</v>
      </c>
    </row>
    <row r="271" spans="1:17" ht="14.4" customHeight="1" x14ac:dyDescent="0.3">
      <c r="A271" s="831" t="s">
        <v>573</v>
      </c>
      <c r="B271" s="832" t="s">
        <v>3582</v>
      </c>
      <c r="C271" s="832" t="s">
        <v>3842</v>
      </c>
      <c r="D271" s="832" t="s">
        <v>3805</v>
      </c>
      <c r="E271" s="832" t="s">
        <v>4078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7051.42</v>
      </c>
      <c r="P271" s="837"/>
      <c r="Q271" s="850">
        <v>7051.42</v>
      </c>
    </row>
    <row r="272" spans="1:17" ht="14.4" customHeight="1" x14ac:dyDescent="0.3">
      <c r="A272" s="831" t="s">
        <v>573</v>
      </c>
      <c r="B272" s="832" t="s">
        <v>3582</v>
      </c>
      <c r="C272" s="832" t="s">
        <v>3842</v>
      </c>
      <c r="D272" s="832" t="s">
        <v>4079</v>
      </c>
      <c r="E272" s="832" t="s">
        <v>4080</v>
      </c>
      <c r="F272" s="849"/>
      <c r="G272" s="849"/>
      <c r="H272" s="849"/>
      <c r="I272" s="849"/>
      <c r="J272" s="849"/>
      <c r="K272" s="849"/>
      <c r="L272" s="849"/>
      <c r="M272" s="849"/>
      <c r="N272" s="849">
        <v>2</v>
      </c>
      <c r="O272" s="849">
        <v>19402.8</v>
      </c>
      <c r="P272" s="837"/>
      <c r="Q272" s="850">
        <v>9701.4</v>
      </c>
    </row>
    <row r="273" spans="1:17" ht="14.4" customHeight="1" x14ac:dyDescent="0.3">
      <c r="A273" s="831" t="s">
        <v>573</v>
      </c>
      <c r="B273" s="832" t="s">
        <v>3582</v>
      </c>
      <c r="C273" s="832" t="s">
        <v>3842</v>
      </c>
      <c r="D273" s="832" t="s">
        <v>4081</v>
      </c>
      <c r="E273" s="832" t="s">
        <v>4080</v>
      </c>
      <c r="F273" s="849">
        <v>1</v>
      </c>
      <c r="G273" s="849">
        <v>11132.62</v>
      </c>
      <c r="H273" s="849">
        <v>0.5</v>
      </c>
      <c r="I273" s="849">
        <v>11132.62</v>
      </c>
      <c r="J273" s="849">
        <v>2</v>
      </c>
      <c r="K273" s="849">
        <v>22265.24</v>
      </c>
      <c r="L273" s="849">
        <v>1</v>
      </c>
      <c r="M273" s="849">
        <v>11132.62</v>
      </c>
      <c r="N273" s="849">
        <v>3</v>
      </c>
      <c r="O273" s="849">
        <v>33397.86</v>
      </c>
      <c r="P273" s="837">
        <v>1.5</v>
      </c>
      <c r="Q273" s="850">
        <v>11132.62</v>
      </c>
    </row>
    <row r="274" spans="1:17" ht="14.4" customHeight="1" x14ac:dyDescent="0.3">
      <c r="A274" s="831" t="s">
        <v>573</v>
      </c>
      <c r="B274" s="832" t="s">
        <v>3582</v>
      </c>
      <c r="C274" s="832" t="s">
        <v>3842</v>
      </c>
      <c r="D274" s="832" t="s">
        <v>4082</v>
      </c>
      <c r="E274" s="832" t="s">
        <v>4083</v>
      </c>
      <c r="F274" s="849"/>
      <c r="G274" s="849"/>
      <c r="H274" s="849"/>
      <c r="I274" s="849"/>
      <c r="J274" s="849">
        <v>1</v>
      </c>
      <c r="K274" s="849">
        <v>5147</v>
      </c>
      <c r="L274" s="849">
        <v>1</v>
      </c>
      <c r="M274" s="849">
        <v>5147</v>
      </c>
      <c r="N274" s="849">
        <v>4</v>
      </c>
      <c r="O274" s="849">
        <v>20588</v>
      </c>
      <c r="P274" s="837">
        <v>4</v>
      </c>
      <c r="Q274" s="850">
        <v>5147</v>
      </c>
    </row>
    <row r="275" spans="1:17" ht="14.4" customHeight="1" x14ac:dyDescent="0.3">
      <c r="A275" s="831" t="s">
        <v>573</v>
      </c>
      <c r="B275" s="832" t="s">
        <v>3582</v>
      </c>
      <c r="C275" s="832" t="s">
        <v>3842</v>
      </c>
      <c r="D275" s="832" t="s">
        <v>4084</v>
      </c>
      <c r="E275" s="832" t="s">
        <v>4085</v>
      </c>
      <c r="F275" s="849">
        <v>7</v>
      </c>
      <c r="G275" s="849">
        <v>80997</v>
      </c>
      <c r="H275" s="849">
        <v>3.5</v>
      </c>
      <c r="I275" s="849">
        <v>11571</v>
      </c>
      <c r="J275" s="849">
        <v>2</v>
      </c>
      <c r="K275" s="849">
        <v>23142</v>
      </c>
      <c r="L275" s="849">
        <v>1</v>
      </c>
      <c r="M275" s="849">
        <v>11571</v>
      </c>
      <c r="N275" s="849">
        <v>1</v>
      </c>
      <c r="O275" s="849">
        <v>11571</v>
      </c>
      <c r="P275" s="837">
        <v>0.5</v>
      </c>
      <c r="Q275" s="850">
        <v>11571</v>
      </c>
    </row>
    <row r="276" spans="1:17" ht="14.4" customHeight="1" x14ac:dyDescent="0.3">
      <c r="A276" s="831" t="s">
        <v>573</v>
      </c>
      <c r="B276" s="832" t="s">
        <v>3582</v>
      </c>
      <c r="C276" s="832" t="s">
        <v>3842</v>
      </c>
      <c r="D276" s="832" t="s">
        <v>4086</v>
      </c>
      <c r="E276" s="832" t="s">
        <v>3936</v>
      </c>
      <c r="F276" s="849">
        <v>16</v>
      </c>
      <c r="G276" s="849">
        <v>21755.360000000001</v>
      </c>
      <c r="H276" s="849">
        <v>1.7777777777777779</v>
      </c>
      <c r="I276" s="849">
        <v>1359.71</v>
      </c>
      <c r="J276" s="849">
        <v>9</v>
      </c>
      <c r="K276" s="849">
        <v>12237.39</v>
      </c>
      <c r="L276" s="849">
        <v>1</v>
      </c>
      <c r="M276" s="849">
        <v>1359.71</v>
      </c>
      <c r="N276" s="849">
        <v>2</v>
      </c>
      <c r="O276" s="849">
        <v>2719.42</v>
      </c>
      <c r="P276" s="837">
        <v>0.22222222222222224</v>
      </c>
      <c r="Q276" s="850">
        <v>1359.71</v>
      </c>
    </row>
    <row r="277" spans="1:17" ht="14.4" customHeight="1" x14ac:dyDescent="0.3">
      <c r="A277" s="831" t="s">
        <v>573</v>
      </c>
      <c r="B277" s="832" t="s">
        <v>3582</v>
      </c>
      <c r="C277" s="832" t="s">
        <v>3842</v>
      </c>
      <c r="D277" s="832" t="s">
        <v>4087</v>
      </c>
      <c r="E277" s="832" t="s">
        <v>4088</v>
      </c>
      <c r="F277" s="849">
        <v>3</v>
      </c>
      <c r="G277" s="849">
        <v>4271.88</v>
      </c>
      <c r="H277" s="849"/>
      <c r="I277" s="849">
        <v>1423.96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573</v>
      </c>
      <c r="B278" s="832" t="s">
        <v>3582</v>
      </c>
      <c r="C278" s="832" t="s">
        <v>3842</v>
      </c>
      <c r="D278" s="832" t="s">
        <v>4089</v>
      </c>
      <c r="E278" s="832" t="s">
        <v>4090</v>
      </c>
      <c r="F278" s="849">
        <v>2</v>
      </c>
      <c r="G278" s="849">
        <v>437.34</v>
      </c>
      <c r="H278" s="849">
        <v>0.66666666666666663</v>
      </c>
      <c r="I278" s="849">
        <v>218.67</v>
      </c>
      <c r="J278" s="849">
        <v>3</v>
      </c>
      <c r="K278" s="849">
        <v>656.01</v>
      </c>
      <c r="L278" s="849">
        <v>1</v>
      </c>
      <c r="M278" s="849">
        <v>218.67</v>
      </c>
      <c r="N278" s="849">
        <v>2</v>
      </c>
      <c r="O278" s="849">
        <v>437.34</v>
      </c>
      <c r="P278" s="837">
        <v>0.66666666666666663</v>
      </c>
      <c r="Q278" s="850">
        <v>218.67</v>
      </c>
    </row>
    <row r="279" spans="1:17" ht="14.4" customHeight="1" x14ac:dyDescent="0.3">
      <c r="A279" s="831" t="s">
        <v>573</v>
      </c>
      <c r="B279" s="832" t="s">
        <v>3582</v>
      </c>
      <c r="C279" s="832" t="s">
        <v>3842</v>
      </c>
      <c r="D279" s="832" t="s">
        <v>4091</v>
      </c>
      <c r="E279" s="832" t="s">
        <v>4092</v>
      </c>
      <c r="F279" s="849">
        <v>3</v>
      </c>
      <c r="G279" s="849">
        <v>719.43</v>
      </c>
      <c r="H279" s="849">
        <v>1.4999999999999998</v>
      </c>
      <c r="I279" s="849">
        <v>239.80999999999997</v>
      </c>
      <c r="J279" s="849">
        <v>2</v>
      </c>
      <c r="K279" s="849">
        <v>479.62</v>
      </c>
      <c r="L279" s="849">
        <v>1</v>
      </c>
      <c r="M279" s="849">
        <v>239.81</v>
      </c>
      <c r="N279" s="849">
        <v>3</v>
      </c>
      <c r="O279" s="849">
        <v>719.43000000000006</v>
      </c>
      <c r="P279" s="837">
        <v>1.5000000000000002</v>
      </c>
      <c r="Q279" s="850">
        <v>239.81000000000003</v>
      </c>
    </row>
    <row r="280" spans="1:17" ht="14.4" customHeight="1" x14ac:dyDescent="0.3">
      <c r="A280" s="831" t="s">
        <v>573</v>
      </c>
      <c r="B280" s="832" t="s">
        <v>3582</v>
      </c>
      <c r="C280" s="832" t="s">
        <v>3842</v>
      </c>
      <c r="D280" s="832" t="s">
        <v>4093</v>
      </c>
      <c r="E280" s="832" t="s">
        <v>4094</v>
      </c>
      <c r="F280" s="849">
        <v>1</v>
      </c>
      <c r="G280" s="849">
        <v>1764.93</v>
      </c>
      <c r="H280" s="849">
        <v>0.25</v>
      </c>
      <c r="I280" s="849">
        <v>1764.93</v>
      </c>
      <c r="J280" s="849">
        <v>4</v>
      </c>
      <c r="K280" s="849">
        <v>7059.72</v>
      </c>
      <c r="L280" s="849">
        <v>1</v>
      </c>
      <c r="M280" s="849">
        <v>1764.93</v>
      </c>
      <c r="N280" s="849">
        <v>11</v>
      </c>
      <c r="O280" s="849">
        <v>19414.23</v>
      </c>
      <c r="P280" s="837">
        <v>2.75</v>
      </c>
      <c r="Q280" s="850">
        <v>1764.93</v>
      </c>
    </row>
    <row r="281" spans="1:17" ht="14.4" customHeight="1" x14ac:dyDescent="0.3">
      <c r="A281" s="831" t="s">
        <v>573</v>
      </c>
      <c r="B281" s="832" t="s">
        <v>3582</v>
      </c>
      <c r="C281" s="832" t="s">
        <v>3842</v>
      </c>
      <c r="D281" s="832" t="s">
        <v>4095</v>
      </c>
      <c r="E281" s="832" t="s">
        <v>4094</v>
      </c>
      <c r="F281" s="849">
        <v>15</v>
      </c>
      <c r="G281" s="849">
        <v>26752.199999999997</v>
      </c>
      <c r="H281" s="849">
        <v>1.2499999999999998</v>
      </c>
      <c r="I281" s="849">
        <v>1783.4799999999998</v>
      </c>
      <c r="J281" s="849">
        <v>12</v>
      </c>
      <c r="K281" s="849">
        <v>21401.760000000002</v>
      </c>
      <c r="L281" s="849">
        <v>1</v>
      </c>
      <c r="M281" s="849">
        <v>1783.4800000000002</v>
      </c>
      <c r="N281" s="849">
        <v>20</v>
      </c>
      <c r="O281" s="849">
        <v>35669.599999999999</v>
      </c>
      <c r="P281" s="837">
        <v>1.6666666666666665</v>
      </c>
      <c r="Q281" s="850">
        <v>1783.48</v>
      </c>
    </row>
    <row r="282" spans="1:17" ht="14.4" customHeight="1" x14ac:dyDescent="0.3">
      <c r="A282" s="831" t="s">
        <v>573</v>
      </c>
      <c r="B282" s="832" t="s">
        <v>3582</v>
      </c>
      <c r="C282" s="832" t="s">
        <v>3842</v>
      </c>
      <c r="D282" s="832" t="s">
        <v>4096</v>
      </c>
      <c r="E282" s="832" t="s">
        <v>4092</v>
      </c>
      <c r="F282" s="849">
        <v>1</v>
      </c>
      <c r="G282" s="849">
        <v>239.4</v>
      </c>
      <c r="H282" s="849">
        <v>0.33333333333333331</v>
      </c>
      <c r="I282" s="849">
        <v>239.4</v>
      </c>
      <c r="J282" s="849">
        <v>3</v>
      </c>
      <c r="K282" s="849">
        <v>718.2</v>
      </c>
      <c r="L282" s="849">
        <v>1</v>
      </c>
      <c r="M282" s="849">
        <v>239.4</v>
      </c>
      <c r="N282" s="849">
        <v>3</v>
      </c>
      <c r="O282" s="849">
        <v>718.2</v>
      </c>
      <c r="P282" s="837">
        <v>1</v>
      </c>
      <c r="Q282" s="850">
        <v>239.4</v>
      </c>
    </row>
    <row r="283" spans="1:17" ht="14.4" customHeight="1" x14ac:dyDescent="0.3">
      <c r="A283" s="831" t="s">
        <v>573</v>
      </c>
      <c r="B283" s="832" t="s">
        <v>3582</v>
      </c>
      <c r="C283" s="832" t="s">
        <v>3842</v>
      </c>
      <c r="D283" s="832" t="s">
        <v>4097</v>
      </c>
      <c r="E283" s="832" t="s">
        <v>3946</v>
      </c>
      <c r="F283" s="849">
        <v>4</v>
      </c>
      <c r="G283" s="849">
        <v>1305.8</v>
      </c>
      <c r="H283" s="849"/>
      <c r="I283" s="849">
        <v>326.45</v>
      </c>
      <c r="J283" s="849"/>
      <c r="K283" s="849"/>
      <c r="L283" s="849"/>
      <c r="M283" s="849"/>
      <c r="N283" s="849">
        <v>3</v>
      </c>
      <c r="O283" s="849">
        <v>979.34999999999991</v>
      </c>
      <c r="P283" s="837"/>
      <c r="Q283" s="850">
        <v>326.45</v>
      </c>
    </row>
    <row r="284" spans="1:17" ht="14.4" customHeight="1" x14ac:dyDescent="0.3">
      <c r="A284" s="831" t="s">
        <v>573</v>
      </c>
      <c r="B284" s="832" t="s">
        <v>3582</v>
      </c>
      <c r="C284" s="832" t="s">
        <v>3842</v>
      </c>
      <c r="D284" s="832" t="s">
        <v>4098</v>
      </c>
      <c r="E284" s="832" t="s">
        <v>4099</v>
      </c>
      <c r="F284" s="849"/>
      <c r="G284" s="849"/>
      <c r="H284" s="849"/>
      <c r="I284" s="849"/>
      <c r="J284" s="849">
        <v>1</v>
      </c>
      <c r="K284" s="849">
        <v>11338</v>
      </c>
      <c r="L284" s="849">
        <v>1</v>
      </c>
      <c r="M284" s="849">
        <v>11338</v>
      </c>
      <c r="N284" s="849"/>
      <c r="O284" s="849"/>
      <c r="P284" s="837"/>
      <c r="Q284" s="850"/>
    </row>
    <row r="285" spans="1:17" ht="14.4" customHeight="1" x14ac:dyDescent="0.3">
      <c r="A285" s="831" t="s">
        <v>573</v>
      </c>
      <c r="B285" s="832" t="s">
        <v>3582</v>
      </c>
      <c r="C285" s="832" t="s">
        <v>3842</v>
      </c>
      <c r="D285" s="832" t="s">
        <v>4100</v>
      </c>
      <c r="E285" s="832" t="s">
        <v>4101</v>
      </c>
      <c r="F285" s="849">
        <v>1</v>
      </c>
      <c r="G285" s="849">
        <v>4608</v>
      </c>
      <c r="H285" s="849">
        <v>1</v>
      </c>
      <c r="I285" s="849">
        <v>4608</v>
      </c>
      <c r="J285" s="849">
        <v>1</v>
      </c>
      <c r="K285" s="849">
        <v>4608</v>
      </c>
      <c r="L285" s="849">
        <v>1</v>
      </c>
      <c r="M285" s="849">
        <v>4608</v>
      </c>
      <c r="N285" s="849"/>
      <c r="O285" s="849"/>
      <c r="P285" s="837"/>
      <c r="Q285" s="850"/>
    </row>
    <row r="286" spans="1:17" ht="14.4" customHeight="1" x14ac:dyDescent="0.3">
      <c r="A286" s="831" t="s">
        <v>573</v>
      </c>
      <c r="B286" s="832" t="s">
        <v>3582</v>
      </c>
      <c r="C286" s="832" t="s">
        <v>3842</v>
      </c>
      <c r="D286" s="832" t="s">
        <v>4102</v>
      </c>
      <c r="E286" s="832" t="s">
        <v>4103</v>
      </c>
      <c r="F286" s="849"/>
      <c r="G286" s="849"/>
      <c r="H286" s="849"/>
      <c r="I286" s="849"/>
      <c r="J286" s="849">
        <v>1</v>
      </c>
      <c r="K286" s="849">
        <v>2707</v>
      </c>
      <c r="L286" s="849">
        <v>1</v>
      </c>
      <c r="M286" s="849">
        <v>2707</v>
      </c>
      <c r="N286" s="849"/>
      <c r="O286" s="849"/>
      <c r="P286" s="837"/>
      <c r="Q286" s="850"/>
    </row>
    <row r="287" spans="1:17" ht="14.4" customHeight="1" x14ac:dyDescent="0.3">
      <c r="A287" s="831" t="s">
        <v>573</v>
      </c>
      <c r="B287" s="832" t="s">
        <v>3582</v>
      </c>
      <c r="C287" s="832" t="s">
        <v>3842</v>
      </c>
      <c r="D287" s="832" t="s">
        <v>4104</v>
      </c>
      <c r="E287" s="832" t="s">
        <v>3960</v>
      </c>
      <c r="F287" s="849">
        <v>2</v>
      </c>
      <c r="G287" s="849">
        <v>2773.3</v>
      </c>
      <c r="H287" s="849">
        <v>2</v>
      </c>
      <c r="I287" s="849">
        <v>1386.65</v>
      </c>
      <c r="J287" s="849">
        <v>1</v>
      </c>
      <c r="K287" s="849">
        <v>1386.65</v>
      </c>
      <c r="L287" s="849">
        <v>1</v>
      </c>
      <c r="M287" s="849">
        <v>1386.65</v>
      </c>
      <c r="N287" s="849"/>
      <c r="O287" s="849"/>
      <c r="P287" s="837"/>
      <c r="Q287" s="850"/>
    </row>
    <row r="288" spans="1:17" ht="14.4" customHeight="1" x14ac:dyDescent="0.3">
      <c r="A288" s="831" t="s">
        <v>573</v>
      </c>
      <c r="B288" s="832" t="s">
        <v>3582</v>
      </c>
      <c r="C288" s="832" t="s">
        <v>3842</v>
      </c>
      <c r="D288" s="832" t="s">
        <v>4105</v>
      </c>
      <c r="E288" s="832" t="s">
        <v>4106</v>
      </c>
      <c r="F288" s="849">
        <v>2</v>
      </c>
      <c r="G288" s="849">
        <v>18279.38</v>
      </c>
      <c r="H288" s="849">
        <v>2</v>
      </c>
      <c r="I288" s="849">
        <v>9139.69</v>
      </c>
      <c r="J288" s="849">
        <v>1</v>
      </c>
      <c r="K288" s="849">
        <v>9139.69</v>
      </c>
      <c r="L288" s="849">
        <v>1</v>
      </c>
      <c r="M288" s="849">
        <v>9139.69</v>
      </c>
      <c r="N288" s="849">
        <v>1</v>
      </c>
      <c r="O288" s="849">
        <v>9139.69</v>
      </c>
      <c r="P288" s="837">
        <v>1</v>
      </c>
      <c r="Q288" s="850">
        <v>9139.69</v>
      </c>
    </row>
    <row r="289" spans="1:17" ht="14.4" customHeight="1" x14ac:dyDescent="0.3">
      <c r="A289" s="831" t="s">
        <v>573</v>
      </c>
      <c r="B289" s="832" t="s">
        <v>3582</v>
      </c>
      <c r="C289" s="832" t="s">
        <v>3842</v>
      </c>
      <c r="D289" s="832" t="s">
        <v>4107</v>
      </c>
      <c r="E289" s="832" t="s">
        <v>4108</v>
      </c>
      <c r="F289" s="849">
        <v>12</v>
      </c>
      <c r="G289" s="849">
        <v>25556.76</v>
      </c>
      <c r="H289" s="849">
        <v>3.9999999999999996</v>
      </c>
      <c r="I289" s="849">
        <v>2129.73</v>
      </c>
      <c r="J289" s="849">
        <v>3</v>
      </c>
      <c r="K289" s="849">
        <v>6389.1900000000005</v>
      </c>
      <c r="L289" s="849">
        <v>1</v>
      </c>
      <c r="M289" s="849">
        <v>2129.73</v>
      </c>
      <c r="N289" s="849">
        <v>2</v>
      </c>
      <c r="O289" s="849">
        <v>4259.46</v>
      </c>
      <c r="P289" s="837">
        <v>0.66666666666666663</v>
      </c>
      <c r="Q289" s="850">
        <v>2129.73</v>
      </c>
    </row>
    <row r="290" spans="1:17" ht="14.4" customHeight="1" x14ac:dyDescent="0.3">
      <c r="A290" s="831" t="s">
        <v>573</v>
      </c>
      <c r="B290" s="832" t="s">
        <v>3582</v>
      </c>
      <c r="C290" s="832" t="s">
        <v>3842</v>
      </c>
      <c r="D290" s="832" t="s">
        <v>4109</v>
      </c>
      <c r="E290" s="832" t="s">
        <v>4108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2342.1799999999998</v>
      </c>
      <c r="P290" s="837"/>
      <c r="Q290" s="850">
        <v>2342.1799999999998</v>
      </c>
    </row>
    <row r="291" spans="1:17" ht="14.4" customHeight="1" x14ac:dyDescent="0.3">
      <c r="A291" s="831" t="s">
        <v>573</v>
      </c>
      <c r="B291" s="832" t="s">
        <v>3582</v>
      </c>
      <c r="C291" s="832" t="s">
        <v>3842</v>
      </c>
      <c r="D291" s="832" t="s">
        <v>4110</v>
      </c>
      <c r="E291" s="832" t="s">
        <v>4111</v>
      </c>
      <c r="F291" s="849"/>
      <c r="G291" s="849"/>
      <c r="H291" s="849"/>
      <c r="I291" s="849"/>
      <c r="J291" s="849">
        <v>1</v>
      </c>
      <c r="K291" s="849">
        <v>6187.2</v>
      </c>
      <c r="L291" s="849">
        <v>1</v>
      </c>
      <c r="M291" s="849">
        <v>6187.2</v>
      </c>
      <c r="N291" s="849"/>
      <c r="O291" s="849"/>
      <c r="P291" s="837"/>
      <c r="Q291" s="850"/>
    </row>
    <row r="292" spans="1:17" ht="14.4" customHeight="1" x14ac:dyDescent="0.3">
      <c r="A292" s="831" t="s">
        <v>573</v>
      </c>
      <c r="B292" s="832" t="s">
        <v>3582</v>
      </c>
      <c r="C292" s="832" t="s">
        <v>3842</v>
      </c>
      <c r="D292" s="832" t="s">
        <v>4112</v>
      </c>
      <c r="E292" s="832" t="s">
        <v>4111</v>
      </c>
      <c r="F292" s="849">
        <v>3</v>
      </c>
      <c r="G292" s="849">
        <v>18561.599999999999</v>
      </c>
      <c r="H292" s="849"/>
      <c r="I292" s="849">
        <v>6187.2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573</v>
      </c>
      <c r="B293" s="832" t="s">
        <v>3582</v>
      </c>
      <c r="C293" s="832" t="s">
        <v>3842</v>
      </c>
      <c r="D293" s="832" t="s">
        <v>4113</v>
      </c>
      <c r="E293" s="832" t="s">
        <v>4111</v>
      </c>
      <c r="F293" s="849">
        <v>2</v>
      </c>
      <c r="G293" s="849">
        <v>12903.6</v>
      </c>
      <c r="H293" s="849">
        <v>1</v>
      </c>
      <c r="I293" s="849">
        <v>6451.8</v>
      </c>
      <c r="J293" s="849">
        <v>2</v>
      </c>
      <c r="K293" s="849">
        <v>12903.6</v>
      </c>
      <c r="L293" s="849">
        <v>1</v>
      </c>
      <c r="M293" s="849">
        <v>6451.8</v>
      </c>
      <c r="N293" s="849"/>
      <c r="O293" s="849"/>
      <c r="P293" s="837"/>
      <c r="Q293" s="850"/>
    </row>
    <row r="294" spans="1:17" ht="14.4" customHeight="1" x14ac:dyDescent="0.3">
      <c r="A294" s="831" t="s">
        <v>573</v>
      </c>
      <c r="B294" s="832" t="s">
        <v>3582</v>
      </c>
      <c r="C294" s="832" t="s">
        <v>3842</v>
      </c>
      <c r="D294" s="832" t="s">
        <v>4114</v>
      </c>
      <c r="E294" s="832" t="s">
        <v>4115</v>
      </c>
      <c r="F294" s="849">
        <v>3</v>
      </c>
      <c r="G294" s="849">
        <v>1770.6</v>
      </c>
      <c r="H294" s="849">
        <v>0.33333333333333337</v>
      </c>
      <c r="I294" s="849">
        <v>590.19999999999993</v>
      </c>
      <c r="J294" s="849">
        <v>9</v>
      </c>
      <c r="K294" s="849">
        <v>5311.7999999999993</v>
      </c>
      <c r="L294" s="849">
        <v>1</v>
      </c>
      <c r="M294" s="849">
        <v>590.19999999999993</v>
      </c>
      <c r="N294" s="849"/>
      <c r="O294" s="849"/>
      <c r="P294" s="837"/>
      <c r="Q294" s="850"/>
    </row>
    <row r="295" spans="1:17" ht="14.4" customHeight="1" x14ac:dyDescent="0.3">
      <c r="A295" s="831" t="s">
        <v>573</v>
      </c>
      <c r="B295" s="832" t="s">
        <v>3582</v>
      </c>
      <c r="C295" s="832" t="s">
        <v>3842</v>
      </c>
      <c r="D295" s="832" t="s">
        <v>4116</v>
      </c>
      <c r="E295" s="832" t="s">
        <v>4117</v>
      </c>
      <c r="F295" s="849">
        <v>19</v>
      </c>
      <c r="G295" s="849">
        <v>11213.8</v>
      </c>
      <c r="H295" s="849">
        <v>1.7272727272727273</v>
      </c>
      <c r="I295" s="849">
        <v>590.19999999999993</v>
      </c>
      <c r="J295" s="849">
        <v>11</v>
      </c>
      <c r="K295" s="849">
        <v>6492.2</v>
      </c>
      <c r="L295" s="849">
        <v>1</v>
      </c>
      <c r="M295" s="849">
        <v>590.19999999999993</v>
      </c>
      <c r="N295" s="849"/>
      <c r="O295" s="849"/>
      <c r="P295" s="837"/>
      <c r="Q295" s="850"/>
    </row>
    <row r="296" spans="1:17" ht="14.4" customHeight="1" x14ac:dyDescent="0.3">
      <c r="A296" s="831" t="s">
        <v>573</v>
      </c>
      <c r="B296" s="832" t="s">
        <v>3582</v>
      </c>
      <c r="C296" s="832" t="s">
        <v>3842</v>
      </c>
      <c r="D296" s="832" t="s">
        <v>4118</v>
      </c>
      <c r="E296" s="832" t="s">
        <v>4119</v>
      </c>
      <c r="F296" s="849">
        <v>1</v>
      </c>
      <c r="G296" s="849">
        <v>18395</v>
      </c>
      <c r="H296" s="849">
        <v>1</v>
      </c>
      <c r="I296" s="849">
        <v>18395</v>
      </c>
      <c r="J296" s="849">
        <v>1</v>
      </c>
      <c r="K296" s="849">
        <v>18395</v>
      </c>
      <c r="L296" s="849">
        <v>1</v>
      </c>
      <c r="M296" s="849">
        <v>18395</v>
      </c>
      <c r="N296" s="849">
        <v>3</v>
      </c>
      <c r="O296" s="849">
        <v>55185</v>
      </c>
      <c r="P296" s="837">
        <v>3</v>
      </c>
      <c r="Q296" s="850">
        <v>18395</v>
      </c>
    </row>
    <row r="297" spans="1:17" ht="14.4" customHeight="1" x14ac:dyDescent="0.3">
      <c r="A297" s="831" t="s">
        <v>573</v>
      </c>
      <c r="B297" s="832" t="s">
        <v>3582</v>
      </c>
      <c r="C297" s="832" t="s">
        <v>3842</v>
      </c>
      <c r="D297" s="832" t="s">
        <v>4120</v>
      </c>
      <c r="E297" s="832" t="s">
        <v>4121</v>
      </c>
      <c r="F297" s="849">
        <v>5</v>
      </c>
      <c r="G297" s="849">
        <v>19800</v>
      </c>
      <c r="H297" s="849">
        <v>0.83333333333333337</v>
      </c>
      <c r="I297" s="849">
        <v>3960</v>
      </c>
      <c r="J297" s="849">
        <v>6</v>
      </c>
      <c r="K297" s="849">
        <v>23760</v>
      </c>
      <c r="L297" s="849">
        <v>1</v>
      </c>
      <c r="M297" s="849">
        <v>3960</v>
      </c>
      <c r="N297" s="849">
        <v>7</v>
      </c>
      <c r="O297" s="849">
        <v>27720</v>
      </c>
      <c r="P297" s="837">
        <v>1.1666666666666667</v>
      </c>
      <c r="Q297" s="850">
        <v>3960</v>
      </c>
    </row>
    <row r="298" spans="1:17" ht="14.4" customHeight="1" x14ac:dyDescent="0.3">
      <c r="A298" s="831" t="s">
        <v>573</v>
      </c>
      <c r="B298" s="832" t="s">
        <v>3582</v>
      </c>
      <c r="C298" s="832" t="s">
        <v>3842</v>
      </c>
      <c r="D298" s="832" t="s">
        <v>4122</v>
      </c>
      <c r="E298" s="832" t="s">
        <v>4121</v>
      </c>
      <c r="F298" s="849"/>
      <c r="G298" s="849"/>
      <c r="H298" s="849"/>
      <c r="I298" s="849"/>
      <c r="J298" s="849">
        <v>4</v>
      </c>
      <c r="K298" s="849">
        <v>21600</v>
      </c>
      <c r="L298" s="849">
        <v>1</v>
      </c>
      <c r="M298" s="849">
        <v>5400</v>
      </c>
      <c r="N298" s="849">
        <v>4</v>
      </c>
      <c r="O298" s="849">
        <v>21600</v>
      </c>
      <c r="P298" s="837">
        <v>1</v>
      </c>
      <c r="Q298" s="850">
        <v>5400</v>
      </c>
    </row>
    <row r="299" spans="1:17" ht="14.4" customHeight="1" x14ac:dyDescent="0.3">
      <c r="A299" s="831" t="s">
        <v>573</v>
      </c>
      <c r="B299" s="832" t="s">
        <v>3582</v>
      </c>
      <c r="C299" s="832" t="s">
        <v>3842</v>
      </c>
      <c r="D299" s="832" t="s">
        <v>4123</v>
      </c>
      <c r="E299" s="832" t="s">
        <v>4124</v>
      </c>
      <c r="F299" s="849">
        <v>41</v>
      </c>
      <c r="G299" s="849">
        <v>22562.3</v>
      </c>
      <c r="H299" s="849">
        <v>0.43157894736842106</v>
      </c>
      <c r="I299" s="849">
        <v>550.29999999999995</v>
      </c>
      <c r="J299" s="849">
        <v>95</v>
      </c>
      <c r="K299" s="849">
        <v>52278.5</v>
      </c>
      <c r="L299" s="849">
        <v>1</v>
      </c>
      <c r="M299" s="849">
        <v>550.29999999999995</v>
      </c>
      <c r="N299" s="849">
        <v>82</v>
      </c>
      <c r="O299" s="849">
        <v>45124.600000000006</v>
      </c>
      <c r="P299" s="837">
        <v>0.86315789473684223</v>
      </c>
      <c r="Q299" s="850">
        <v>550.30000000000007</v>
      </c>
    </row>
    <row r="300" spans="1:17" ht="14.4" customHeight="1" x14ac:dyDescent="0.3">
      <c r="A300" s="831" t="s">
        <v>573</v>
      </c>
      <c r="B300" s="832" t="s">
        <v>3582</v>
      </c>
      <c r="C300" s="832" t="s">
        <v>3842</v>
      </c>
      <c r="D300" s="832" t="s">
        <v>4125</v>
      </c>
      <c r="E300" s="832" t="s">
        <v>4126</v>
      </c>
      <c r="F300" s="849">
        <v>11</v>
      </c>
      <c r="G300" s="849">
        <v>6644</v>
      </c>
      <c r="H300" s="849">
        <v>2.2000000000000002</v>
      </c>
      <c r="I300" s="849">
        <v>604</v>
      </c>
      <c r="J300" s="849">
        <v>5</v>
      </c>
      <c r="K300" s="849">
        <v>3020</v>
      </c>
      <c r="L300" s="849">
        <v>1</v>
      </c>
      <c r="M300" s="849">
        <v>604</v>
      </c>
      <c r="N300" s="849">
        <v>6</v>
      </c>
      <c r="O300" s="849">
        <v>3624</v>
      </c>
      <c r="P300" s="837">
        <v>1.2</v>
      </c>
      <c r="Q300" s="850">
        <v>604</v>
      </c>
    </row>
    <row r="301" spans="1:17" ht="14.4" customHeight="1" x14ac:dyDescent="0.3">
      <c r="A301" s="831" t="s">
        <v>573</v>
      </c>
      <c r="B301" s="832" t="s">
        <v>3582</v>
      </c>
      <c r="C301" s="832" t="s">
        <v>3842</v>
      </c>
      <c r="D301" s="832" t="s">
        <v>4127</v>
      </c>
      <c r="E301" s="832" t="s">
        <v>4128</v>
      </c>
      <c r="F301" s="849">
        <v>8</v>
      </c>
      <c r="G301" s="849">
        <v>4656</v>
      </c>
      <c r="H301" s="849">
        <v>4</v>
      </c>
      <c r="I301" s="849">
        <v>582</v>
      </c>
      <c r="J301" s="849">
        <v>2</v>
      </c>
      <c r="K301" s="849">
        <v>1164</v>
      </c>
      <c r="L301" s="849">
        <v>1</v>
      </c>
      <c r="M301" s="849">
        <v>582</v>
      </c>
      <c r="N301" s="849"/>
      <c r="O301" s="849"/>
      <c r="P301" s="837"/>
      <c r="Q301" s="850"/>
    </row>
    <row r="302" spans="1:17" ht="14.4" customHeight="1" x14ac:dyDescent="0.3">
      <c r="A302" s="831" t="s">
        <v>573</v>
      </c>
      <c r="B302" s="832" t="s">
        <v>3582</v>
      </c>
      <c r="C302" s="832" t="s">
        <v>3842</v>
      </c>
      <c r="D302" s="832" t="s">
        <v>4129</v>
      </c>
      <c r="E302" s="832" t="s">
        <v>4128</v>
      </c>
      <c r="F302" s="849">
        <v>1</v>
      </c>
      <c r="G302" s="849">
        <v>633.29999999999995</v>
      </c>
      <c r="H302" s="849">
        <v>0.5</v>
      </c>
      <c r="I302" s="849">
        <v>633.29999999999995</v>
      </c>
      <c r="J302" s="849">
        <v>2</v>
      </c>
      <c r="K302" s="849">
        <v>1266.5999999999999</v>
      </c>
      <c r="L302" s="849">
        <v>1</v>
      </c>
      <c r="M302" s="849">
        <v>633.29999999999995</v>
      </c>
      <c r="N302" s="849"/>
      <c r="O302" s="849"/>
      <c r="P302" s="837"/>
      <c r="Q302" s="850"/>
    </row>
    <row r="303" spans="1:17" ht="14.4" customHeight="1" x14ac:dyDescent="0.3">
      <c r="A303" s="831" t="s">
        <v>573</v>
      </c>
      <c r="B303" s="832" t="s">
        <v>3582</v>
      </c>
      <c r="C303" s="832" t="s">
        <v>3842</v>
      </c>
      <c r="D303" s="832" t="s">
        <v>4130</v>
      </c>
      <c r="E303" s="832" t="s">
        <v>4128</v>
      </c>
      <c r="F303" s="849">
        <v>3</v>
      </c>
      <c r="G303" s="849">
        <v>2053.8000000000002</v>
      </c>
      <c r="H303" s="849"/>
      <c r="I303" s="849">
        <v>684.6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573</v>
      </c>
      <c r="B304" s="832" t="s">
        <v>3582</v>
      </c>
      <c r="C304" s="832" t="s">
        <v>3842</v>
      </c>
      <c r="D304" s="832" t="s">
        <v>4131</v>
      </c>
      <c r="E304" s="832" t="s">
        <v>4132</v>
      </c>
      <c r="F304" s="849">
        <v>2</v>
      </c>
      <c r="G304" s="849">
        <v>17147.68</v>
      </c>
      <c r="H304" s="849">
        <v>2</v>
      </c>
      <c r="I304" s="849">
        <v>8573.84</v>
      </c>
      <c r="J304" s="849">
        <v>1</v>
      </c>
      <c r="K304" s="849">
        <v>8573.84</v>
      </c>
      <c r="L304" s="849">
        <v>1</v>
      </c>
      <c r="M304" s="849">
        <v>8573.84</v>
      </c>
      <c r="N304" s="849"/>
      <c r="O304" s="849"/>
      <c r="P304" s="837"/>
      <c r="Q304" s="850"/>
    </row>
    <row r="305" spans="1:17" ht="14.4" customHeight="1" x14ac:dyDescent="0.3">
      <c r="A305" s="831" t="s">
        <v>573</v>
      </c>
      <c r="B305" s="832" t="s">
        <v>3582</v>
      </c>
      <c r="C305" s="832" t="s">
        <v>3842</v>
      </c>
      <c r="D305" s="832" t="s">
        <v>4133</v>
      </c>
      <c r="E305" s="832" t="s">
        <v>4134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8115.76</v>
      </c>
      <c r="P305" s="837"/>
      <c r="Q305" s="850">
        <v>8115.76</v>
      </c>
    </row>
    <row r="306" spans="1:17" ht="14.4" customHeight="1" x14ac:dyDescent="0.3">
      <c r="A306" s="831" t="s">
        <v>573</v>
      </c>
      <c r="B306" s="832" t="s">
        <v>3582</v>
      </c>
      <c r="C306" s="832" t="s">
        <v>3842</v>
      </c>
      <c r="D306" s="832" t="s">
        <v>4135</v>
      </c>
      <c r="E306" s="832" t="s">
        <v>4136</v>
      </c>
      <c r="F306" s="849">
        <v>1</v>
      </c>
      <c r="G306" s="849">
        <v>18954.47</v>
      </c>
      <c r="H306" s="849"/>
      <c r="I306" s="849">
        <v>18954.47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573</v>
      </c>
      <c r="B307" s="832" t="s">
        <v>3582</v>
      </c>
      <c r="C307" s="832" t="s">
        <v>3842</v>
      </c>
      <c r="D307" s="832" t="s">
        <v>4137</v>
      </c>
      <c r="E307" s="832" t="s">
        <v>4138</v>
      </c>
      <c r="F307" s="849"/>
      <c r="G307" s="849"/>
      <c r="H307" s="849"/>
      <c r="I307" s="849"/>
      <c r="J307" s="849">
        <v>7</v>
      </c>
      <c r="K307" s="849">
        <v>54019</v>
      </c>
      <c r="L307" s="849">
        <v>1</v>
      </c>
      <c r="M307" s="849">
        <v>7717</v>
      </c>
      <c r="N307" s="849">
        <v>7</v>
      </c>
      <c r="O307" s="849">
        <v>54019</v>
      </c>
      <c r="P307" s="837">
        <v>1</v>
      </c>
      <c r="Q307" s="850">
        <v>7717</v>
      </c>
    </row>
    <row r="308" spans="1:17" ht="14.4" customHeight="1" x14ac:dyDescent="0.3">
      <c r="A308" s="831" t="s">
        <v>573</v>
      </c>
      <c r="B308" s="832" t="s">
        <v>3582</v>
      </c>
      <c r="C308" s="832" t="s">
        <v>3842</v>
      </c>
      <c r="D308" s="832" t="s">
        <v>4139</v>
      </c>
      <c r="E308" s="832" t="s">
        <v>4140</v>
      </c>
      <c r="F308" s="849">
        <v>1</v>
      </c>
      <c r="G308" s="849">
        <v>10248.6</v>
      </c>
      <c r="H308" s="849">
        <v>1</v>
      </c>
      <c r="I308" s="849">
        <v>10248.6</v>
      </c>
      <c r="J308" s="849">
        <v>1</v>
      </c>
      <c r="K308" s="849">
        <v>10248.6</v>
      </c>
      <c r="L308" s="849">
        <v>1</v>
      </c>
      <c r="M308" s="849">
        <v>10248.6</v>
      </c>
      <c r="N308" s="849"/>
      <c r="O308" s="849"/>
      <c r="P308" s="837"/>
      <c r="Q308" s="850"/>
    </row>
    <row r="309" spans="1:17" ht="14.4" customHeight="1" x14ac:dyDescent="0.3">
      <c r="A309" s="831" t="s">
        <v>573</v>
      </c>
      <c r="B309" s="832" t="s">
        <v>3582</v>
      </c>
      <c r="C309" s="832" t="s">
        <v>3842</v>
      </c>
      <c r="D309" s="832" t="s">
        <v>4141</v>
      </c>
      <c r="E309" s="832" t="s">
        <v>4142</v>
      </c>
      <c r="F309" s="849">
        <v>1</v>
      </c>
      <c r="G309" s="849">
        <v>6798</v>
      </c>
      <c r="H309" s="849"/>
      <c r="I309" s="849">
        <v>6798</v>
      </c>
      <c r="J309" s="849"/>
      <c r="K309" s="849"/>
      <c r="L309" s="849"/>
      <c r="M309" s="849"/>
      <c r="N309" s="849">
        <v>1</v>
      </c>
      <c r="O309" s="849">
        <v>6798</v>
      </c>
      <c r="P309" s="837"/>
      <c r="Q309" s="850">
        <v>6798</v>
      </c>
    </row>
    <row r="310" spans="1:17" ht="14.4" customHeight="1" x14ac:dyDescent="0.3">
      <c r="A310" s="831" t="s">
        <v>573</v>
      </c>
      <c r="B310" s="832" t="s">
        <v>3582</v>
      </c>
      <c r="C310" s="832" t="s">
        <v>3842</v>
      </c>
      <c r="D310" s="832" t="s">
        <v>4143</v>
      </c>
      <c r="E310" s="832" t="s">
        <v>4144</v>
      </c>
      <c r="F310" s="849">
        <v>2</v>
      </c>
      <c r="G310" s="849">
        <v>5316</v>
      </c>
      <c r="H310" s="849"/>
      <c r="I310" s="849">
        <v>2658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573</v>
      </c>
      <c r="B311" s="832" t="s">
        <v>3582</v>
      </c>
      <c r="C311" s="832" t="s">
        <v>3842</v>
      </c>
      <c r="D311" s="832" t="s">
        <v>4145</v>
      </c>
      <c r="E311" s="832" t="s">
        <v>4146</v>
      </c>
      <c r="F311" s="849">
        <v>1</v>
      </c>
      <c r="G311" s="849">
        <v>10236.68</v>
      </c>
      <c r="H311" s="849">
        <v>0.33333333333333331</v>
      </c>
      <c r="I311" s="849">
        <v>10236.68</v>
      </c>
      <c r="J311" s="849">
        <v>3</v>
      </c>
      <c r="K311" s="849">
        <v>30710.04</v>
      </c>
      <c r="L311" s="849">
        <v>1</v>
      </c>
      <c r="M311" s="849">
        <v>10236.68</v>
      </c>
      <c r="N311" s="849">
        <v>3</v>
      </c>
      <c r="O311" s="849">
        <v>30710.04</v>
      </c>
      <c r="P311" s="837">
        <v>1</v>
      </c>
      <c r="Q311" s="850">
        <v>10236.68</v>
      </c>
    </row>
    <row r="312" spans="1:17" ht="14.4" customHeight="1" x14ac:dyDescent="0.3">
      <c r="A312" s="831" t="s">
        <v>573</v>
      </c>
      <c r="B312" s="832" t="s">
        <v>3582</v>
      </c>
      <c r="C312" s="832" t="s">
        <v>3842</v>
      </c>
      <c r="D312" s="832" t="s">
        <v>4147</v>
      </c>
      <c r="E312" s="832" t="s">
        <v>4148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10522.82</v>
      </c>
      <c r="P312" s="837"/>
      <c r="Q312" s="850">
        <v>10522.82</v>
      </c>
    </row>
    <row r="313" spans="1:17" ht="14.4" customHeight="1" x14ac:dyDescent="0.3">
      <c r="A313" s="831" t="s">
        <v>573</v>
      </c>
      <c r="B313" s="832" t="s">
        <v>3582</v>
      </c>
      <c r="C313" s="832" t="s">
        <v>3842</v>
      </c>
      <c r="D313" s="832" t="s">
        <v>4149</v>
      </c>
      <c r="E313" s="832" t="s">
        <v>4150</v>
      </c>
      <c r="F313" s="849">
        <v>3</v>
      </c>
      <c r="G313" s="849">
        <v>26075.94</v>
      </c>
      <c r="H313" s="849">
        <v>3</v>
      </c>
      <c r="I313" s="849">
        <v>8691.98</v>
      </c>
      <c r="J313" s="849">
        <v>1</v>
      </c>
      <c r="K313" s="849">
        <v>8691.98</v>
      </c>
      <c r="L313" s="849">
        <v>1</v>
      </c>
      <c r="M313" s="849">
        <v>8691.98</v>
      </c>
      <c r="N313" s="849">
        <v>3</v>
      </c>
      <c r="O313" s="849">
        <v>26075.94</v>
      </c>
      <c r="P313" s="837">
        <v>3</v>
      </c>
      <c r="Q313" s="850">
        <v>8691.98</v>
      </c>
    </row>
    <row r="314" spans="1:17" ht="14.4" customHeight="1" x14ac:dyDescent="0.3">
      <c r="A314" s="831" t="s">
        <v>573</v>
      </c>
      <c r="B314" s="832" t="s">
        <v>3582</v>
      </c>
      <c r="C314" s="832" t="s">
        <v>3842</v>
      </c>
      <c r="D314" s="832" t="s">
        <v>4151</v>
      </c>
      <c r="E314" s="832" t="s">
        <v>4152</v>
      </c>
      <c r="F314" s="849">
        <v>11</v>
      </c>
      <c r="G314" s="849">
        <v>7555.9</v>
      </c>
      <c r="H314" s="849">
        <v>1</v>
      </c>
      <c r="I314" s="849">
        <v>686.9</v>
      </c>
      <c r="J314" s="849">
        <v>11</v>
      </c>
      <c r="K314" s="849">
        <v>7555.9</v>
      </c>
      <c r="L314" s="849">
        <v>1</v>
      </c>
      <c r="M314" s="849">
        <v>686.9</v>
      </c>
      <c r="N314" s="849">
        <v>6</v>
      </c>
      <c r="O314" s="849">
        <v>4121.3999999999996</v>
      </c>
      <c r="P314" s="837">
        <v>0.54545454545454541</v>
      </c>
      <c r="Q314" s="850">
        <v>686.9</v>
      </c>
    </row>
    <row r="315" spans="1:17" ht="14.4" customHeight="1" x14ac:dyDescent="0.3">
      <c r="A315" s="831" t="s">
        <v>573</v>
      </c>
      <c r="B315" s="832" t="s">
        <v>3582</v>
      </c>
      <c r="C315" s="832" t="s">
        <v>3842</v>
      </c>
      <c r="D315" s="832" t="s">
        <v>4153</v>
      </c>
      <c r="E315" s="832" t="s">
        <v>4154</v>
      </c>
      <c r="F315" s="849">
        <v>10</v>
      </c>
      <c r="G315" s="849">
        <v>8889.2999999999993</v>
      </c>
      <c r="H315" s="849">
        <v>0.43478260869565216</v>
      </c>
      <c r="I315" s="849">
        <v>888.93</v>
      </c>
      <c r="J315" s="849">
        <v>23</v>
      </c>
      <c r="K315" s="849">
        <v>20445.39</v>
      </c>
      <c r="L315" s="849">
        <v>1</v>
      </c>
      <c r="M315" s="849">
        <v>888.93</v>
      </c>
      <c r="N315" s="849">
        <v>23</v>
      </c>
      <c r="O315" s="849">
        <v>20445.39</v>
      </c>
      <c r="P315" s="837">
        <v>1</v>
      </c>
      <c r="Q315" s="850">
        <v>888.93</v>
      </c>
    </row>
    <row r="316" spans="1:17" ht="14.4" customHeight="1" x14ac:dyDescent="0.3">
      <c r="A316" s="831" t="s">
        <v>573</v>
      </c>
      <c r="B316" s="832" t="s">
        <v>3582</v>
      </c>
      <c r="C316" s="832" t="s">
        <v>3842</v>
      </c>
      <c r="D316" s="832" t="s">
        <v>4155</v>
      </c>
      <c r="E316" s="832" t="s">
        <v>4156</v>
      </c>
      <c r="F316" s="849">
        <v>5</v>
      </c>
      <c r="G316" s="849">
        <v>20910.2</v>
      </c>
      <c r="H316" s="849">
        <v>0.38461538461538458</v>
      </c>
      <c r="I316" s="849">
        <v>4182.04</v>
      </c>
      <c r="J316" s="849">
        <v>13</v>
      </c>
      <c r="K316" s="849">
        <v>54366.520000000004</v>
      </c>
      <c r="L316" s="849">
        <v>1</v>
      </c>
      <c r="M316" s="849">
        <v>4182.04</v>
      </c>
      <c r="N316" s="849">
        <v>3</v>
      </c>
      <c r="O316" s="849">
        <v>12546.119999999999</v>
      </c>
      <c r="P316" s="837">
        <v>0.23076923076923073</v>
      </c>
      <c r="Q316" s="850">
        <v>4182.04</v>
      </c>
    </row>
    <row r="317" spans="1:17" ht="14.4" customHeight="1" x14ac:dyDescent="0.3">
      <c r="A317" s="831" t="s">
        <v>573</v>
      </c>
      <c r="B317" s="832" t="s">
        <v>3582</v>
      </c>
      <c r="C317" s="832" t="s">
        <v>3842</v>
      </c>
      <c r="D317" s="832" t="s">
        <v>4157</v>
      </c>
      <c r="E317" s="832" t="s">
        <v>4158</v>
      </c>
      <c r="F317" s="849">
        <v>2</v>
      </c>
      <c r="G317" s="849">
        <v>16567.3</v>
      </c>
      <c r="H317" s="849">
        <v>2</v>
      </c>
      <c r="I317" s="849">
        <v>8283.65</v>
      </c>
      <c r="J317" s="849">
        <v>1</v>
      </c>
      <c r="K317" s="849">
        <v>8283.65</v>
      </c>
      <c r="L317" s="849">
        <v>1</v>
      </c>
      <c r="M317" s="849">
        <v>8283.65</v>
      </c>
      <c r="N317" s="849">
        <v>1</v>
      </c>
      <c r="O317" s="849">
        <v>8283.65</v>
      </c>
      <c r="P317" s="837">
        <v>1</v>
      </c>
      <c r="Q317" s="850">
        <v>8283.65</v>
      </c>
    </row>
    <row r="318" spans="1:17" ht="14.4" customHeight="1" x14ac:dyDescent="0.3">
      <c r="A318" s="831" t="s">
        <v>573</v>
      </c>
      <c r="B318" s="832" t="s">
        <v>3582</v>
      </c>
      <c r="C318" s="832" t="s">
        <v>3842</v>
      </c>
      <c r="D318" s="832" t="s">
        <v>4159</v>
      </c>
      <c r="E318" s="832" t="s">
        <v>4160</v>
      </c>
      <c r="F318" s="849"/>
      <c r="G318" s="849"/>
      <c r="H318" s="849"/>
      <c r="I318" s="849"/>
      <c r="J318" s="849">
        <v>2</v>
      </c>
      <c r="K318" s="849">
        <v>16567.3</v>
      </c>
      <c r="L318" s="849">
        <v>1</v>
      </c>
      <c r="M318" s="849">
        <v>8283.65</v>
      </c>
      <c r="N318" s="849"/>
      <c r="O318" s="849"/>
      <c r="P318" s="837"/>
      <c r="Q318" s="850"/>
    </row>
    <row r="319" spans="1:17" ht="14.4" customHeight="1" x14ac:dyDescent="0.3">
      <c r="A319" s="831" t="s">
        <v>573</v>
      </c>
      <c r="B319" s="832" t="s">
        <v>3582</v>
      </c>
      <c r="C319" s="832" t="s">
        <v>3842</v>
      </c>
      <c r="D319" s="832" t="s">
        <v>4161</v>
      </c>
      <c r="E319" s="832" t="s">
        <v>4162</v>
      </c>
      <c r="F319" s="849">
        <v>3</v>
      </c>
      <c r="G319" s="849">
        <v>13462.14</v>
      </c>
      <c r="H319" s="849">
        <v>0.75</v>
      </c>
      <c r="I319" s="849">
        <v>4487.38</v>
      </c>
      <c r="J319" s="849">
        <v>4</v>
      </c>
      <c r="K319" s="849">
        <v>17949.52</v>
      </c>
      <c r="L319" s="849">
        <v>1</v>
      </c>
      <c r="M319" s="849">
        <v>4487.38</v>
      </c>
      <c r="N319" s="849">
        <v>3</v>
      </c>
      <c r="O319" s="849">
        <v>13462.14</v>
      </c>
      <c r="P319" s="837">
        <v>0.75</v>
      </c>
      <c r="Q319" s="850">
        <v>4487.38</v>
      </c>
    </row>
    <row r="320" spans="1:17" ht="14.4" customHeight="1" x14ac:dyDescent="0.3">
      <c r="A320" s="831" t="s">
        <v>573</v>
      </c>
      <c r="B320" s="832" t="s">
        <v>3582</v>
      </c>
      <c r="C320" s="832" t="s">
        <v>3842</v>
      </c>
      <c r="D320" s="832" t="s">
        <v>4163</v>
      </c>
      <c r="E320" s="832" t="s">
        <v>4164</v>
      </c>
      <c r="F320" s="849">
        <v>2.3000000000000003</v>
      </c>
      <c r="G320" s="849">
        <v>841.80000000000007</v>
      </c>
      <c r="H320" s="849">
        <v>0.6216216216216216</v>
      </c>
      <c r="I320" s="849">
        <v>366</v>
      </c>
      <c r="J320" s="849">
        <v>3.7</v>
      </c>
      <c r="K320" s="849">
        <v>1354.2</v>
      </c>
      <c r="L320" s="849">
        <v>1</v>
      </c>
      <c r="M320" s="849">
        <v>366</v>
      </c>
      <c r="N320" s="849">
        <v>0.2</v>
      </c>
      <c r="O320" s="849">
        <v>73.2</v>
      </c>
      <c r="P320" s="837">
        <v>5.4054054054054057E-2</v>
      </c>
      <c r="Q320" s="850">
        <v>366</v>
      </c>
    </row>
    <row r="321" spans="1:17" ht="14.4" customHeight="1" x14ac:dyDescent="0.3">
      <c r="A321" s="831" t="s">
        <v>573</v>
      </c>
      <c r="B321" s="832" t="s">
        <v>3582</v>
      </c>
      <c r="C321" s="832" t="s">
        <v>3842</v>
      </c>
      <c r="D321" s="832" t="s">
        <v>4165</v>
      </c>
      <c r="E321" s="832" t="s">
        <v>4166</v>
      </c>
      <c r="F321" s="849">
        <v>6</v>
      </c>
      <c r="G321" s="849">
        <v>938.94</v>
      </c>
      <c r="H321" s="849"/>
      <c r="I321" s="849">
        <v>156.49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573</v>
      </c>
      <c r="B322" s="832" t="s">
        <v>3582</v>
      </c>
      <c r="C322" s="832" t="s">
        <v>3842</v>
      </c>
      <c r="D322" s="832" t="s">
        <v>4167</v>
      </c>
      <c r="E322" s="832" t="s">
        <v>4156</v>
      </c>
      <c r="F322" s="849">
        <v>5</v>
      </c>
      <c r="G322" s="849">
        <v>23031.5</v>
      </c>
      <c r="H322" s="849">
        <v>0.83333333333333326</v>
      </c>
      <c r="I322" s="849">
        <v>4606.3</v>
      </c>
      <c r="J322" s="849">
        <v>6</v>
      </c>
      <c r="K322" s="849">
        <v>27637.800000000003</v>
      </c>
      <c r="L322" s="849">
        <v>1</v>
      </c>
      <c r="M322" s="849">
        <v>4606.3</v>
      </c>
      <c r="N322" s="849">
        <v>5</v>
      </c>
      <c r="O322" s="849">
        <v>23031.5</v>
      </c>
      <c r="P322" s="837">
        <v>0.83333333333333326</v>
      </c>
      <c r="Q322" s="850">
        <v>4606.3</v>
      </c>
    </row>
    <row r="323" spans="1:17" ht="14.4" customHeight="1" x14ac:dyDescent="0.3">
      <c r="A323" s="831" t="s">
        <v>573</v>
      </c>
      <c r="B323" s="832" t="s">
        <v>3582</v>
      </c>
      <c r="C323" s="832" t="s">
        <v>3842</v>
      </c>
      <c r="D323" s="832" t="s">
        <v>4168</v>
      </c>
      <c r="E323" s="832" t="s">
        <v>3865</v>
      </c>
      <c r="F323" s="849">
        <v>3</v>
      </c>
      <c r="G323" s="849">
        <v>265.53000000000003</v>
      </c>
      <c r="H323" s="849"/>
      <c r="I323" s="849">
        <v>88.51</v>
      </c>
      <c r="J323" s="849"/>
      <c r="K323" s="849"/>
      <c r="L323" s="849"/>
      <c r="M323" s="849"/>
      <c r="N323" s="849">
        <v>2</v>
      </c>
      <c r="O323" s="849">
        <v>177.02</v>
      </c>
      <c r="P323" s="837"/>
      <c r="Q323" s="850">
        <v>88.51</v>
      </c>
    </row>
    <row r="324" spans="1:17" ht="14.4" customHeight="1" x14ac:dyDescent="0.3">
      <c r="A324" s="831" t="s">
        <v>573</v>
      </c>
      <c r="B324" s="832" t="s">
        <v>3582</v>
      </c>
      <c r="C324" s="832" t="s">
        <v>3842</v>
      </c>
      <c r="D324" s="832" t="s">
        <v>4169</v>
      </c>
      <c r="E324" s="832" t="s">
        <v>4170</v>
      </c>
      <c r="F324" s="849">
        <v>1</v>
      </c>
      <c r="G324" s="849">
        <v>563</v>
      </c>
      <c r="H324" s="849"/>
      <c r="I324" s="849">
        <v>563</v>
      </c>
      <c r="J324" s="849"/>
      <c r="K324" s="849"/>
      <c r="L324" s="849"/>
      <c r="M324" s="849"/>
      <c r="N324" s="849">
        <v>1</v>
      </c>
      <c r="O324" s="849">
        <v>563</v>
      </c>
      <c r="P324" s="837"/>
      <c r="Q324" s="850">
        <v>563</v>
      </c>
    </row>
    <row r="325" spans="1:17" ht="14.4" customHeight="1" x14ac:dyDescent="0.3">
      <c r="A325" s="831" t="s">
        <v>573</v>
      </c>
      <c r="B325" s="832" t="s">
        <v>3582</v>
      </c>
      <c r="C325" s="832" t="s">
        <v>3842</v>
      </c>
      <c r="D325" s="832" t="s">
        <v>4171</v>
      </c>
      <c r="E325" s="832" t="s">
        <v>3977</v>
      </c>
      <c r="F325" s="849">
        <v>1</v>
      </c>
      <c r="G325" s="849">
        <v>591.76</v>
      </c>
      <c r="H325" s="849"/>
      <c r="I325" s="849">
        <v>591.76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573</v>
      </c>
      <c r="B326" s="832" t="s">
        <v>3582</v>
      </c>
      <c r="C326" s="832" t="s">
        <v>3842</v>
      </c>
      <c r="D326" s="832" t="s">
        <v>4172</v>
      </c>
      <c r="E326" s="832"/>
      <c r="F326" s="849">
        <v>0.1</v>
      </c>
      <c r="G326" s="849">
        <v>633.25</v>
      </c>
      <c r="H326" s="849"/>
      <c r="I326" s="849">
        <v>6332.5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573</v>
      </c>
      <c r="B327" s="832" t="s">
        <v>3582</v>
      </c>
      <c r="C327" s="832" t="s">
        <v>3842</v>
      </c>
      <c r="D327" s="832" t="s">
        <v>4173</v>
      </c>
      <c r="E327" s="832" t="s">
        <v>4174</v>
      </c>
      <c r="F327" s="849">
        <v>10</v>
      </c>
      <c r="G327" s="849">
        <v>6995.4999999999991</v>
      </c>
      <c r="H327" s="849">
        <v>0.37037037037037035</v>
      </c>
      <c r="I327" s="849">
        <v>699.55</v>
      </c>
      <c r="J327" s="849">
        <v>27</v>
      </c>
      <c r="K327" s="849">
        <v>18887.849999999999</v>
      </c>
      <c r="L327" s="849">
        <v>1</v>
      </c>
      <c r="M327" s="849">
        <v>699.55</v>
      </c>
      <c r="N327" s="849">
        <v>21</v>
      </c>
      <c r="O327" s="849">
        <v>14690.550000000001</v>
      </c>
      <c r="P327" s="837">
        <v>0.7777777777777779</v>
      </c>
      <c r="Q327" s="850">
        <v>699.55000000000007</v>
      </c>
    </row>
    <row r="328" spans="1:17" ht="14.4" customHeight="1" x14ac:dyDescent="0.3">
      <c r="A328" s="831" t="s">
        <v>573</v>
      </c>
      <c r="B328" s="832" t="s">
        <v>3582</v>
      </c>
      <c r="C328" s="832" t="s">
        <v>3842</v>
      </c>
      <c r="D328" s="832" t="s">
        <v>4175</v>
      </c>
      <c r="E328" s="832" t="s">
        <v>4176</v>
      </c>
      <c r="F328" s="849">
        <v>1</v>
      </c>
      <c r="G328" s="849">
        <v>5309</v>
      </c>
      <c r="H328" s="849"/>
      <c r="I328" s="849">
        <v>5309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573</v>
      </c>
      <c r="B329" s="832" t="s">
        <v>3582</v>
      </c>
      <c r="C329" s="832" t="s">
        <v>3842</v>
      </c>
      <c r="D329" s="832" t="s">
        <v>4177</v>
      </c>
      <c r="E329" s="832" t="s">
        <v>4178</v>
      </c>
      <c r="F329" s="849">
        <v>1</v>
      </c>
      <c r="G329" s="849">
        <v>3416</v>
      </c>
      <c r="H329" s="849"/>
      <c r="I329" s="849">
        <v>3416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573</v>
      </c>
      <c r="B330" s="832" t="s">
        <v>3582</v>
      </c>
      <c r="C330" s="832" t="s">
        <v>3842</v>
      </c>
      <c r="D330" s="832" t="s">
        <v>4179</v>
      </c>
      <c r="E330" s="832" t="s">
        <v>4156</v>
      </c>
      <c r="F330" s="849">
        <v>3</v>
      </c>
      <c r="G330" s="849">
        <v>13818.900000000001</v>
      </c>
      <c r="H330" s="849">
        <v>1.5</v>
      </c>
      <c r="I330" s="849">
        <v>4606.3</v>
      </c>
      <c r="J330" s="849">
        <v>2</v>
      </c>
      <c r="K330" s="849">
        <v>9212.6</v>
      </c>
      <c r="L330" s="849">
        <v>1</v>
      </c>
      <c r="M330" s="849">
        <v>4606.3</v>
      </c>
      <c r="N330" s="849">
        <v>1</v>
      </c>
      <c r="O330" s="849">
        <v>4606.3</v>
      </c>
      <c r="P330" s="837">
        <v>0.5</v>
      </c>
      <c r="Q330" s="850">
        <v>4606.3</v>
      </c>
    </row>
    <row r="331" spans="1:17" ht="14.4" customHeight="1" x14ac:dyDescent="0.3">
      <c r="A331" s="831" t="s">
        <v>573</v>
      </c>
      <c r="B331" s="832" t="s">
        <v>3582</v>
      </c>
      <c r="C331" s="832" t="s">
        <v>3842</v>
      </c>
      <c r="D331" s="832" t="s">
        <v>4180</v>
      </c>
      <c r="E331" s="832" t="s">
        <v>4181</v>
      </c>
      <c r="F331" s="849"/>
      <c r="G331" s="849"/>
      <c r="H331" s="849"/>
      <c r="I331" s="849"/>
      <c r="J331" s="849">
        <v>1</v>
      </c>
      <c r="K331" s="849">
        <v>1872.2</v>
      </c>
      <c r="L331" s="849">
        <v>1</v>
      </c>
      <c r="M331" s="849">
        <v>1872.2</v>
      </c>
      <c r="N331" s="849"/>
      <c r="O331" s="849"/>
      <c r="P331" s="837"/>
      <c r="Q331" s="850"/>
    </row>
    <row r="332" spans="1:17" ht="14.4" customHeight="1" x14ac:dyDescent="0.3">
      <c r="A332" s="831" t="s">
        <v>573</v>
      </c>
      <c r="B332" s="832" t="s">
        <v>3582</v>
      </c>
      <c r="C332" s="832" t="s">
        <v>3842</v>
      </c>
      <c r="D332" s="832" t="s">
        <v>4182</v>
      </c>
      <c r="E332" s="832" t="s">
        <v>4156</v>
      </c>
      <c r="F332" s="849">
        <v>2</v>
      </c>
      <c r="G332" s="849">
        <v>10061.120000000001</v>
      </c>
      <c r="H332" s="849">
        <v>0.33333333333333331</v>
      </c>
      <c r="I332" s="849">
        <v>5030.5600000000004</v>
      </c>
      <c r="J332" s="849">
        <v>6</v>
      </c>
      <c r="K332" s="849">
        <v>30183.360000000004</v>
      </c>
      <c r="L332" s="849">
        <v>1</v>
      </c>
      <c r="M332" s="849">
        <v>5030.5600000000004</v>
      </c>
      <c r="N332" s="849">
        <v>1</v>
      </c>
      <c r="O332" s="849">
        <v>5030.5600000000004</v>
      </c>
      <c r="P332" s="837">
        <v>0.16666666666666666</v>
      </c>
      <c r="Q332" s="850">
        <v>5030.5600000000004</v>
      </c>
    </row>
    <row r="333" spans="1:17" ht="14.4" customHeight="1" x14ac:dyDescent="0.3">
      <c r="A333" s="831" t="s">
        <v>573</v>
      </c>
      <c r="B333" s="832" t="s">
        <v>3582</v>
      </c>
      <c r="C333" s="832" t="s">
        <v>3842</v>
      </c>
      <c r="D333" s="832" t="s">
        <v>4183</v>
      </c>
      <c r="E333" s="832" t="s">
        <v>3874</v>
      </c>
      <c r="F333" s="849">
        <v>2</v>
      </c>
      <c r="G333" s="849">
        <v>1875.82</v>
      </c>
      <c r="H333" s="849"/>
      <c r="I333" s="849">
        <v>937.91</v>
      </c>
      <c r="J333" s="849"/>
      <c r="K333" s="849"/>
      <c r="L333" s="849"/>
      <c r="M333" s="849"/>
      <c r="N333" s="849">
        <v>1</v>
      </c>
      <c r="O333" s="849">
        <v>937.91</v>
      </c>
      <c r="P333" s="837"/>
      <c r="Q333" s="850">
        <v>937.91</v>
      </c>
    </row>
    <row r="334" spans="1:17" ht="14.4" customHeight="1" x14ac:dyDescent="0.3">
      <c r="A334" s="831" t="s">
        <v>573</v>
      </c>
      <c r="B334" s="832" t="s">
        <v>3582</v>
      </c>
      <c r="C334" s="832" t="s">
        <v>3842</v>
      </c>
      <c r="D334" s="832" t="s">
        <v>4184</v>
      </c>
      <c r="E334" s="832" t="s">
        <v>4185</v>
      </c>
      <c r="F334" s="849">
        <v>0.2</v>
      </c>
      <c r="G334" s="849">
        <v>17.18</v>
      </c>
      <c r="H334" s="849">
        <v>2</v>
      </c>
      <c r="I334" s="849">
        <v>85.899999999999991</v>
      </c>
      <c r="J334" s="849">
        <v>0.1</v>
      </c>
      <c r="K334" s="849">
        <v>8.59</v>
      </c>
      <c r="L334" s="849">
        <v>1</v>
      </c>
      <c r="M334" s="849">
        <v>85.899999999999991</v>
      </c>
      <c r="N334" s="849"/>
      <c r="O334" s="849"/>
      <c r="P334" s="837"/>
      <c r="Q334" s="850"/>
    </row>
    <row r="335" spans="1:17" ht="14.4" customHeight="1" x14ac:dyDescent="0.3">
      <c r="A335" s="831" t="s">
        <v>573</v>
      </c>
      <c r="B335" s="832" t="s">
        <v>3582</v>
      </c>
      <c r="C335" s="832" t="s">
        <v>3842</v>
      </c>
      <c r="D335" s="832" t="s">
        <v>4186</v>
      </c>
      <c r="E335" s="832" t="s">
        <v>4185</v>
      </c>
      <c r="F335" s="849">
        <v>0.1</v>
      </c>
      <c r="G335" s="849">
        <v>50.02</v>
      </c>
      <c r="H335" s="849"/>
      <c r="I335" s="849">
        <v>500.2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573</v>
      </c>
      <c r="B336" s="832" t="s">
        <v>3582</v>
      </c>
      <c r="C336" s="832" t="s">
        <v>3842</v>
      </c>
      <c r="D336" s="832" t="s">
        <v>4187</v>
      </c>
      <c r="E336" s="832" t="s">
        <v>4185</v>
      </c>
      <c r="F336" s="849">
        <v>0.4</v>
      </c>
      <c r="G336" s="849">
        <v>394.4</v>
      </c>
      <c r="H336" s="849">
        <v>1.3333333333333333</v>
      </c>
      <c r="I336" s="849">
        <v>985.99999999999989</v>
      </c>
      <c r="J336" s="849">
        <v>0.3</v>
      </c>
      <c r="K336" s="849">
        <v>295.8</v>
      </c>
      <c r="L336" s="849">
        <v>1</v>
      </c>
      <c r="M336" s="849">
        <v>986.00000000000011</v>
      </c>
      <c r="N336" s="849"/>
      <c r="O336" s="849"/>
      <c r="P336" s="837"/>
      <c r="Q336" s="850"/>
    </row>
    <row r="337" spans="1:17" ht="14.4" customHeight="1" x14ac:dyDescent="0.3">
      <c r="A337" s="831" t="s">
        <v>573</v>
      </c>
      <c r="B337" s="832" t="s">
        <v>3582</v>
      </c>
      <c r="C337" s="832" t="s">
        <v>3842</v>
      </c>
      <c r="D337" s="832" t="s">
        <v>4188</v>
      </c>
      <c r="E337" s="832" t="s">
        <v>3865</v>
      </c>
      <c r="F337" s="849">
        <v>4</v>
      </c>
      <c r="G337" s="849">
        <v>1210.48</v>
      </c>
      <c r="H337" s="849">
        <v>0.5714285714285714</v>
      </c>
      <c r="I337" s="849">
        <v>302.62</v>
      </c>
      <c r="J337" s="849">
        <v>7</v>
      </c>
      <c r="K337" s="849">
        <v>2118.34</v>
      </c>
      <c r="L337" s="849">
        <v>1</v>
      </c>
      <c r="M337" s="849">
        <v>302.62</v>
      </c>
      <c r="N337" s="849"/>
      <c r="O337" s="849"/>
      <c r="P337" s="837"/>
      <c r="Q337" s="850"/>
    </row>
    <row r="338" spans="1:17" ht="14.4" customHeight="1" x14ac:dyDescent="0.3">
      <c r="A338" s="831" t="s">
        <v>573</v>
      </c>
      <c r="B338" s="832" t="s">
        <v>3582</v>
      </c>
      <c r="C338" s="832" t="s">
        <v>3842</v>
      </c>
      <c r="D338" s="832" t="s">
        <v>4189</v>
      </c>
      <c r="E338" s="832" t="s">
        <v>3850</v>
      </c>
      <c r="F338" s="849"/>
      <c r="G338" s="849"/>
      <c r="H338" s="849"/>
      <c r="I338" s="849"/>
      <c r="J338" s="849">
        <v>2</v>
      </c>
      <c r="K338" s="849">
        <v>932.94</v>
      </c>
      <c r="L338" s="849">
        <v>1</v>
      </c>
      <c r="M338" s="849">
        <v>466.47</v>
      </c>
      <c r="N338" s="849"/>
      <c r="O338" s="849"/>
      <c r="P338" s="837"/>
      <c r="Q338" s="850"/>
    </row>
    <row r="339" spans="1:17" ht="14.4" customHeight="1" x14ac:dyDescent="0.3">
      <c r="A339" s="831" t="s">
        <v>573</v>
      </c>
      <c r="B339" s="832" t="s">
        <v>3582</v>
      </c>
      <c r="C339" s="832" t="s">
        <v>3842</v>
      </c>
      <c r="D339" s="832" t="s">
        <v>4190</v>
      </c>
      <c r="E339" s="832" t="s">
        <v>3982</v>
      </c>
      <c r="F339" s="849">
        <v>2</v>
      </c>
      <c r="G339" s="849">
        <v>1365.92</v>
      </c>
      <c r="H339" s="849"/>
      <c r="I339" s="849">
        <v>682.96</v>
      </c>
      <c r="J339" s="849"/>
      <c r="K339" s="849"/>
      <c r="L339" s="849"/>
      <c r="M339" s="849"/>
      <c r="N339" s="849">
        <v>4</v>
      </c>
      <c r="O339" s="849">
        <v>2731.84</v>
      </c>
      <c r="P339" s="837"/>
      <c r="Q339" s="850">
        <v>682.96</v>
      </c>
    </row>
    <row r="340" spans="1:17" ht="14.4" customHeight="1" x14ac:dyDescent="0.3">
      <c r="A340" s="831" t="s">
        <v>573</v>
      </c>
      <c r="B340" s="832" t="s">
        <v>3582</v>
      </c>
      <c r="C340" s="832" t="s">
        <v>3842</v>
      </c>
      <c r="D340" s="832" t="s">
        <v>4191</v>
      </c>
      <c r="E340" s="832" t="s">
        <v>4058</v>
      </c>
      <c r="F340" s="849">
        <v>1</v>
      </c>
      <c r="G340" s="849">
        <v>9224.67</v>
      </c>
      <c r="H340" s="849"/>
      <c r="I340" s="849">
        <v>9224.67</v>
      </c>
      <c r="J340" s="849"/>
      <c r="K340" s="849"/>
      <c r="L340" s="849"/>
      <c r="M340" s="849"/>
      <c r="N340" s="849">
        <v>1</v>
      </c>
      <c r="O340" s="849">
        <v>9224.67</v>
      </c>
      <c r="P340" s="837"/>
      <c r="Q340" s="850">
        <v>9224.67</v>
      </c>
    </row>
    <row r="341" spans="1:17" ht="14.4" customHeight="1" x14ac:dyDescent="0.3">
      <c r="A341" s="831" t="s">
        <v>573</v>
      </c>
      <c r="B341" s="832" t="s">
        <v>3582</v>
      </c>
      <c r="C341" s="832" t="s">
        <v>3842</v>
      </c>
      <c r="D341" s="832" t="s">
        <v>4192</v>
      </c>
      <c r="E341" s="832" t="s">
        <v>4121</v>
      </c>
      <c r="F341" s="849"/>
      <c r="G341" s="849"/>
      <c r="H341" s="849"/>
      <c r="I341" s="849"/>
      <c r="J341" s="849">
        <v>1</v>
      </c>
      <c r="K341" s="849">
        <v>9275</v>
      </c>
      <c r="L341" s="849">
        <v>1</v>
      </c>
      <c r="M341" s="849">
        <v>9275</v>
      </c>
      <c r="N341" s="849"/>
      <c r="O341" s="849"/>
      <c r="P341" s="837"/>
      <c r="Q341" s="850"/>
    </row>
    <row r="342" spans="1:17" ht="14.4" customHeight="1" x14ac:dyDescent="0.3">
      <c r="A342" s="831" t="s">
        <v>573</v>
      </c>
      <c r="B342" s="832" t="s">
        <v>3582</v>
      </c>
      <c r="C342" s="832" t="s">
        <v>3842</v>
      </c>
      <c r="D342" s="832" t="s">
        <v>4193</v>
      </c>
      <c r="E342" s="832" t="s">
        <v>4194</v>
      </c>
      <c r="F342" s="849">
        <v>0.2</v>
      </c>
      <c r="G342" s="849">
        <v>457.46</v>
      </c>
      <c r="H342" s="849"/>
      <c r="I342" s="849">
        <v>2287.2999999999997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573</v>
      </c>
      <c r="B343" s="832" t="s">
        <v>3582</v>
      </c>
      <c r="C343" s="832" t="s">
        <v>3842</v>
      </c>
      <c r="D343" s="832" t="s">
        <v>4195</v>
      </c>
      <c r="E343" s="832"/>
      <c r="F343" s="849">
        <v>0.1</v>
      </c>
      <c r="G343" s="849">
        <v>602.64</v>
      </c>
      <c r="H343" s="849"/>
      <c r="I343" s="849">
        <v>6026.4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573</v>
      </c>
      <c r="B344" s="832" t="s">
        <v>3582</v>
      </c>
      <c r="C344" s="832" t="s">
        <v>3842</v>
      </c>
      <c r="D344" s="832" t="s">
        <v>4196</v>
      </c>
      <c r="E344" s="832" t="s">
        <v>3865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139.91</v>
      </c>
      <c r="P344" s="837"/>
      <c r="Q344" s="850">
        <v>139.91</v>
      </c>
    </row>
    <row r="345" spans="1:17" ht="14.4" customHeight="1" x14ac:dyDescent="0.3">
      <c r="A345" s="831" t="s">
        <v>573</v>
      </c>
      <c r="B345" s="832" t="s">
        <v>3582</v>
      </c>
      <c r="C345" s="832" t="s">
        <v>3842</v>
      </c>
      <c r="D345" s="832" t="s">
        <v>4197</v>
      </c>
      <c r="E345" s="832" t="s">
        <v>4198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5531.38</v>
      </c>
      <c r="P345" s="837"/>
      <c r="Q345" s="850">
        <v>5531.38</v>
      </c>
    </row>
    <row r="346" spans="1:17" ht="14.4" customHeight="1" x14ac:dyDescent="0.3">
      <c r="A346" s="831" t="s">
        <v>573</v>
      </c>
      <c r="B346" s="832" t="s">
        <v>3582</v>
      </c>
      <c r="C346" s="832" t="s">
        <v>3842</v>
      </c>
      <c r="D346" s="832" t="s">
        <v>4199</v>
      </c>
      <c r="E346" s="832" t="s">
        <v>4200</v>
      </c>
      <c r="F346" s="849"/>
      <c r="G346" s="849"/>
      <c r="H346" s="849"/>
      <c r="I346" s="849"/>
      <c r="J346" s="849">
        <v>2</v>
      </c>
      <c r="K346" s="849">
        <v>2060</v>
      </c>
      <c r="L346" s="849">
        <v>1</v>
      </c>
      <c r="M346" s="849">
        <v>1030</v>
      </c>
      <c r="N346" s="849"/>
      <c r="O346" s="849"/>
      <c r="P346" s="837"/>
      <c r="Q346" s="850"/>
    </row>
    <row r="347" spans="1:17" ht="14.4" customHeight="1" x14ac:dyDescent="0.3">
      <c r="A347" s="831" t="s">
        <v>573</v>
      </c>
      <c r="B347" s="832" t="s">
        <v>3582</v>
      </c>
      <c r="C347" s="832" t="s">
        <v>3842</v>
      </c>
      <c r="D347" s="832" t="s">
        <v>4201</v>
      </c>
      <c r="E347" s="832" t="s">
        <v>4202</v>
      </c>
      <c r="F347" s="849"/>
      <c r="G347" s="849"/>
      <c r="H347" s="849"/>
      <c r="I347" s="849"/>
      <c r="J347" s="849">
        <v>3</v>
      </c>
      <c r="K347" s="849">
        <v>1548</v>
      </c>
      <c r="L347" s="849">
        <v>1</v>
      </c>
      <c r="M347" s="849">
        <v>516</v>
      </c>
      <c r="N347" s="849"/>
      <c r="O347" s="849"/>
      <c r="P347" s="837"/>
      <c r="Q347" s="850"/>
    </row>
    <row r="348" spans="1:17" ht="14.4" customHeight="1" x14ac:dyDescent="0.3">
      <c r="A348" s="831" t="s">
        <v>573</v>
      </c>
      <c r="B348" s="832" t="s">
        <v>3582</v>
      </c>
      <c r="C348" s="832" t="s">
        <v>3842</v>
      </c>
      <c r="D348" s="832" t="s">
        <v>4203</v>
      </c>
      <c r="E348" s="832" t="s">
        <v>4204</v>
      </c>
      <c r="F348" s="849"/>
      <c r="G348" s="849"/>
      <c r="H348" s="849"/>
      <c r="I348" s="849"/>
      <c r="J348" s="849">
        <v>2</v>
      </c>
      <c r="K348" s="849">
        <v>824</v>
      </c>
      <c r="L348" s="849">
        <v>1</v>
      </c>
      <c r="M348" s="849">
        <v>412</v>
      </c>
      <c r="N348" s="849"/>
      <c r="O348" s="849"/>
      <c r="P348" s="837"/>
      <c r="Q348" s="850"/>
    </row>
    <row r="349" spans="1:17" ht="14.4" customHeight="1" x14ac:dyDescent="0.3">
      <c r="A349" s="831" t="s">
        <v>573</v>
      </c>
      <c r="B349" s="832" t="s">
        <v>3582</v>
      </c>
      <c r="C349" s="832" t="s">
        <v>3842</v>
      </c>
      <c r="D349" s="832" t="s">
        <v>4205</v>
      </c>
      <c r="E349" s="832" t="s">
        <v>4206</v>
      </c>
      <c r="F349" s="849"/>
      <c r="G349" s="849"/>
      <c r="H349" s="849"/>
      <c r="I349" s="849"/>
      <c r="J349" s="849">
        <v>2</v>
      </c>
      <c r="K349" s="849">
        <v>16908</v>
      </c>
      <c r="L349" s="849">
        <v>1</v>
      </c>
      <c r="M349" s="849">
        <v>8454</v>
      </c>
      <c r="N349" s="849"/>
      <c r="O349" s="849"/>
      <c r="P349" s="837"/>
      <c r="Q349" s="850"/>
    </row>
    <row r="350" spans="1:17" ht="14.4" customHeight="1" x14ac:dyDescent="0.3">
      <c r="A350" s="831" t="s">
        <v>573</v>
      </c>
      <c r="B350" s="832" t="s">
        <v>3582</v>
      </c>
      <c r="C350" s="832" t="s">
        <v>3842</v>
      </c>
      <c r="D350" s="832" t="s">
        <v>4207</v>
      </c>
      <c r="E350" s="832" t="s">
        <v>4208</v>
      </c>
      <c r="F350" s="849">
        <v>14</v>
      </c>
      <c r="G350" s="849">
        <v>19035.940000000002</v>
      </c>
      <c r="H350" s="849">
        <v>2.3333333333333335</v>
      </c>
      <c r="I350" s="849">
        <v>1359.7100000000003</v>
      </c>
      <c r="J350" s="849">
        <v>6</v>
      </c>
      <c r="K350" s="849">
        <v>8158.26</v>
      </c>
      <c r="L350" s="849">
        <v>1</v>
      </c>
      <c r="M350" s="849">
        <v>1359.71</v>
      </c>
      <c r="N350" s="849">
        <v>6</v>
      </c>
      <c r="O350" s="849">
        <v>8158.26</v>
      </c>
      <c r="P350" s="837">
        <v>1</v>
      </c>
      <c r="Q350" s="850">
        <v>1359.71</v>
      </c>
    </row>
    <row r="351" spans="1:17" ht="14.4" customHeight="1" x14ac:dyDescent="0.3">
      <c r="A351" s="831" t="s">
        <v>573</v>
      </c>
      <c r="B351" s="832" t="s">
        <v>3582</v>
      </c>
      <c r="C351" s="832" t="s">
        <v>3842</v>
      </c>
      <c r="D351" s="832" t="s">
        <v>4209</v>
      </c>
      <c r="E351" s="832" t="s">
        <v>3858</v>
      </c>
      <c r="F351" s="849">
        <v>1</v>
      </c>
      <c r="G351" s="849">
        <v>2831.66</v>
      </c>
      <c r="H351" s="849"/>
      <c r="I351" s="849">
        <v>2831.66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573</v>
      </c>
      <c r="B352" s="832" t="s">
        <v>3582</v>
      </c>
      <c r="C352" s="832" t="s">
        <v>3842</v>
      </c>
      <c r="D352" s="832" t="s">
        <v>4210</v>
      </c>
      <c r="E352" s="832" t="s">
        <v>4211</v>
      </c>
      <c r="F352" s="849">
        <v>1</v>
      </c>
      <c r="G352" s="849">
        <v>18507</v>
      </c>
      <c r="H352" s="849"/>
      <c r="I352" s="849">
        <v>18507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573</v>
      </c>
      <c r="B353" s="832" t="s">
        <v>3582</v>
      </c>
      <c r="C353" s="832" t="s">
        <v>3842</v>
      </c>
      <c r="D353" s="832" t="s">
        <v>4212</v>
      </c>
      <c r="E353" s="832" t="s">
        <v>4094</v>
      </c>
      <c r="F353" s="849"/>
      <c r="G353" s="849"/>
      <c r="H353" s="849"/>
      <c r="I353" s="849"/>
      <c r="J353" s="849">
        <v>1</v>
      </c>
      <c r="K353" s="849">
        <v>1649.48</v>
      </c>
      <c r="L353" s="849">
        <v>1</v>
      </c>
      <c r="M353" s="849">
        <v>1649.48</v>
      </c>
      <c r="N353" s="849"/>
      <c r="O353" s="849"/>
      <c r="P353" s="837"/>
      <c r="Q353" s="850"/>
    </row>
    <row r="354" spans="1:17" ht="14.4" customHeight="1" x14ac:dyDescent="0.3">
      <c r="A354" s="831" t="s">
        <v>573</v>
      </c>
      <c r="B354" s="832" t="s">
        <v>3582</v>
      </c>
      <c r="C354" s="832" t="s">
        <v>3842</v>
      </c>
      <c r="D354" s="832" t="s">
        <v>4213</v>
      </c>
      <c r="E354" s="832" t="s">
        <v>4214</v>
      </c>
      <c r="F354" s="849"/>
      <c r="G354" s="849"/>
      <c r="H354" s="849"/>
      <c r="I354" s="849"/>
      <c r="J354" s="849"/>
      <c r="K354" s="849"/>
      <c r="L354" s="849"/>
      <c r="M354" s="849"/>
      <c r="N354" s="849">
        <v>16</v>
      </c>
      <c r="O354" s="849">
        <v>20594.560000000001</v>
      </c>
      <c r="P354" s="837"/>
      <c r="Q354" s="850">
        <v>1287.1600000000001</v>
      </c>
    </row>
    <row r="355" spans="1:17" ht="14.4" customHeight="1" x14ac:dyDescent="0.3">
      <c r="A355" s="831" t="s">
        <v>573</v>
      </c>
      <c r="B355" s="832" t="s">
        <v>3582</v>
      </c>
      <c r="C355" s="832" t="s">
        <v>3842</v>
      </c>
      <c r="D355" s="832" t="s">
        <v>4215</v>
      </c>
      <c r="E355" s="832" t="s">
        <v>3982</v>
      </c>
      <c r="F355" s="849">
        <v>2</v>
      </c>
      <c r="G355" s="849">
        <v>1324.48</v>
      </c>
      <c r="H355" s="849">
        <v>2</v>
      </c>
      <c r="I355" s="849">
        <v>662.24</v>
      </c>
      <c r="J355" s="849">
        <v>1</v>
      </c>
      <c r="K355" s="849">
        <v>662.24</v>
      </c>
      <c r="L355" s="849">
        <v>1</v>
      </c>
      <c r="M355" s="849">
        <v>662.24</v>
      </c>
      <c r="N355" s="849">
        <v>5</v>
      </c>
      <c r="O355" s="849">
        <v>3311.2</v>
      </c>
      <c r="P355" s="837">
        <v>5</v>
      </c>
      <c r="Q355" s="850">
        <v>662.24</v>
      </c>
    </row>
    <row r="356" spans="1:17" ht="14.4" customHeight="1" x14ac:dyDescent="0.3">
      <c r="A356" s="831" t="s">
        <v>573</v>
      </c>
      <c r="B356" s="832" t="s">
        <v>3582</v>
      </c>
      <c r="C356" s="832" t="s">
        <v>3842</v>
      </c>
      <c r="D356" s="832" t="s">
        <v>4216</v>
      </c>
      <c r="E356" s="832" t="s">
        <v>4121</v>
      </c>
      <c r="F356" s="849">
        <v>1</v>
      </c>
      <c r="G356" s="849">
        <v>3960</v>
      </c>
      <c r="H356" s="849">
        <v>0.5</v>
      </c>
      <c r="I356" s="849">
        <v>3960</v>
      </c>
      <c r="J356" s="849">
        <v>2</v>
      </c>
      <c r="K356" s="849">
        <v>7920</v>
      </c>
      <c r="L356" s="849">
        <v>1</v>
      </c>
      <c r="M356" s="849">
        <v>3960</v>
      </c>
      <c r="N356" s="849"/>
      <c r="O356" s="849"/>
      <c r="P356" s="837"/>
      <c r="Q356" s="850"/>
    </row>
    <row r="357" spans="1:17" ht="14.4" customHeight="1" x14ac:dyDescent="0.3">
      <c r="A357" s="831" t="s">
        <v>573</v>
      </c>
      <c r="B357" s="832" t="s">
        <v>3582</v>
      </c>
      <c r="C357" s="832" t="s">
        <v>3842</v>
      </c>
      <c r="D357" s="832" t="s">
        <v>4217</v>
      </c>
      <c r="E357" s="832" t="s">
        <v>4198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2713.2</v>
      </c>
      <c r="P357" s="837"/>
      <c r="Q357" s="850">
        <v>2713.2</v>
      </c>
    </row>
    <row r="358" spans="1:17" ht="14.4" customHeight="1" x14ac:dyDescent="0.3">
      <c r="A358" s="831" t="s">
        <v>573</v>
      </c>
      <c r="B358" s="832" t="s">
        <v>3582</v>
      </c>
      <c r="C358" s="832" t="s">
        <v>3842</v>
      </c>
      <c r="D358" s="832" t="s">
        <v>4218</v>
      </c>
      <c r="E358" s="832" t="s">
        <v>4219</v>
      </c>
      <c r="F358" s="849">
        <v>1</v>
      </c>
      <c r="G358" s="849">
        <v>10077.6</v>
      </c>
      <c r="H358" s="849">
        <v>1</v>
      </c>
      <c r="I358" s="849">
        <v>10077.6</v>
      </c>
      <c r="J358" s="849">
        <v>1</v>
      </c>
      <c r="K358" s="849">
        <v>10077.6</v>
      </c>
      <c r="L358" s="849">
        <v>1</v>
      </c>
      <c r="M358" s="849">
        <v>10077.6</v>
      </c>
      <c r="N358" s="849">
        <v>2</v>
      </c>
      <c r="O358" s="849">
        <v>20155.2</v>
      </c>
      <c r="P358" s="837">
        <v>2</v>
      </c>
      <c r="Q358" s="850">
        <v>10077.6</v>
      </c>
    </row>
    <row r="359" spans="1:17" ht="14.4" customHeight="1" x14ac:dyDescent="0.3">
      <c r="A359" s="831" t="s">
        <v>573</v>
      </c>
      <c r="B359" s="832" t="s">
        <v>3582</v>
      </c>
      <c r="C359" s="832" t="s">
        <v>3842</v>
      </c>
      <c r="D359" s="832" t="s">
        <v>4220</v>
      </c>
      <c r="E359" s="832" t="s">
        <v>4221</v>
      </c>
      <c r="F359" s="849">
        <v>1</v>
      </c>
      <c r="G359" s="849">
        <v>13645.39</v>
      </c>
      <c r="H359" s="849"/>
      <c r="I359" s="849">
        <v>13645.39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573</v>
      </c>
      <c r="B360" s="832" t="s">
        <v>3582</v>
      </c>
      <c r="C360" s="832" t="s">
        <v>3842</v>
      </c>
      <c r="D360" s="832" t="s">
        <v>4222</v>
      </c>
      <c r="E360" s="832" t="s">
        <v>4223</v>
      </c>
      <c r="F360" s="849"/>
      <c r="G360" s="849"/>
      <c r="H360" s="849"/>
      <c r="I360" s="849"/>
      <c r="J360" s="849">
        <v>1</v>
      </c>
      <c r="K360" s="849">
        <v>15694.73</v>
      </c>
      <c r="L360" s="849">
        <v>1</v>
      </c>
      <c r="M360" s="849">
        <v>15694.73</v>
      </c>
      <c r="N360" s="849">
        <v>1</v>
      </c>
      <c r="O360" s="849">
        <v>15694.73</v>
      </c>
      <c r="P360" s="837">
        <v>1</v>
      </c>
      <c r="Q360" s="850">
        <v>15694.73</v>
      </c>
    </row>
    <row r="361" spans="1:17" ht="14.4" customHeight="1" x14ac:dyDescent="0.3">
      <c r="A361" s="831" t="s">
        <v>573</v>
      </c>
      <c r="B361" s="832" t="s">
        <v>3582</v>
      </c>
      <c r="C361" s="832" t="s">
        <v>3842</v>
      </c>
      <c r="D361" s="832" t="s">
        <v>4224</v>
      </c>
      <c r="E361" s="832" t="s">
        <v>4225</v>
      </c>
      <c r="F361" s="849">
        <v>20</v>
      </c>
      <c r="G361" s="849">
        <v>21515</v>
      </c>
      <c r="H361" s="849">
        <v>0.8</v>
      </c>
      <c r="I361" s="849">
        <v>1075.75</v>
      </c>
      <c r="J361" s="849">
        <v>25</v>
      </c>
      <c r="K361" s="849">
        <v>26893.75</v>
      </c>
      <c r="L361" s="849">
        <v>1</v>
      </c>
      <c r="M361" s="849">
        <v>1075.75</v>
      </c>
      <c r="N361" s="849">
        <v>5</v>
      </c>
      <c r="O361" s="849">
        <v>5378.75</v>
      </c>
      <c r="P361" s="837">
        <v>0.2</v>
      </c>
      <c r="Q361" s="850">
        <v>1075.75</v>
      </c>
    </row>
    <row r="362" spans="1:17" ht="14.4" customHeight="1" x14ac:dyDescent="0.3">
      <c r="A362" s="831" t="s">
        <v>573</v>
      </c>
      <c r="B362" s="832" t="s">
        <v>3582</v>
      </c>
      <c r="C362" s="832" t="s">
        <v>3842</v>
      </c>
      <c r="D362" s="832" t="s">
        <v>4226</v>
      </c>
      <c r="E362" s="832" t="s">
        <v>4227</v>
      </c>
      <c r="F362" s="849">
        <v>5</v>
      </c>
      <c r="G362" s="849">
        <v>8083.6500000000005</v>
      </c>
      <c r="H362" s="849">
        <v>1.6666666666666665</v>
      </c>
      <c r="I362" s="849">
        <v>1616.73</v>
      </c>
      <c r="J362" s="849">
        <v>3</v>
      </c>
      <c r="K362" s="849">
        <v>4850.1900000000005</v>
      </c>
      <c r="L362" s="849">
        <v>1</v>
      </c>
      <c r="M362" s="849">
        <v>1616.7300000000002</v>
      </c>
      <c r="N362" s="849">
        <v>4</v>
      </c>
      <c r="O362" s="849">
        <v>6466.92</v>
      </c>
      <c r="P362" s="837">
        <v>1.3333333333333333</v>
      </c>
      <c r="Q362" s="850">
        <v>1616.73</v>
      </c>
    </row>
    <row r="363" spans="1:17" ht="14.4" customHeight="1" x14ac:dyDescent="0.3">
      <c r="A363" s="831" t="s">
        <v>573</v>
      </c>
      <c r="B363" s="832" t="s">
        <v>3582</v>
      </c>
      <c r="C363" s="832" t="s">
        <v>3842</v>
      </c>
      <c r="D363" s="832" t="s">
        <v>4228</v>
      </c>
      <c r="E363" s="832" t="s">
        <v>4136</v>
      </c>
      <c r="F363" s="849">
        <v>1</v>
      </c>
      <c r="G363" s="849">
        <v>13316.13</v>
      </c>
      <c r="H363" s="849"/>
      <c r="I363" s="849">
        <v>13316.13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573</v>
      </c>
      <c r="B364" s="832" t="s">
        <v>3582</v>
      </c>
      <c r="C364" s="832" t="s">
        <v>3842</v>
      </c>
      <c r="D364" s="832" t="s">
        <v>4229</v>
      </c>
      <c r="E364" s="832" t="s">
        <v>4230</v>
      </c>
      <c r="F364" s="849">
        <v>1</v>
      </c>
      <c r="G364" s="849">
        <v>248.73</v>
      </c>
      <c r="H364" s="849"/>
      <c r="I364" s="849">
        <v>248.73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573</v>
      </c>
      <c r="B365" s="832" t="s">
        <v>3582</v>
      </c>
      <c r="C365" s="832" t="s">
        <v>3842</v>
      </c>
      <c r="D365" s="832" t="s">
        <v>4231</v>
      </c>
      <c r="E365" s="832" t="s">
        <v>4232</v>
      </c>
      <c r="F365" s="849">
        <v>50</v>
      </c>
      <c r="G365" s="849">
        <v>4445</v>
      </c>
      <c r="H365" s="849">
        <v>1.0638297872340428</v>
      </c>
      <c r="I365" s="849">
        <v>88.9</v>
      </c>
      <c r="J365" s="849">
        <v>47</v>
      </c>
      <c r="K365" s="849">
        <v>4178.2999999999993</v>
      </c>
      <c r="L365" s="849">
        <v>1</v>
      </c>
      <c r="M365" s="849">
        <v>88.899999999999991</v>
      </c>
      <c r="N365" s="849">
        <v>46</v>
      </c>
      <c r="O365" s="849">
        <v>4089.4</v>
      </c>
      <c r="P365" s="837">
        <v>0.97872340425531934</v>
      </c>
      <c r="Q365" s="850">
        <v>88.9</v>
      </c>
    </row>
    <row r="366" spans="1:17" ht="14.4" customHeight="1" x14ac:dyDescent="0.3">
      <c r="A366" s="831" t="s">
        <v>573</v>
      </c>
      <c r="B366" s="832" t="s">
        <v>3582</v>
      </c>
      <c r="C366" s="832" t="s">
        <v>3842</v>
      </c>
      <c r="D366" s="832" t="s">
        <v>4233</v>
      </c>
      <c r="E366" s="832" t="s">
        <v>4234</v>
      </c>
      <c r="F366" s="849"/>
      <c r="G366" s="849"/>
      <c r="H366" s="849"/>
      <c r="I366" s="849"/>
      <c r="J366" s="849">
        <v>6</v>
      </c>
      <c r="K366" s="849">
        <v>3693.6</v>
      </c>
      <c r="L366" s="849">
        <v>1</v>
      </c>
      <c r="M366" s="849">
        <v>615.6</v>
      </c>
      <c r="N366" s="849">
        <v>5</v>
      </c>
      <c r="O366" s="849">
        <v>3078</v>
      </c>
      <c r="P366" s="837">
        <v>0.83333333333333337</v>
      </c>
      <c r="Q366" s="850">
        <v>615.6</v>
      </c>
    </row>
    <row r="367" spans="1:17" ht="14.4" customHeight="1" x14ac:dyDescent="0.3">
      <c r="A367" s="831" t="s">
        <v>573</v>
      </c>
      <c r="B367" s="832" t="s">
        <v>3582</v>
      </c>
      <c r="C367" s="832" t="s">
        <v>3842</v>
      </c>
      <c r="D367" s="832" t="s">
        <v>4235</v>
      </c>
      <c r="E367" s="832" t="s">
        <v>4236</v>
      </c>
      <c r="F367" s="849"/>
      <c r="G367" s="849"/>
      <c r="H367" s="849"/>
      <c r="I367" s="849"/>
      <c r="J367" s="849">
        <v>28</v>
      </c>
      <c r="K367" s="849">
        <v>16598.400000000001</v>
      </c>
      <c r="L367" s="849">
        <v>1</v>
      </c>
      <c r="M367" s="849">
        <v>592.80000000000007</v>
      </c>
      <c r="N367" s="849">
        <v>4</v>
      </c>
      <c r="O367" s="849">
        <v>2371.1999999999998</v>
      </c>
      <c r="P367" s="837">
        <v>0.14285714285714282</v>
      </c>
      <c r="Q367" s="850">
        <v>592.79999999999995</v>
      </c>
    </row>
    <row r="368" spans="1:17" ht="14.4" customHeight="1" x14ac:dyDescent="0.3">
      <c r="A368" s="831" t="s">
        <v>573</v>
      </c>
      <c r="B368" s="832" t="s">
        <v>3582</v>
      </c>
      <c r="C368" s="832" t="s">
        <v>3842</v>
      </c>
      <c r="D368" s="832" t="s">
        <v>4237</v>
      </c>
      <c r="E368" s="832" t="s">
        <v>4238</v>
      </c>
      <c r="F368" s="849"/>
      <c r="G368" s="849"/>
      <c r="H368" s="849"/>
      <c r="I368" s="849"/>
      <c r="J368" s="849">
        <v>6</v>
      </c>
      <c r="K368" s="849">
        <v>12312</v>
      </c>
      <c r="L368" s="849">
        <v>1</v>
      </c>
      <c r="M368" s="849">
        <v>2052</v>
      </c>
      <c r="N368" s="849">
        <v>4</v>
      </c>
      <c r="O368" s="849">
        <v>8208</v>
      </c>
      <c r="P368" s="837">
        <v>0.66666666666666663</v>
      </c>
      <c r="Q368" s="850">
        <v>2052</v>
      </c>
    </row>
    <row r="369" spans="1:17" ht="14.4" customHeight="1" x14ac:dyDescent="0.3">
      <c r="A369" s="831" t="s">
        <v>573</v>
      </c>
      <c r="B369" s="832" t="s">
        <v>3582</v>
      </c>
      <c r="C369" s="832" t="s">
        <v>3842</v>
      </c>
      <c r="D369" s="832" t="s">
        <v>4239</v>
      </c>
      <c r="E369" s="832" t="s">
        <v>4240</v>
      </c>
      <c r="F369" s="849"/>
      <c r="G369" s="849"/>
      <c r="H369" s="849"/>
      <c r="I369" s="849"/>
      <c r="J369" s="849"/>
      <c r="K369" s="849"/>
      <c r="L369" s="849"/>
      <c r="M369" s="849"/>
      <c r="N369" s="849">
        <v>2</v>
      </c>
      <c r="O369" s="849">
        <v>19184.34</v>
      </c>
      <c r="P369" s="837"/>
      <c r="Q369" s="850">
        <v>9592.17</v>
      </c>
    </row>
    <row r="370" spans="1:17" ht="14.4" customHeight="1" x14ac:dyDescent="0.3">
      <c r="A370" s="831" t="s">
        <v>573</v>
      </c>
      <c r="B370" s="832" t="s">
        <v>3582</v>
      </c>
      <c r="C370" s="832" t="s">
        <v>3842</v>
      </c>
      <c r="D370" s="832" t="s">
        <v>4241</v>
      </c>
      <c r="E370" s="832" t="s">
        <v>4242</v>
      </c>
      <c r="F370" s="849"/>
      <c r="G370" s="849"/>
      <c r="H370" s="849"/>
      <c r="I370" s="849"/>
      <c r="J370" s="849">
        <v>8</v>
      </c>
      <c r="K370" s="849">
        <v>4924.8</v>
      </c>
      <c r="L370" s="849">
        <v>1</v>
      </c>
      <c r="M370" s="849">
        <v>615.6</v>
      </c>
      <c r="N370" s="849">
        <v>19</v>
      </c>
      <c r="O370" s="849">
        <v>12274</v>
      </c>
      <c r="P370" s="837">
        <v>2.492283950617284</v>
      </c>
      <c r="Q370" s="850">
        <v>646</v>
      </c>
    </row>
    <row r="371" spans="1:17" ht="14.4" customHeight="1" x14ac:dyDescent="0.3">
      <c r="A371" s="831" t="s">
        <v>573</v>
      </c>
      <c r="B371" s="832" t="s">
        <v>3582</v>
      </c>
      <c r="C371" s="832" t="s">
        <v>3842</v>
      </c>
      <c r="D371" s="832" t="s">
        <v>4243</v>
      </c>
      <c r="E371" s="832" t="s">
        <v>4244</v>
      </c>
      <c r="F371" s="849">
        <v>1</v>
      </c>
      <c r="G371" s="849">
        <v>3186</v>
      </c>
      <c r="H371" s="849"/>
      <c r="I371" s="849">
        <v>3186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573</v>
      </c>
      <c r="B372" s="832" t="s">
        <v>3582</v>
      </c>
      <c r="C372" s="832" t="s">
        <v>3842</v>
      </c>
      <c r="D372" s="832" t="s">
        <v>4245</v>
      </c>
      <c r="E372" s="832" t="s">
        <v>4246</v>
      </c>
      <c r="F372" s="849">
        <v>2</v>
      </c>
      <c r="G372" s="849">
        <v>15584.04</v>
      </c>
      <c r="H372" s="849"/>
      <c r="I372" s="849">
        <v>7792.02</v>
      </c>
      <c r="J372" s="849"/>
      <c r="K372" s="849"/>
      <c r="L372" s="849"/>
      <c r="M372" s="849"/>
      <c r="N372" s="849">
        <v>1</v>
      </c>
      <c r="O372" s="849">
        <v>7792.02</v>
      </c>
      <c r="P372" s="837"/>
      <c r="Q372" s="850">
        <v>7792.02</v>
      </c>
    </row>
    <row r="373" spans="1:17" ht="14.4" customHeight="1" x14ac:dyDescent="0.3">
      <c r="A373" s="831" t="s">
        <v>573</v>
      </c>
      <c r="B373" s="832" t="s">
        <v>3582</v>
      </c>
      <c r="C373" s="832" t="s">
        <v>3842</v>
      </c>
      <c r="D373" s="832" t="s">
        <v>4247</v>
      </c>
      <c r="E373" s="832" t="s">
        <v>4248</v>
      </c>
      <c r="F373" s="849">
        <v>1</v>
      </c>
      <c r="G373" s="849">
        <v>6977.12</v>
      </c>
      <c r="H373" s="849">
        <v>1</v>
      </c>
      <c r="I373" s="849">
        <v>6977.12</v>
      </c>
      <c r="J373" s="849">
        <v>1</v>
      </c>
      <c r="K373" s="849">
        <v>6977.12</v>
      </c>
      <c r="L373" s="849">
        <v>1</v>
      </c>
      <c r="M373" s="849">
        <v>6977.12</v>
      </c>
      <c r="N373" s="849">
        <v>2</v>
      </c>
      <c r="O373" s="849">
        <v>13954.24</v>
      </c>
      <c r="P373" s="837">
        <v>2</v>
      </c>
      <c r="Q373" s="850">
        <v>6977.12</v>
      </c>
    </row>
    <row r="374" spans="1:17" ht="14.4" customHeight="1" x14ac:dyDescent="0.3">
      <c r="A374" s="831" t="s">
        <v>573</v>
      </c>
      <c r="B374" s="832" t="s">
        <v>3582</v>
      </c>
      <c r="C374" s="832" t="s">
        <v>3842</v>
      </c>
      <c r="D374" s="832" t="s">
        <v>4249</v>
      </c>
      <c r="E374" s="832" t="s">
        <v>4250</v>
      </c>
      <c r="F374" s="849">
        <v>4.2</v>
      </c>
      <c r="G374" s="849">
        <v>281.39999999999998</v>
      </c>
      <c r="H374" s="849">
        <v>1.1052631578947367</v>
      </c>
      <c r="I374" s="849">
        <v>66.999999999999986</v>
      </c>
      <c r="J374" s="849">
        <v>3.8</v>
      </c>
      <c r="K374" s="849">
        <v>254.60000000000002</v>
      </c>
      <c r="L374" s="849">
        <v>1</v>
      </c>
      <c r="M374" s="849">
        <v>67.000000000000014</v>
      </c>
      <c r="N374" s="849">
        <v>1.7000000000000002</v>
      </c>
      <c r="O374" s="849">
        <v>113.89999999999999</v>
      </c>
      <c r="P374" s="837">
        <v>0.44736842105263153</v>
      </c>
      <c r="Q374" s="850">
        <v>66.999999999999986</v>
      </c>
    </row>
    <row r="375" spans="1:17" ht="14.4" customHeight="1" x14ac:dyDescent="0.3">
      <c r="A375" s="831" t="s">
        <v>573</v>
      </c>
      <c r="B375" s="832" t="s">
        <v>3582</v>
      </c>
      <c r="C375" s="832" t="s">
        <v>3842</v>
      </c>
      <c r="D375" s="832" t="s">
        <v>4251</v>
      </c>
      <c r="E375" s="832" t="s">
        <v>4252</v>
      </c>
      <c r="F375" s="849"/>
      <c r="G375" s="849"/>
      <c r="H375" s="849"/>
      <c r="I375" s="849"/>
      <c r="J375" s="849"/>
      <c r="K375" s="849"/>
      <c r="L375" s="849"/>
      <c r="M375" s="849"/>
      <c r="N375" s="849">
        <v>4</v>
      </c>
      <c r="O375" s="849">
        <v>13739.28</v>
      </c>
      <c r="P375" s="837"/>
      <c r="Q375" s="850">
        <v>3434.82</v>
      </c>
    </row>
    <row r="376" spans="1:17" ht="14.4" customHeight="1" x14ac:dyDescent="0.3">
      <c r="A376" s="831" t="s">
        <v>573</v>
      </c>
      <c r="B376" s="832" t="s">
        <v>3582</v>
      </c>
      <c r="C376" s="832" t="s">
        <v>3842</v>
      </c>
      <c r="D376" s="832" t="s">
        <v>4253</v>
      </c>
      <c r="E376" s="832" t="s">
        <v>4254</v>
      </c>
      <c r="F376" s="849">
        <v>1</v>
      </c>
      <c r="G376" s="849">
        <v>9185.2900000000009</v>
      </c>
      <c r="H376" s="849"/>
      <c r="I376" s="849">
        <v>9185.2900000000009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573</v>
      </c>
      <c r="B377" s="832" t="s">
        <v>3582</v>
      </c>
      <c r="C377" s="832" t="s">
        <v>3842</v>
      </c>
      <c r="D377" s="832" t="s">
        <v>4255</v>
      </c>
      <c r="E377" s="832" t="s">
        <v>4256</v>
      </c>
      <c r="F377" s="849"/>
      <c r="G377" s="849"/>
      <c r="H377" s="849"/>
      <c r="I377" s="849"/>
      <c r="J377" s="849">
        <v>2</v>
      </c>
      <c r="K377" s="849">
        <v>10925.96</v>
      </c>
      <c r="L377" s="849">
        <v>1</v>
      </c>
      <c r="M377" s="849">
        <v>5462.98</v>
      </c>
      <c r="N377" s="849">
        <v>7</v>
      </c>
      <c r="O377" s="849">
        <v>38240.86</v>
      </c>
      <c r="P377" s="837">
        <v>3.5000000000000004</v>
      </c>
      <c r="Q377" s="850">
        <v>5462.9800000000005</v>
      </c>
    </row>
    <row r="378" spans="1:17" ht="14.4" customHeight="1" x14ac:dyDescent="0.3">
      <c r="A378" s="831" t="s">
        <v>573</v>
      </c>
      <c r="B378" s="832" t="s">
        <v>3582</v>
      </c>
      <c r="C378" s="832" t="s">
        <v>3842</v>
      </c>
      <c r="D378" s="832" t="s">
        <v>4257</v>
      </c>
      <c r="E378" s="832" t="s">
        <v>4258</v>
      </c>
      <c r="F378" s="849"/>
      <c r="G378" s="849"/>
      <c r="H378" s="849"/>
      <c r="I378" s="849"/>
      <c r="J378" s="849"/>
      <c r="K378" s="849"/>
      <c r="L378" s="849"/>
      <c r="M378" s="849"/>
      <c r="N378" s="849">
        <v>1</v>
      </c>
      <c r="O378" s="849">
        <v>15808.48</v>
      </c>
      <c r="P378" s="837"/>
      <c r="Q378" s="850">
        <v>15808.48</v>
      </c>
    </row>
    <row r="379" spans="1:17" ht="14.4" customHeight="1" x14ac:dyDescent="0.3">
      <c r="A379" s="831" t="s">
        <v>573</v>
      </c>
      <c r="B379" s="832" t="s">
        <v>3582</v>
      </c>
      <c r="C379" s="832" t="s">
        <v>3842</v>
      </c>
      <c r="D379" s="832" t="s">
        <v>4259</v>
      </c>
      <c r="E379" s="832" t="s">
        <v>3884</v>
      </c>
      <c r="F379" s="849">
        <v>2</v>
      </c>
      <c r="G379" s="849">
        <v>24524.5</v>
      </c>
      <c r="H379" s="849"/>
      <c r="I379" s="849">
        <v>12262.25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" customHeight="1" x14ac:dyDescent="0.3">
      <c r="A380" s="831" t="s">
        <v>573</v>
      </c>
      <c r="B380" s="832" t="s">
        <v>3582</v>
      </c>
      <c r="C380" s="832" t="s">
        <v>3842</v>
      </c>
      <c r="D380" s="832" t="s">
        <v>4260</v>
      </c>
      <c r="E380" s="832" t="s">
        <v>4261</v>
      </c>
      <c r="F380" s="849"/>
      <c r="G380" s="849"/>
      <c r="H380" s="849"/>
      <c r="I380" s="849"/>
      <c r="J380" s="849">
        <v>3</v>
      </c>
      <c r="K380" s="849">
        <v>6520.7100000000009</v>
      </c>
      <c r="L380" s="849">
        <v>1</v>
      </c>
      <c r="M380" s="849">
        <v>2173.5700000000002</v>
      </c>
      <c r="N380" s="849"/>
      <c r="O380" s="849"/>
      <c r="P380" s="837"/>
      <c r="Q380" s="850"/>
    </row>
    <row r="381" spans="1:17" ht="14.4" customHeight="1" x14ac:dyDescent="0.3">
      <c r="A381" s="831" t="s">
        <v>573</v>
      </c>
      <c r="B381" s="832" t="s">
        <v>3582</v>
      </c>
      <c r="C381" s="832" t="s">
        <v>3842</v>
      </c>
      <c r="D381" s="832" t="s">
        <v>4262</v>
      </c>
      <c r="E381" s="832" t="s">
        <v>4263</v>
      </c>
      <c r="F381" s="849"/>
      <c r="G381" s="849"/>
      <c r="H381" s="849"/>
      <c r="I381" s="849"/>
      <c r="J381" s="849">
        <v>2</v>
      </c>
      <c r="K381" s="849">
        <v>26548.94</v>
      </c>
      <c r="L381" s="849">
        <v>1</v>
      </c>
      <c r="M381" s="849">
        <v>13274.47</v>
      </c>
      <c r="N381" s="849"/>
      <c r="O381" s="849"/>
      <c r="P381" s="837"/>
      <c r="Q381" s="850"/>
    </row>
    <row r="382" spans="1:17" ht="14.4" customHeight="1" x14ac:dyDescent="0.3">
      <c r="A382" s="831" t="s">
        <v>573</v>
      </c>
      <c r="B382" s="832" t="s">
        <v>3582</v>
      </c>
      <c r="C382" s="832" t="s">
        <v>3842</v>
      </c>
      <c r="D382" s="832" t="s">
        <v>4264</v>
      </c>
      <c r="E382" s="832" t="s">
        <v>4265</v>
      </c>
      <c r="F382" s="849"/>
      <c r="G382" s="849"/>
      <c r="H382" s="849"/>
      <c r="I382" s="849"/>
      <c r="J382" s="849">
        <v>17</v>
      </c>
      <c r="K382" s="849">
        <v>41409.79</v>
      </c>
      <c r="L382" s="849">
        <v>1</v>
      </c>
      <c r="M382" s="849">
        <v>2435.87</v>
      </c>
      <c r="N382" s="849"/>
      <c r="O382" s="849"/>
      <c r="P382" s="837"/>
      <c r="Q382" s="850"/>
    </row>
    <row r="383" spans="1:17" ht="14.4" customHeight="1" x14ac:dyDescent="0.3">
      <c r="A383" s="831" t="s">
        <v>573</v>
      </c>
      <c r="B383" s="832" t="s">
        <v>3582</v>
      </c>
      <c r="C383" s="832" t="s">
        <v>3842</v>
      </c>
      <c r="D383" s="832" t="s">
        <v>4266</v>
      </c>
      <c r="E383" s="832" t="s">
        <v>4267</v>
      </c>
      <c r="F383" s="849">
        <v>1</v>
      </c>
      <c r="G383" s="849">
        <v>17120.98</v>
      </c>
      <c r="H383" s="849"/>
      <c r="I383" s="849">
        <v>17120.98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573</v>
      </c>
      <c r="B384" s="832" t="s">
        <v>3582</v>
      </c>
      <c r="C384" s="832" t="s">
        <v>3842</v>
      </c>
      <c r="D384" s="832" t="s">
        <v>4268</v>
      </c>
      <c r="E384" s="832" t="s">
        <v>4269</v>
      </c>
      <c r="F384" s="849"/>
      <c r="G384" s="849"/>
      <c r="H384" s="849"/>
      <c r="I384" s="849"/>
      <c r="J384" s="849">
        <v>3</v>
      </c>
      <c r="K384" s="849">
        <v>11354.400000000001</v>
      </c>
      <c r="L384" s="849">
        <v>1</v>
      </c>
      <c r="M384" s="849">
        <v>3784.8000000000006</v>
      </c>
      <c r="N384" s="849"/>
      <c r="O384" s="849"/>
      <c r="P384" s="837"/>
      <c r="Q384" s="850"/>
    </row>
    <row r="385" spans="1:17" ht="14.4" customHeight="1" x14ac:dyDescent="0.3">
      <c r="A385" s="831" t="s">
        <v>573</v>
      </c>
      <c r="B385" s="832" t="s">
        <v>3582</v>
      </c>
      <c r="C385" s="832" t="s">
        <v>3842</v>
      </c>
      <c r="D385" s="832" t="s">
        <v>4270</v>
      </c>
      <c r="E385" s="832" t="s">
        <v>4166</v>
      </c>
      <c r="F385" s="849">
        <v>1</v>
      </c>
      <c r="G385" s="849">
        <v>376.2</v>
      </c>
      <c r="H385" s="849"/>
      <c r="I385" s="849">
        <v>376.2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573</v>
      </c>
      <c r="B386" s="832" t="s">
        <v>3582</v>
      </c>
      <c r="C386" s="832" t="s">
        <v>3842</v>
      </c>
      <c r="D386" s="832" t="s">
        <v>4271</v>
      </c>
      <c r="E386" s="832" t="s">
        <v>4272</v>
      </c>
      <c r="F386" s="849">
        <v>2</v>
      </c>
      <c r="G386" s="849">
        <v>15504</v>
      </c>
      <c r="H386" s="849"/>
      <c r="I386" s="849">
        <v>7752</v>
      </c>
      <c r="J386" s="849"/>
      <c r="K386" s="849"/>
      <c r="L386" s="849"/>
      <c r="M386" s="849"/>
      <c r="N386" s="849">
        <v>3</v>
      </c>
      <c r="O386" s="849">
        <v>23256</v>
      </c>
      <c r="P386" s="837"/>
      <c r="Q386" s="850">
        <v>7752</v>
      </c>
    </row>
    <row r="387" spans="1:17" ht="14.4" customHeight="1" x14ac:dyDescent="0.3">
      <c r="A387" s="831" t="s">
        <v>573</v>
      </c>
      <c r="B387" s="832" t="s">
        <v>3582</v>
      </c>
      <c r="C387" s="832" t="s">
        <v>3842</v>
      </c>
      <c r="D387" s="832" t="s">
        <v>4273</v>
      </c>
      <c r="E387" s="832" t="s">
        <v>4274</v>
      </c>
      <c r="F387" s="849"/>
      <c r="G387" s="849"/>
      <c r="H387" s="849"/>
      <c r="I387" s="849"/>
      <c r="J387" s="849">
        <v>12</v>
      </c>
      <c r="K387" s="849">
        <v>1764</v>
      </c>
      <c r="L387" s="849">
        <v>1</v>
      </c>
      <c r="M387" s="849">
        <v>147</v>
      </c>
      <c r="N387" s="849"/>
      <c r="O387" s="849"/>
      <c r="P387" s="837"/>
      <c r="Q387" s="850"/>
    </row>
    <row r="388" spans="1:17" ht="14.4" customHeight="1" x14ac:dyDescent="0.3">
      <c r="A388" s="831" t="s">
        <v>573</v>
      </c>
      <c r="B388" s="832" t="s">
        <v>3582</v>
      </c>
      <c r="C388" s="832" t="s">
        <v>3842</v>
      </c>
      <c r="D388" s="832" t="s">
        <v>4275</v>
      </c>
      <c r="E388" s="832" t="s">
        <v>4276</v>
      </c>
      <c r="F388" s="849"/>
      <c r="G388" s="849"/>
      <c r="H388" s="849"/>
      <c r="I388" s="849"/>
      <c r="J388" s="849">
        <v>1</v>
      </c>
      <c r="K388" s="849">
        <v>8390.4</v>
      </c>
      <c r="L388" s="849">
        <v>1</v>
      </c>
      <c r="M388" s="849">
        <v>8390.4</v>
      </c>
      <c r="N388" s="849"/>
      <c r="O388" s="849"/>
      <c r="P388" s="837"/>
      <c r="Q388" s="850"/>
    </row>
    <row r="389" spans="1:17" ht="14.4" customHeight="1" x14ac:dyDescent="0.3">
      <c r="A389" s="831" t="s">
        <v>573</v>
      </c>
      <c r="B389" s="832" t="s">
        <v>3582</v>
      </c>
      <c r="C389" s="832" t="s">
        <v>3842</v>
      </c>
      <c r="D389" s="832" t="s">
        <v>4277</v>
      </c>
      <c r="E389" s="832" t="s">
        <v>4278</v>
      </c>
      <c r="F389" s="849"/>
      <c r="G389" s="849"/>
      <c r="H389" s="849"/>
      <c r="I389" s="849"/>
      <c r="J389" s="849">
        <v>2</v>
      </c>
      <c r="K389" s="849">
        <v>20341.740000000002</v>
      </c>
      <c r="L389" s="849">
        <v>1</v>
      </c>
      <c r="M389" s="849">
        <v>10170.870000000001</v>
      </c>
      <c r="N389" s="849">
        <v>2</v>
      </c>
      <c r="O389" s="849">
        <v>20341.740000000002</v>
      </c>
      <c r="P389" s="837">
        <v>1</v>
      </c>
      <c r="Q389" s="850">
        <v>10170.870000000001</v>
      </c>
    </row>
    <row r="390" spans="1:17" ht="14.4" customHeight="1" x14ac:dyDescent="0.3">
      <c r="A390" s="831" t="s">
        <v>573</v>
      </c>
      <c r="B390" s="832" t="s">
        <v>3582</v>
      </c>
      <c r="C390" s="832" t="s">
        <v>3842</v>
      </c>
      <c r="D390" s="832" t="s">
        <v>4279</v>
      </c>
      <c r="E390" s="832" t="s">
        <v>4280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5470.86</v>
      </c>
      <c r="P390" s="837"/>
      <c r="Q390" s="850">
        <v>5470.86</v>
      </c>
    </row>
    <row r="391" spans="1:17" ht="14.4" customHeight="1" x14ac:dyDescent="0.3">
      <c r="A391" s="831" t="s">
        <v>573</v>
      </c>
      <c r="B391" s="832" t="s">
        <v>3582</v>
      </c>
      <c r="C391" s="832" t="s">
        <v>3842</v>
      </c>
      <c r="D391" s="832" t="s">
        <v>4281</v>
      </c>
      <c r="E391" s="832" t="s">
        <v>4282</v>
      </c>
      <c r="F391" s="849"/>
      <c r="G391" s="849"/>
      <c r="H391" s="849"/>
      <c r="I391" s="849"/>
      <c r="J391" s="849">
        <v>2</v>
      </c>
      <c r="K391" s="849">
        <v>943.92</v>
      </c>
      <c r="L391" s="849">
        <v>1</v>
      </c>
      <c r="M391" s="849">
        <v>471.96</v>
      </c>
      <c r="N391" s="849">
        <v>1</v>
      </c>
      <c r="O391" s="849">
        <v>471.96</v>
      </c>
      <c r="P391" s="837">
        <v>0.5</v>
      </c>
      <c r="Q391" s="850">
        <v>471.96</v>
      </c>
    </row>
    <row r="392" spans="1:17" ht="14.4" customHeight="1" x14ac:dyDescent="0.3">
      <c r="A392" s="831" t="s">
        <v>573</v>
      </c>
      <c r="B392" s="832" t="s">
        <v>3582</v>
      </c>
      <c r="C392" s="832" t="s">
        <v>3842</v>
      </c>
      <c r="D392" s="832" t="s">
        <v>4283</v>
      </c>
      <c r="E392" s="832" t="s">
        <v>4284</v>
      </c>
      <c r="F392" s="849"/>
      <c r="G392" s="849"/>
      <c r="H392" s="849"/>
      <c r="I392" s="849"/>
      <c r="J392" s="849">
        <v>5</v>
      </c>
      <c r="K392" s="849">
        <v>14697.3</v>
      </c>
      <c r="L392" s="849">
        <v>1</v>
      </c>
      <c r="M392" s="849">
        <v>2939.46</v>
      </c>
      <c r="N392" s="849"/>
      <c r="O392" s="849"/>
      <c r="P392" s="837"/>
      <c r="Q392" s="850"/>
    </row>
    <row r="393" spans="1:17" ht="14.4" customHeight="1" x14ac:dyDescent="0.3">
      <c r="A393" s="831" t="s">
        <v>573</v>
      </c>
      <c r="B393" s="832" t="s">
        <v>3582</v>
      </c>
      <c r="C393" s="832" t="s">
        <v>3842</v>
      </c>
      <c r="D393" s="832" t="s">
        <v>4285</v>
      </c>
      <c r="E393" s="832" t="s">
        <v>4286</v>
      </c>
      <c r="F393" s="849"/>
      <c r="G393" s="849"/>
      <c r="H393" s="849"/>
      <c r="I393" s="849"/>
      <c r="J393" s="849"/>
      <c r="K393" s="849"/>
      <c r="L393" s="849"/>
      <c r="M393" s="849"/>
      <c r="N393" s="849">
        <v>4</v>
      </c>
      <c r="O393" s="849">
        <v>26965.52</v>
      </c>
      <c r="P393" s="837"/>
      <c r="Q393" s="850">
        <v>6741.38</v>
      </c>
    </row>
    <row r="394" spans="1:17" ht="14.4" customHeight="1" x14ac:dyDescent="0.3">
      <c r="A394" s="831" t="s">
        <v>573</v>
      </c>
      <c r="B394" s="832" t="s">
        <v>3582</v>
      </c>
      <c r="C394" s="832" t="s">
        <v>3842</v>
      </c>
      <c r="D394" s="832" t="s">
        <v>4287</v>
      </c>
      <c r="E394" s="832" t="s">
        <v>4288</v>
      </c>
      <c r="F394" s="849"/>
      <c r="G394" s="849"/>
      <c r="H394" s="849"/>
      <c r="I394" s="849"/>
      <c r="J394" s="849">
        <v>2</v>
      </c>
      <c r="K394" s="849">
        <v>2723.56</v>
      </c>
      <c r="L394" s="849">
        <v>1</v>
      </c>
      <c r="M394" s="849">
        <v>1361.78</v>
      </c>
      <c r="N394" s="849"/>
      <c r="O394" s="849"/>
      <c r="P394" s="837"/>
      <c r="Q394" s="850"/>
    </row>
    <row r="395" spans="1:17" ht="14.4" customHeight="1" x14ac:dyDescent="0.3">
      <c r="A395" s="831" t="s">
        <v>573</v>
      </c>
      <c r="B395" s="832" t="s">
        <v>3582</v>
      </c>
      <c r="C395" s="832" t="s">
        <v>3842</v>
      </c>
      <c r="D395" s="832" t="s">
        <v>4289</v>
      </c>
      <c r="E395" s="832" t="s">
        <v>4290</v>
      </c>
      <c r="F395" s="849"/>
      <c r="G395" s="849"/>
      <c r="H395" s="849"/>
      <c r="I395" s="849"/>
      <c r="J395" s="849">
        <v>3</v>
      </c>
      <c r="K395" s="849">
        <v>11695.14</v>
      </c>
      <c r="L395" s="849">
        <v>1</v>
      </c>
      <c r="M395" s="849">
        <v>3898.3799999999997</v>
      </c>
      <c r="N395" s="849">
        <v>1</v>
      </c>
      <c r="O395" s="849">
        <v>3898.38</v>
      </c>
      <c r="P395" s="837">
        <v>0.33333333333333337</v>
      </c>
      <c r="Q395" s="850">
        <v>3898.38</v>
      </c>
    </row>
    <row r="396" spans="1:17" ht="14.4" customHeight="1" x14ac:dyDescent="0.3">
      <c r="A396" s="831" t="s">
        <v>573</v>
      </c>
      <c r="B396" s="832" t="s">
        <v>3582</v>
      </c>
      <c r="C396" s="832" t="s">
        <v>3842</v>
      </c>
      <c r="D396" s="832" t="s">
        <v>4291</v>
      </c>
      <c r="E396" s="832" t="s">
        <v>4292</v>
      </c>
      <c r="F396" s="849"/>
      <c r="G396" s="849"/>
      <c r="H396" s="849"/>
      <c r="I396" s="849"/>
      <c r="J396" s="849"/>
      <c r="K396" s="849"/>
      <c r="L396" s="849"/>
      <c r="M396" s="849"/>
      <c r="N396" s="849">
        <v>2</v>
      </c>
      <c r="O396" s="849">
        <v>7797</v>
      </c>
      <c r="P396" s="837"/>
      <c r="Q396" s="850">
        <v>3898.5</v>
      </c>
    </row>
    <row r="397" spans="1:17" ht="14.4" customHeight="1" x14ac:dyDescent="0.3">
      <c r="A397" s="831" t="s">
        <v>573</v>
      </c>
      <c r="B397" s="832" t="s">
        <v>3582</v>
      </c>
      <c r="C397" s="832" t="s">
        <v>3842</v>
      </c>
      <c r="D397" s="832" t="s">
        <v>4293</v>
      </c>
      <c r="E397" s="832" t="s">
        <v>4294</v>
      </c>
      <c r="F397" s="849"/>
      <c r="G397" s="849"/>
      <c r="H397" s="849"/>
      <c r="I397" s="849"/>
      <c r="J397" s="849"/>
      <c r="K397" s="849"/>
      <c r="L397" s="849"/>
      <c r="M397" s="849"/>
      <c r="N397" s="849">
        <v>2</v>
      </c>
      <c r="O397" s="849">
        <v>3076.54</v>
      </c>
      <c r="P397" s="837"/>
      <c r="Q397" s="850">
        <v>1538.27</v>
      </c>
    </row>
    <row r="398" spans="1:17" ht="14.4" customHeight="1" x14ac:dyDescent="0.3">
      <c r="A398" s="831" t="s">
        <v>573</v>
      </c>
      <c r="B398" s="832" t="s">
        <v>3582</v>
      </c>
      <c r="C398" s="832" t="s">
        <v>3842</v>
      </c>
      <c r="D398" s="832" t="s">
        <v>4295</v>
      </c>
      <c r="E398" s="832" t="s">
        <v>4296</v>
      </c>
      <c r="F398" s="849"/>
      <c r="G398" s="849"/>
      <c r="H398" s="849"/>
      <c r="I398" s="849"/>
      <c r="J398" s="849">
        <v>2</v>
      </c>
      <c r="K398" s="849">
        <v>2376.1799999999998</v>
      </c>
      <c r="L398" s="849">
        <v>1</v>
      </c>
      <c r="M398" s="849">
        <v>1188.0899999999999</v>
      </c>
      <c r="N398" s="849">
        <v>25</v>
      </c>
      <c r="O398" s="849">
        <v>29702.25</v>
      </c>
      <c r="P398" s="837">
        <v>12.5</v>
      </c>
      <c r="Q398" s="850">
        <v>1188.0899999999999</v>
      </c>
    </row>
    <row r="399" spans="1:17" ht="14.4" customHeight="1" x14ac:dyDescent="0.3">
      <c r="A399" s="831" t="s">
        <v>573</v>
      </c>
      <c r="B399" s="832" t="s">
        <v>3582</v>
      </c>
      <c r="C399" s="832" t="s">
        <v>3842</v>
      </c>
      <c r="D399" s="832" t="s">
        <v>4297</v>
      </c>
      <c r="E399" s="832" t="s">
        <v>4298</v>
      </c>
      <c r="F399" s="849"/>
      <c r="G399" s="849"/>
      <c r="H399" s="849"/>
      <c r="I399" s="849"/>
      <c r="J399" s="849"/>
      <c r="K399" s="849"/>
      <c r="L399" s="849"/>
      <c r="M399" s="849"/>
      <c r="N399" s="849">
        <v>6</v>
      </c>
      <c r="O399" s="849">
        <v>13974</v>
      </c>
      <c r="P399" s="837"/>
      <c r="Q399" s="850">
        <v>2329</v>
      </c>
    </row>
    <row r="400" spans="1:17" ht="14.4" customHeight="1" x14ac:dyDescent="0.3">
      <c r="A400" s="831" t="s">
        <v>573</v>
      </c>
      <c r="B400" s="832" t="s">
        <v>3582</v>
      </c>
      <c r="C400" s="832" t="s">
        <v>3842</v>
      </c>
      <c r="D400" s="832" t="s">
        <v>4299</v>
      </c>
      <c r="E400" s="832" t="s">
        <v>4300</v>
      </c>
      <c r="F400" s="849"/>
      <c r="G400" s="849"/>
      <c r="H400" s="849"/>
      <c r="I400" s="849"/>
      <c r="J400" s="849">
        <v>22</v>
      </c>
      <c r="K400" s="849">
        <v>17774.46</v>
      </c>
      <c r="L400" s="849">
        <v>1</v>
      </c>
      <c r="M400" s="849">
        <v>807.93</v>
      </c>
      <c r="N400" s="849">
        <v>4</v>
      </c>
      <c r="O400" s="849">
        <v>3231.72</v>
      </c>
      <c r="P400" s="837">
        <v>0.18181818181818182</v>
      </c>
      <c r="Q400" s="850">
        <v>807.93</v>
      </c>
    </row>
    <row r="401" spans="1:17" ht="14.4" customHeight="1" x14ac:dyDescent="0.3">
      <c r="A401" s="831" t="s">
        <v>573</v>
      </c>
      <c r="B401" s="832" t="s">
        <v>3582</v>
      </c>
      <c r="C401" s="832" t="s">
        <v>3842</v>
      </c>
      <c r="D401" s="832" t="s">
        <v>4301</v>
      </c>
      <c r="E401" s="832" t="s">
        <v>4298</v>
      </c>
      <c r="F401" s="849"/>
      <c r="G401" s="849"/>
      <c r="H401" s="849"/>
      <c r="I401" s="849"/>
      <c r="J401" s="849"/>
      <c r="K401" s="849"/>
      <c r="L401" s="849"/>
      <c r="M401" s="849"/>
      <c r="N401" s="849">
        <v>6</v>
      </c>
      <c r="O401" s="849">
        <v>56106</v>
      </c>
      <c r="P401" s="837"/>
      <c r="Q401" s="850">
        <v>9351</v>
      </c>
    </row>
    <row r="402" spans="1:17" ht="14.4" customHeight="1" x14ac:dyDescent="0.3">
      <c r="A402" s="831" t="s">
        <v>573</v>
      </c>
      <c r="B402" s="832" t="s">
        <v>3582</v>
      </c>
      <c r="C402" s="832" t="s">
        <v>3842</v>
      </c>
      <c r="D402" s="832" t="s">
        <v>4302</v>
      </c>
      <c r="E402" s="832" t="s">
        <v>4303</v>
      </c>
      <c r="F402" s="849"/>
      <c r="G402" s="849"/>
      <c r="H402" s="849"/>
      <c r="I402" s="849"/>
      <c r="J402" s="849">
        <v>1</v>
      </c>
      <c r="K402" s="849">
        <v>5934</v>
      </c>
      <c r="L402" s="849">
        <v>1</v>
      </c>
      <c r="M402" s="849">
        <v>5934</v>
      </c>
      <c r="N402" s="849">
        <v>1</v>
      </c>
      <c r="O402" s="849">
        <v>5934</v>
      </c>
      <c r="P402" s="837">
        <v>1</v>
      </c>
      <c r="Q402" s="850">
        <v>5934</v>
      </c>
    </row>
    <row r="403" spans="1:17" ht="14.4" customHeight="1" x14ac:dyDescent="0.3">
      <c r="A403" s="831" t="s">
        <v>573</v>
      </c>
      <c r="B403" s="832" t="s">
        <v>3582</v>
      </c>
      <c r="C403" s="832" t="s">
        <v>3842</v>
      </c>
      <c r="D403" s="832" t="s">
        <v>4304</v>
      </c>
      <c r="E403" s="832" t="s">
        <v>4305</v>
      </c>
      <c r="F403" s="849"/>
      <c r="G403" s="849"/>
      <c r="H403" s="849"/>
      <c r="I403" s="849"/>
      <c r="J403" s="849">
        <v>2</v>
      </c>
      <c r="K403" s="849">
        <v>5873.9</v>
      </c>
      <c r="L403" s="849">
        <v>1</v>
      </c>
      <c r="M403" s="849">
        <v>2936.95</v>
      </c>
      <c r="N403" s="849">
        <v>1</v>
      </c>
      <c r="O403" s="849">
        <v>2936.95</v>
      </c>
      <c r="P403" s="837">
        <v>0.5</v>
      </c>
      <c r="Q403" s="850">
        <v>2936.95</v>
      </c>
    </row>
    <row r="404" spans="1:17" ht="14.4" customHeight="1" x14ac:dyDescent="0.3">
      <c r="A404" s="831" t="s">
        <v>573</v>
      </c>
      <c r="B404" s="832" t="s">
        <v>3582</v>
      </c>
      <c r="C404" s="832" t="s">
        <v>3842</v>
      </c>
      <c r="D404" s="832" t="s">
        <v>4306</v>
      </c>
      <c r="E404" s="832" t="s">
        <v>4307</v>
      </c>
      <c r="F404" s="849"/>
      <c r="G404" s="849"/>
      <c r="H404" s="849"/>
      <c r="I404" s="849"/>
      <c r="J404" s="849">
        <v>1</v>
      </c>
      <c r="K404" s="849">
        <v>5704.49</v>
      </c>
      <c r="L404" s="849">
        <v>1</v>
      </c>
      <c r="M404" s="849">
        <v>5704.49</v>
      </c>
      <c r="N404" s="849"/>
      <c r="O404" s="849"/>
      <c r="P404" s="837"/>
      <c r="Q404" s="850"/>
    </row>
    <row r="405" spans="1:17" ht="14.4" customHeight="1" x14ac:dyDescent="0.3">
      <c r="A405" s="831" t="s">
        <v>573</v>
      </c>
      <c r="B405" s="832" t="s">
        <v>3582</v>
      </c>
      <c r="C405" s="832" t="s">
        <v>3842</v>
      </c>
      <c r="D405" s="832" t="s">
        <v>4308</v>
      </c>
      <c r="E405" s="832" t="s">
        <v>4309</v>
      </c>
      <c r="F405" s="849"/>
      <c r="G405" s="849"/>
      <c r="H405" s="849"/>
      <c r="I405" s="849"/>
      <c r="J405" s="849">
        <v>1</v>
      </c>
      <c r="K405" s="849">
        <v>207.27</v>
      </c>
      <c r="L405" s="849">
        <v>1</v>
      </c>
      <c r="M405" s="849">
        <v>207.27</v>
      </c>
      <c r="N405" s="849"/>
      <c r="O405" s="849"/>
      <c r="P405" s="837"/>
      <c r="Q405" s="850"/>
    </row>
    <row r="406" spans="1:17" ht="14.4" customHeight="1" x14ac:dyDescent="0.3">
      <c r="A406" s="831" t="s">
        <v>573</v>
      </c>
      <c r="B406" s="832" t="s">
        <v>3582</v>
      </c>
      <c r="C406" s="832" t="s">
        <v>3842</v>
      </c>
      <c r="D406" s="832" t="s">
        <v>4310</v>
      </c>
      <c r="E406" s="832" t="s">
        <v>4311</v>
      </c>
      <c r="F406" s="849"/>
      <c r="G406" s="849"/>
      <c r="H406" s="849"/>
      <c r="I406" s="849"/>
      <c r="J406" s="849">
        <v>1</v>
      </c>
      <c r="K406" s="849">
        <v>5641.96</v>
      </c>
      <c r="L406" s="849">
        <v>1</v>
      </c>
      <c r="M406" s="849">
        <v>5641.96</v>
      </c>
      <c r="N406" s="849"/>
      <c r="O406" s="849"/>
      <c r="P406" s="837"/>
      <c r="Q406" s="850"/>
    </row>
    <row r="407" spans="1:17" ht="14.4" customHeight="1" x14ac:dyDescent="0.3">
      <c r="A407" s="831" t="s">
        <v>573</v>
      </c>
      <c r="B407" s="832" t="s">
        <v>3582</v>
      </c>
      <c r="C407" s="832" t="s">
        <v>3842</v>
      </c>
      <c r="D407" s="832" t="s">
        <v>4312</v>
      </c>
      <c r="E407" s="832" t="s">
        <v>4313</v>
      </c>
      <c r="F407" s="849"/>
      <c r="G407" s="849"/>
      <c r="H407" s="849"/>
      <c r="I407" s="849"/>
      <c r="J407" s="849"/>
      <c r="K407" s="849"/>
      <c r="L407" s="849"/>
      <c r="M407" s="849"/>
      <c r="N407" s="849">
        <v>3</v>
      </c>
      <c r="O407" s="849">
        <v>11462.58</v>
      </c>
      <c r="P407" s="837"/>
      <c r="Q407" s="850">
        <v>3820.86</v>
      </c>
    </row>
    <row r="408" spans="1:17" ht="14.4" customHeight="1" x14ac:dyDescent="0.3">
      <c r="A408" s="831" t="s">
        <v>573</v>
      </c>
      <c r="B408" s="832" t="s">
        <v>3582</v>
      </c>
      <c r="C408" s="832" t="s">
        <v>3842</v>
      </c>
      <c r="D408" s="832" t="s">
        <v>4314</v>
      </c>
      <c r="E408" s="832" t="s">
        <v>3960</v>
      </c>
      <c r="F408" s="849"/>
      <c r="G408" s="849"/>
      <c r="H408" s="849"/>
      <c r="I408" s="849"/>
      <c r="J408" s="849">
        <v>1</v>
      </c>
      <c r="K408" s="849">
        <v>1475.78</v>
      </c>
      <c r="L408" s="849">
        <v>1</v>
      </c>
      <c r="M408" s="849">
        <v>1475.78</v>
      </c>
      <c r="N408" s="849"/>
      <c r="O408" s="849"/>
      <c r="P408" s="837"/>
      <c r="Q408" s="850"/>
    </row>
    <row r="409" spans="1:17" ht="14.4" customHeight="1" x14ac:dyDescent="0.3">
      <c r="A409" s="831" t="s">
        <v>573</v>
      </c>
      <c r="B409" s="832" t="s">
        <v>3582</v>
      </c>
      <c r="C409" s="832" t="s">
        <v>3842</v>
      </c>
      <c r="D409" s="832" t="s">
        <v>4315</v>
      </c>
      <c r="E409" s="832" t="s">
        <v>4316</v>
      </c>
      <c r="F409" s="849"/>
      <c r="G409" s="849"/>
      <c r="H409" s="849"/>
      <c r="I409" s="849"/>
      <c r="J409" s="849">
        <v>1</v>
      </c>
      <c r="K409" s="849">
        <v>9259.91</v>
      </c>
      <c r="L409" s="849">
        <v>1</v>
      </c>
      <c r="M409" s="849">
        <v>9259.91</v>
      </c>
      <c r="N409" s="849"/>
      <c r="O409" s="849"/>
      <c r="P409" s="837"/>
      <c r="Q409" s="850"/>
    </row>
    <row r="410" spans="1:17" ht="14.4" customHeight="1" x14ac:dyDescent="0.3">
      <c r="A410" s="831" t="s">
        <v>573</v>
      </c>
      <c r="B410" s="832" t="s">
        <v>3582</v>
      </c>
      <c r="C410" s="832" t="s">
        <v>3842</v>
      </c>
      <c r="D410" s="832" t="s">
        <v>4317</v>
      </c>
      <c r="E410" s="832" t="s">
        <v>3964</v>
      </c>
      <c r="F410" s="849"/>
      <c r="G410" s="849"/>
      <c r="H410" s="849"/>
      <c r="I410" s="849"/>
      <c r="J410" s="849">
        <v>1</v>
      </c>
      <c r="K410" s="849">
        <v>1236.3800000000001</v>
      </c>
      <c r="L410" s="849">
        <v>1</v>
      </c>
      <c r="M410" s="849">
        <v>1236.3800000000001</v>
      </c>
      <c r="N410" s="849"/>
      <c r="O410" s="849"/>
      <c r="P410" s="837"/>
      <c r="Q410" s="850"/>
    </row>
    <row r="411" spans="1:17" ht="14.4" customHeight="1" x14ac:dyDescent="0.3">
      <c r="A411" s="831" t="s">
        <v>573</v>
      </c>
      <c r="B411" s="832" t="s">
        <v>3582</v>
      </c>
      <c r="C411" s="832" t="s">
        <v>3842</v>
      </c>
      <c r="D411" s="832" t="s">
        <v>4318</v>
      </c>
      <c r="E411" s="832" t="s">
        <v>4319</v>
      </c>
      <c r="F411" s="849"/>
      <c r="G411" s="849"/>
      <c r="H411" s="849"/>
      <c r="I411" s="849"/>
      <c r="J411" s="849">
        <v>1</v>
      </c>
      <c r="K411" s="849">
        <v>4674</v>
      </c>
      <c r="L411" s="849">
        <v>1</v>
      </c>
      <c r="M411" s="849">
        <v>4674</v>
      </c>
      <c r="N411" s="849"/>
      <c r="O411" s="849"/>
      <c r="P411" s="837"/>
      <c r="Q411" s="850"/>
    </row>
    <row r="412" spans="1:17" ht="14.4" customHeight="1" x14ac:dyDescent="0.3">
      <c r="A412" s="831" t="s">
        <v>573</v>
      </c>
      <c r="B412" s="832" t="s">
        <v>3582</v>
      </c>
      <c r="C412" s="832" t="s">
        <v>3842</v>
      </c>
      <c r="D412" s="832" t="s">
        <v>4320</v>
      </c>
      <c r="E412" s="832" t="s">
        <v>4321</v>
      </c>
      <c r="F412" s="849"/>
      <c r="G412" s="849"/>
      <c r="H412" s="849"/>
      <c r="I412" s="849"/>
      <c r="J412" s="849">
        <v>1</v>
      </c>
      <c r="K412" s="849">
        <v>9801</v>
      </c>
      <c r="L412" s="849">
        <v>1</v>
      </c>
      <c r="M412" s="849">
        <v>9801</v>
      </c>
      <c r="N412" s="849">
        <v>9</v>
      </c>
      <c r="O412" s="849">
        <v>88209</v>
      </c>
      <c r="P412" s="837">
        <v>9</v>
      </c>
      <c r="Q412" s="850">
        <v>9801</v>
      </c>
    </row>
    <row r="413" spans="1:17" ht="14.4" customHeight="1" x14ac:dyDescent="0.3">
      <c r="A413" s="831" t="s">
        <v>573</v>
      </c>
      <c r="B413" s="832" t="s">
        <v>3582</v>
      </c>
      <c r="C413" s="832" t="s">
        <v>3842</v>
      </c>
      <c r="D413" s="832" t="s">
        <v>4322</v>
      </c>
      <c r="E413" s="832" t="s">
        <v>4323</v>
      </c>
      <c r="F413" s="849"/>
      <c r="G413" s="849"/>
      <c r="H413" s="849"/>
      <c r="I413" s="849"/>
      <c r="J413" s="849">
        <v>2</v>
      </c>
      <c r="K413" s="849">
        <v>18392</v>
      </c>
      <c r="L413" s="849">
        <v>1</v>
      </c>
      <c r="M413" s="849">
        <v>9196</v>
      </c>
      <c r="N413" s="849"/>
      <c r="O413" s="849"/>
      <c r="P413" s="837"/>
      <c r="Q413" s="850"/>
    </row>
    <row r="414" spans="1:17" ht="14.4" customHeight="1" x14ac:dyDescent="0.3">
      <c r="A414" s="831" t="s">
        <v>573</v>
      </c>
      <c r="B414" s="832" t="s">
        <v>3582</v>
      </c>
      <c r="C414" s="832" t="s">
        <v>3842</v>
      </c>
      <c r="D414" s="832" t="s">
        <v>4324</v>
      </c>
      <c r="E414" s="832" t="s">
        <v>4307</v>
      </c>
      <c r="F414" s="849"/>
      <c r="G414" s="849"/>
      <c r="H414" s="849"/>
      <c r="I414" s="849"/>
      <c r="J414" s="849">
        <v>1</v>
      </c>
      <c r="K414" s="849">
        <v>3411.71</v>
      </c>
      <c r="L414" s="849">
        <v>1</v>
      </c>
      <c r="M414" s="849">
        <v>3411.71</v>
      </c>
      <c r="N414" s="849"/>
      <c r="O414" s="849"/>
      <c r="P414" s="837"/>
      <c r="Q414" s="850"/>
    </row>
    <row r="415" spans="1:17" ht="14.4" customHeight="1" x14ac:dyDescent="0.3">
      <c r="A415" s="831" t="s">
        <v>573</v>
      </c>
      <c r="B415" s="832" t="s">
        <v>3582</v>
      </c>
      <c r="C415" s="832" t="s">
        <v>3842</v>
      </c>
      <c r="D415" s="832" t="s">
        <v>4325</v>
      </c>
      <c r="E415" s="832" t="s">
        <v>4298</v>
      </c>
      <c r="F415" s="849"/>
      <c r="G415" s="849"/>
      <c r="H415" s="849"/>
      <c r="I415" s="849"/>
      <c r="J415" s="849"/>
      <c r="K415" s="849"/>
      <c r="L415" s="849"/>
      <c r="M415" s="849"/>
      <c r="N415" s="849">
        <v>1</v>
      </c>
      <c r="O415" s="849">
        <v>5520</v>
      </c>
      <c r="P415" s="837"/>
      <c r="Q415" s="850">
        <v>5520</v>
      </c>
    </row>
    <row r="416" spans="1:17" ht="14.4" customHeight="1" x14ac:dyDescent="0.3">
      <c r="A416" s="831" t="s">
        <v>573</v>
      </c>
      <c r="B416" s="832" t="s">
        <v>3582</v>
      </c>
      <c r="C416" s="832" t="s">
        <v>3842</v>
      </c>
      <c r="D416" s="832" t="s">
        <v>4326</v>
      </c>
      <c r="E416" s="832" t="s">
        <v>4298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1920.5</v>
      </c>
      <c r="P416" s="837"/>
      <c r="Q416" s="850">
        <v>1920.5</v>
      </c>
    </row>
    <row r="417" spans="1:17" ht="14.4" customHeight="1" x14ac:dyDescent="0.3">
      <c r="A417" s="831" t="s">
        <v>573</v>
      </c>
      <c r="B417" s="832" t="s">
        <v>3582</v>
      </c>
      <c r="C417" s="832" t="s">
        <v>3842</v>
      </c>
      <c r="D417" s="832" t="s">
        <v>4327</v>
      </c>
      <c r="E417" s="832" t="s">
        <v>4328</v>
      </c>
      <c r="F417" s="849"/>
      <c r="G417" s="849"/>
      <c r="H417" s="849"/>
      <c r="I417" s="849"/>
      <c r="J417" s="849">
        <v>1</v>
      </c>
      <c r="K417" s="849">
        <v>2525.38</v>
      </c>
      <c r="L417" s="849">
        <v>1</v>
      </c>
      <c r="M417" s="849">
        <v>2525.38</v>
      </c>
      <c r="N417" s="849"/>
      <c r="O417" s="849"/>
      <c r="P417" s="837"/>
      <c r="Q417" s="850"/>
    </row>
    <row r="418" spans="1:17" ht="14.4" customHeight="1" x14ac:dyDescent="0.3">
      <c r="A418" s="831" t="s">
        <v>573</v>
      </c>
      <c r="B418" s="832" t="s">
        <v>3582</v>
      </c>
      <c r="C418" s="832" t="s">
        <v>3842</v>
      </c>
      <c r="D418" s="832" t="s">
        <v>4329</v>
      </c>
      <c r="E418" s="832" t="s">
        <v>4307</v>
      </c>
      <c r="F418" s="849"/>
      <c r="G418" s="849"/>
      <c r="H418" s="849"/>
      <c r="I418" s="849"/>
      <c r="J418" s="849">
        <v>1</v>
      </c>
      <c r="K418" s="849">
        <v>5704.49</v>
      </c>
      <c r="L418" s="849">
        <v>1</v>
      </c>
      <c r="M418" s="849">
        <v>5704.49</v>
      </c>
      <c r="N418" s="849">
        <v>1</v>
      </c>
      <c r="O418" s="849">
        <v>5704.49</v>
      </c>
      <c r="P418" s="837">
        <v>1</v>
      </c>
      <c r="Q418" s="850">
        <v>5704.49</v>
      </c>
    </row>
    <row r="419" spans="1:17" ht="14.4" customHeight="1" x14ac:dyDescent="0.3">
      <c r="A419" s="831" t="s">
        <v>573</v>
      </c>
      <c r="B419" s="832" t="s">
        <v>3582</v>
      </c>
      <c r="C419" s="832" t="s">
        <v>3842</v>
      </c>
      <c r="D419" s="832" t="s">
        <v>4330</v>
      </c>
      <c r="E419" s="832" t="s">
        <v>4331</v>
      </c>
      <c r="F419" s="849"/>
      <c r="G419" s="849"/>
      <c r="H419" s="849"/>
      <c r="I419" s="849"/>
      <c r="J419" s="849"/>
      <c r="K419" s="849"/>
      <c r="L419" s="849"/>
      <c r="M419" s="849"/>
      <c r="N419" s="849">
        <v>1</v>
      </c>
      <c r="O419" s="849">
        <v>595.39</v>
      </c>
      <c r="P419" s="837"/>
      <c r="Q419" s="850">
        <v>595.39</v>
      </c>
    </row>
    <row r="420" spans="1:17" ht="14.4" customHeight="1" x14ac:dyDescent="0.3">
      <c r="A420" s="831" t="s">
        <v>573</v>
      </c>
      <c r="B420" s="832" t="s">
        <v>3582</v>
      </c>
      <c r="C420" s="832" t="s">
        <v>3842</v>
      </c>
      <c r="D420" s="832" t="s">
        <v>4332</v>
      </c>
      <c r="E420" s="832" t="s">
        <v>4333</v>
      </c>
      <c r="F420" s="849"/>
      <c r="G420" s="849"/>
      <c r="H420" s="849"/>
      <c r="I420" s="849"/>
      <c r="J420" s="849"/>
      <c r="K420" s="849"/>
      <c r="L420" s="849"/>
      <c r="M420" s="849"/>
      <c r="N420" s="849">
        <v>0.1</v>
      </c>
      <c r="O420" s="849">
        <v>1425.86</v>
      </c>
      <c r="P420" s="837"/>
      <c r="Q420" s="850">
        <v>14258.599999999999</v>
      </c>
    </row>
    <row r="421" spans="1:17" ht="14.4" customHeight="1" x14ac:dyDescent="0.3">
      <c r="A421" s="831" t="s">
        <v>573</v>
      </c>
      <c r="B421" s="832" t="s">
        <v>3582</v>
      </c>
      <c r="C421" s="832" t="s">
        <v>3842</v>
      </c>
      <c r="D421" s="832" t="s">
        <v>4334</v>
      </c>
      <c r="E421" s="832" t="s">
        <v>4335</v>
      </c>
      <c r="F421" s="849"/>
      <c r="G421" s="849"/>
      <c r="H421" s="849"/>
      <c r="I421" s="849"/>
      <c r="J421" s="849"/>
      <c r="K421" s="849"/>
      <c r="L421" s="849"/>
      <c r="M421" s="849"/>
      <c r="N421" s="849">
        <v>1</v>
      </c>
      <c r="O421" s="849">
        <v>2811.65</v>
      </c>
      <c r="P421" s="837"/>
      <c r="Q421" s="850">
        <v>2811.65</v>
      </c>
    </row>
    <row r="422" spans="1:17" ht="14.4" customHeight="1" x14ac:dyDescent="0.3">
      <c r="A422" s="831" t="s">
        <v>573</v>
      </c>
      <c r="B422" s="832" t="s">
        <v>3582</v>
      </c>
      <c r="C422" s="832" t="s">
        <v>3842</v>
      </c>
      <c r="D422" s="832" t="s">
        <v>4336</v>
      </c>
      <c r="E422" s="832" t="s">
        <v>4337</v>
      </c>
      <c r="F422" s="849"/>
      <c r="G422" s="849"/>
      <c r="H422" s="849"/>
      <c r="I422" s="849"/>
      <c r="J422" s="849"/>
      <c r="K422" s="849"/>
      <c r="L422" s="849"/>
      <c r="M422" s="849"/>
      <c r="N422" s="849">
        <v>10</v>
      </c>
      <c r="O422" s="849">
        <v>3414.8</v>
      </c>
      <c r="P422" s="837"/>
      <c r="Q422" s="850">
        <v>341.48</v>
      </c>
    </row>
    <row r="423" spans="1:17" ht="14.4" customHeight="1" x14ac:dyDescent="0.3">
      <c r="A423" s="831" t="s">
        <v>573</v>
      </c>
      <c r="B423" s="832" t="s">
        <v>3582</v>
      </c>
      <c r="C423" s="832" t="s">
        <v>3842</v>
      </c>
      <c r="D423" s="832" t="s">
        <v>4338</v>
      </c>
      <c r="E423" s="832" t="s">
        <v>4339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10994.78</v>
      </c>
      <c r="P423" s="837"/>
      <c r="Q423" s="850">
        <v>10994.78</v>
      </c>
    </row>
    <row r="424" spans="1:17" ht="14.4" customHeight="1" x14ac:dyDescent="0.3">
      <c r="A424" s="831" t="s">
        <v>573</v>
      </c>
      <c r="B424" s="832" t="s">
        <v>3582</v>
      </c>
      <c r="C424" s="832" t="s">
        <v>3842</v>
      </c>
      <c r="D424" s="832" t="s">
        <v>4340</v>
      </c>
      <c r="E424" s="832" t="s">
        <v>4341</v>
      </c>
      <c r="F424" s="849"/>
      <c r="G424" s="849"/>
      <c r="H424" s="849"/>
      <c r="I424" s="849"/>
      <c r="J424" s="849"/>
      <c r="K424" s="849"/>
      <c r="L424" s="849"/>
      <c r="M424" s="849"/>
      <c r="N424" s="849">
        <v>0.1</v>
      </c>
      <c r="O424" s="849">
        <v>517.6</v>
      </c>
      <c r="P424" s="837"/>
      <c r="Q424" s="850">
        <v>5176</v>
      </c>
    </row>
    <row r="425" spans="1:17" ht="14.4" customHeight="1" x14ac:dyDescent="0.3">
      <c r="A425" s="831" t="s">
        <v>573</v>
      </c>
      <c r="B425" s="832" t="s">
        <v>3582</v>
      </c>
      <c r="C425" s="832" t="s">
        <v>3842</v>
      </c>
      <c r="D425" s="832" t="s">
        <v>4342</v>
      </c>
      <c r="E425" s="832" t="s">
        <v>4343</v>
      </c>
      <c r="F425" s="849"/>
      <c r="G425" s="849"/>
      <c r="H425" s="849"/>
      <c r="I425" s="849"/>
      <c r="J425" s="849"/>
      <c r="K425" s="849"/>
      <c r="L425" s="849"/>
      <c r="M425" s="849"/>
      <c r="N425" s="849">
        <v>3</v>
      </c>
      <c r="O425" s="849">
        <v>13160.97</v>
      </c>
      <c r="P425" s="837"/>
      <c r="Q425" s="850">
        <v>4386.99</v>
      </c>
    </row>
    <row r="426" spans="1:17" ht="14.4" customHeight="1" x14ac:dyDescent="0.3">
      <c r="A426" s="831" t="s">
        <v>573</v>
      </c>
      <c r="B426" s="832" t="s">
        <v>3582</v>
      </c>
      <c r="C426" s="832" t="s">
        <v>3842</v>
      </c>
      <c r="D426" s="832" t="s">
        <v>4344</v>
      </c>
      <c r="E426" s="832" t="s">
        <v>4345</v>
      </c>
      <c r="F426" s="849"/>
      <c r="G426" s="849"/>
      <c r="H426" s="849"/>
      <c r="I426" s="849"/>
      <c r="J426" s="849"/>
      <c r="K426" s="849"/>
      <c r="L426" s="849"/>
      <c r="M426" s="849"/>
      <c r="N426" s="849">
        <v>2</v>
      </c>
      <c r="O426" s="849">
        <v>10222.76</v>
      </c>
      <c r="P426" s="837"/>
      <c r="Q426" s="850">
        <v>5111.38</v>
      </c>
    </row>
    <row r="427" spans="1:17" ht="14.4" customHeight="1" x14ac:dyDescent="0.3">
      <c r="A427" s="831" t="s">
        <v>573</v>
      </c>
      <c r="B427" s="832" t="s">
        <v>3582</v>
      </c>
      <c r="C427" s="832" t="s">
        <v>3842</v>
      </c>
      <c r="D427" s="832" t="s">
        <v>4346</v>
      </c>
      <c r="E427" s="832" t="s">
        <v>4347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12409.42</v>
      </c>
      <c r="P427" s="837"/>
      <c r="Q427" s="850">
        <v>12409.42</v>
      </c>
    </row>
    <row r="428" spans="1:17" ht="14.4" customHeight="1" x14ac:dyDescent="0.3">
      <c r="A428" s="831" t="s">
        <v>573</v>
      </c>
      <c r="B428" s="832" t="s">
        <v>3582</v>
      </c>
      <c r="C428" s="832" t="s">
        <v>3842</v>
      </c>
      <c r="D428" s="832" t="s">
        <v>4348</v>
      </c>
      <c r="E428" s="832" t="s">
        <v>4349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8946.2999999999993</v>
      </c>
      <c r="P428" s="837"/>
      <c r="Q428" s="850">
        <v>8946.2999999999993</v>
      </c>
    </row>
    <row r="429" spans="1:17" ht="14.4" customHeight="1" x14ac:dyDescent="0.3">
      <c r="A429" s="831" t="s">
        <v>573</v>
      </c>
      <c r="B429" s="832" t="s">
        <v>3582</v>
      </c>
      <c r="C429" s="832" t="s">
        <v>3842</v>
      </c>
      <c r="D429" s="832" t="s">
        <v>4350</v>
      </c>
      <c r="E429" s="832" t="s">
        <v>4351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8669.48</v>
      </c>
      <c r="P429" s="837"/>
      <c r="Q429" s="850">
        <v>8669.48</v>
      </c>
    </row>
    <row r="430" spans="1:17" ht="14.4" customHeight="1" x14ac:dyDescent="0.3">
      <c r="A430" s="831" t="s">
        <v>573</v>
      </c>
      <c r="B430" s="832" t="s">
        <v>3582</v>
      </c>
      <c r="C430" s="832" t="s">
        <v>3842</v>
      </c>
      <c r="D430" s="832" t="s">
        <v>4352</v>
      </c>
      <c r="E430" s="832" t="s">
        <v>4307</v>
      </c>
      <c r="F430" s="849"/>
      <c r="G430" s="849"/>
      <c r="H430" s="849"/>
      <c r="I430" s="849"/>
      <c r="J430" s="849"/>
      <c r="K430" s="849"/>
      <c r="L430" s="849"/>
      <c r="M430" s="849"/>
      <c r="N430" s="849">
        <v>2</v>
      </c>
      <c r="O430" s="849">
        <v>13764.3</v>
      </c>
      <c r="P430" s="837"/>
      <c r="Q430" s="850">
        <v>6882.15</v>
      </c>
    </row>
    <row r="431" spans="1:17" ht="14.4" customHeight="1" x14ac:dyDescent="0.3">
      <c r="A431" s="831" t="s">
        <v>573</v>
      </c>
      <c r="B431" s="832" t="s">
        <v>3582</v>
      </c>
      <c r="C431" s="832" t="s">
        <v>3842</v>
      </c>
      <c r="D431" s="832" t="s">
        <v>4353</v>
      </c>
      <c r="E431" s="832" t="s">
        <v>4354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9751.4599999999991</v>
      </c>
      <c r="P431" s="837"/>
      <c r="Q431" s="850">
        <v>9751.4599999999991</v>
      </c>
    </row>
    <row r="432" spans="1:17" ht="14.4" customHeight="1" x14ac:dyDescent="0.3">
      <c r="A432" s="831" t="s">
        <v>573</v>
      </c>
      <c r="B432" s="832" t="s">
        <v>3582</v>
      </c>
      <c r="C432" s="832" t="s">
        <v>3842</v>
      </c>
      <c r="D432" s="832" t="s">
        <v>4355</v>
      </c>
      <c r="E432" s="832" t="s">
        <v>3936</v>
      </c>
      <c r="F432" s="849">
        <v>1</v>
      </c>
      <c r="G432" s="849">
        <v>1916.24</v>
      </c>
      <c r="H432" s="849">
        <v>1</v>
      </c>
      <c r="I432" s="849">
        <v>1916.24</v>
      </c>
      <c r="J432" s="849">
        <v>1</v>
      </c>
      <c r="K432" s="849">
        <v>1916.24</v>
      </c>
      <c r="L432" s="849">
        <v>1</v>
      </c>
      <c r="M432" s="849">
        <v>1916.24</v>
      </c>
      <c r="N432" s="849">
        <v>1</v>
      </c>
      <c r="O432" s="849">
        <v>1916.24</v>
      </c>
      <c r="P432" s="837">
        <v>1</v>
      </c>
      <c r="Q432" s="850">
        <v>1916.24</v>
      </c>
    </row>
    <row r="433" spans="1:17" ht="14.4" customHeight="1" x14ac:dyDescent="0.3">
      <c r="A433" s="831" t="s">
        <v>573</v>
      </c>
      <c r="B433" s="832" t="s">
        <v>3582</v>
      </c>
      <c r="C433" s="832" t="s">
        <v>3842</v>
      </c>
      <c r="D433" s="832" t="s">
        <v>4356</v>
      </c>
      <c r="E433" s="832" t="s">
        <v>4357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1206</v>
      </c>
      <c r="P433" s="837"/>
      <c r="Q433" s="850">
        <v>1206</v>
      </c>
    </row>
    <row r="434" spans="1:17" ht="14.4" customHeight="1" x14ac:dyDescent="0.3">
      <c r="A434" s="831" t="s">
        <v>573</v>
      </c>
      <c r="B434" s="832" t="s">
        <v>3582</v>
      </c>
      <c r="C434" s="832" t="s">
        <v>3842</v>
      </c>
      <c r="D434" s="832" t="s">
        <v>4358</v>
      </c>
      <c r="E434" s="832" t="s">
        <v>4359</v>
      </c>
      <c r="F434" s="849"/>
      <c r="G434" s="849"/>
      <c r="H434" s="849"/>
      <c r="I434" s="849"/>
      <c r="J434" s="849"/>
      <c r="K434" s="849"/>
      <c r="L434" s="849"/>
      <c r="M434" s="849"/>
      <c r="N434" s="849">
        <v>2</v>
      </c>
      <c r="O434" s="849">
        <v>10465.200000000001</v>
      </c>
      <c r="P434" s="837"/>
      <c r="Q434" s="850">
        <v>5232.6000000000004</v>
      </c>
    </row>
    <row r="435" spans="1:17" ht="14.4" customHeight="1" x14ac:dyDescent="0.3">
      <c r="A435" s="831" t="s">
        <v>573</v>
      </c>
      <c r="B435" s="832" t="s">
        <v>3582</v>
      </c>
      <c r="C435" s="832" t="s">
        <v>3842</v>
      </c>
      <c r="D435" s="832" t="s">
        <v>4360</v>
      </c>
      <c r="E435" s="832" t="s">
        <v>4361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2208.4899999999998</v>
      </c>
      <c r="P435" s="837"/>
      <c r="Q435" s="850">
        <v>2208.4899999999998</v>
      </c>
    </row>
    <row r="436" spans="1:17" ht="14.4" customHeight="1" x14ac:dyDescent="0.3">
      <c r="A436" s="831" t="s">
        <v>573</v>
      </c>
      <c r="B436" s="832" t="s">
        <v>3582</v>
      </c>
      <c r="C436" s="832" t="s">
        <v>3842</v>
      </c>
      <c r="D436" s="832" t="s">
        <v>4362</v>
      </c>
      <c r="E436" s="832" t="s">
        <v>4363</v>
      </c>
      <c r="F436" s="849">
        <v>8</v>
      </c>
      <c r="G436" s="849">
        <v>20516</v>
      </c>
      <c r="H436" s="849"/>
      <c r="I436" s="849">
        <v>2564.5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573</v>
      </c>
      <c r="B437" s="832" t="s">
        <v>3582</v>
      </c>
      <c r="C437" s="832" t="s">
        <v>3842</v>
      </c>
      <c r="D437" s="832" t="s">
        <v>4364</v>
      </c>
      <c r="E437" s="832" t="s">
        <v>4307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6882.15</v>
      </c>
      <c r="P437" s="837"/>
      <c r="Q437" s="850">
        <v>6882.15</v>
      </c>
    </row>
    <row r="438" spans="1:17" ht="14.4" customHeight="1" x14ac:dyDescent="0.3">
      <c r="A438" s="831" t="s">
        <v>573</v>
      </c>
      <c r="B438" s="832" t="s">
        <v>3582</v>
      </c>
      <c r="C438" s="832" t="s">
        <v>3842</v>
      </c>
      <c r="D438" s="832" t="s">
        <v>4365</v>
      </c>
      <c r="E438" s="832" t="s">
        <v>3858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4039.02</v>
      </c>
      <c r="P438" s="837"/>
      <c r="Q438" s="850">
        <v>4039.02</v>
      </c>
    </row>
    <row r="439" spans="1:17" ht="14.4" customHeight="1" x14ac:dyDescent="0.3">
      <c r="A439" s="831" t="s">
        <v>573</v>
      </c>
      <c r="B439" s="832" t="s">
        <v>3582</v>
      </c>
      <c r="C439" s="832" t="s">
        <v>3842</v>
      </c>
      <c r="D439" s="832" t="s">
        <v>4366</v>
      </c>
      <c r="E439" s="832" t="s">
        <v>4367</v>
      </c>
      <c r="F439" s="849">
        <v>1</v>
      </c>
      <c r="G439" s="849">
        <v>301.58</v>
      </c>
      <c r="H439" s="849"/>
      <c r="I439" s="849">
        <v>301.58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573</v>
      </c>
      <c r="B440" s="832" t="s">
        <v>3582</v>
      </c>
      <c r="C440" s="832" t="s">
        <v>3583</v>
      </c>
      <c r="D440" s="832" t="s">
        <v>4368</v>
      </c>
      <c r="E440" s="832" t="s">
        <v>4369</v>
      </c>
      <c r="F440" s="849">
        <v>13</v>
      </c>
      <c r="G440" s="849">
        <v>2529</v>
      </c>
      <c r="H440" s="849">
        <v>1.0761702127659574</v>
      </c>
      <c r="I440" s="849">
        <v>194.53846153846155</v>
      </c>
      <c r="J440" s="849">
        <v>12</v>
      </c>
      <c r="K440" s="849">
        <v>2350</v>
      </c>
      <c r="L440" s="849">
        <v>1</v>
      </c>
      <c r="M440" s="849">
        <v>195.83333333333334</v>
      </c>
      <c r="N440" s="849">
        <v>11</v>
      </c>
      <c r="O440" s="849">
        <v>2156</v>
      </c>
      <c r="P440" s="837">
        <v>0.91744680851063831</v>
      </c>
      <c r="Q440" s="850">
        <v>196</v>
      </c>
    </row>
    <row r="441" spans="1:17" ht="14.4" customHeight="1" x14ac:dyDescent="0.3">
      <c r="A441" s="831" t="s">
        <v>573</v>
      </c>
      <c r="B441" s="832" t="s">
        <v>3582</v>
      </c>
      <c r="C441" s="832" t="s">
        <v>3583</v>
      </c>
      <c r="D441" s="832" t="s">
        <v>4370</v>
      </c>
      <c r="E441" s="832" t="s">
        <v>4371</v>
      </c>
      <c r="F441" s="849">
        <v>37</v>
      </c>
      <c r="G441" s="849">
        <v>26168</v>
      </c>
      <c r="H441" s="849">
        <v>1.1518112592983847</v>
      </c>
      <c r="I441" s="849">
        <v>707.24324324324323</v>
      </c>
      <c r="J441" s="849">
        <v>32</v>
      </c>
      <c r="K441" s="849">
        <v>22719</v>
      </c>
      <c r="L441" s="849">
        <v>1</v>
      </c>
      <c r="M441" s="849">
        <v>709.96875</v>
      </c>
      <c r="N441" s="849">
        <v>12</v>
      </c>
      <c r="O441" s="849">
        <v>8544</v>
      </c>
      <c r="P441" s="837">
        <v>0.3760728905321537</v>
      </c>
      <c r="Q441" s="850">
        <v>712</v>
      </c>
    </row>
    <row r="442" spans="1:17" ht="14.4" customHeight="1" x14ac:dyDescent="0.3">
      <c r="A442" s="831" t="s">
        <v>573</v>
      </c>
      <c r="B442" s="832" t="s">
        <v>3582</v>
      </c>
      <c r="C442" s="832" t="s">
        <v>3583</v>
      </c>
      <c r="D442" s="832" t="s">
        <v>3606</v>
      </c>
      <c r="E442" s="832" t="s">
        <v>3607</v>
      </c>
      <c r="F442" s="849">
        <v>12</v>
      </c>
      <c r="G442" s="849">
        <v>2484</v>
      </c>
      <c r="H442" s="849">
        <v>1.0909090909090908</v>
      </c>
      <c r="I442" s="849">
        <v>207</v>
      </c>
      <c r="J442" s="849">
        <v>11</v>
      </c>
      <c r="K442" s="849">
        <v>2277</v>
      </c>
      <c r="L442" s="849">
        <v>1</v>
      </c>
      <c r="M442" s="849">
        <v>207</v>
      </c>
      <c r="N442" s="849">
        <v>6</v>
      </c>
      <c r="O442" s="849">
        <v>1446</v>
      </c>
      <c r="P442" s="837">
        <v>0.63504611330698291</v>
      </c>
      <c r="Q442" s="850">
        <v>241</v>
      </c>
    </row>
    <row r="443" spans="1:17" ht="14.4" customHeight="1" x14ac:dyDescent="0.3">
      <c r="A443" s="831" t="s">
        <v>573</v>
      </c>
      <c r="B443" s="832" t="s">
        <v>3582</v>
      </c>
      <c r="C443" s="832" t="s">
        <v>3583</v>
      </c>
      <c r="D443" s="832" t="s">
        <v>3608</v>
      </c>
      <c r="E443" s="832" t="s">
        <v>3609</v>
      </c>
      <c r="F443" s="849">
        <v>34</v>
      </c>
      <c r="G443" s="849">
        <v>10506</v>
      </c>
      <c r="H443" s="849">
        <v>0.69387755102040816</v>
      </c>
      <c r="I443" s="849">
        <v>309</v>
      </c>
      <c r="J443" s="849">
        <v>49</v>
      </c>
      <c r="K443" s="849">
        <v>15141</v>
      </c>
      <c r="L443" s="849">
        <v>1</v>
      </c>
      <c r="M443" s="849">
        <v>309</v>
      </c>
      <c r="N443" s="849">
        <v>36</v>
      </c>
      <c r="O443" s="849">
        <v>13752</v>
      </c>
      <c r="P443" s="837">
        <v>0.90826233405983747</v>
      </c>
      <c r="Q443" s="850">
        <v>382</v>
      </c>
    </row>
    <row r="444" spans="1:17" ht="14.4" customHeight="1" x14ac:dyDescent="0.3">
      <c r="A444" s="831" t="s">
        <v>573</v>
      </c>
      <c r="B444" s="832" t="s">
        <v>3582</v>
      </c>
      <c r="C444" s="832" t="s">
        <v>3583</v>
      </c>
      <c r="D444" s="832" t="s">
        <v>3610</v>
      </c>
      <c r="E444" s="832" t="s">
        <v>3611</v>
      </c>
      <c r="F444" s="849">
        <v>3</v>
      </c>
      <c r="G444" s="849">
        <v>1464</v>
      </c>
      <c r="H444" s="849">
        <v>0.74846625766871167</v>
      </c>
      <c r="I444" s="849">
        <v>488</v>
      </c>
      <c r="J444" s="849">
        <v>4</v>
      </c>
      <c r="K444" s="849">
        <v>1956</v>
      </c>
      <c r="L444" s="849">
        <v>1</v>
      </c>
      <c r="M444" s="849">
        <v>489</v>
      </c>
      <c r="N444" s="849">
        <v>8</v>
      </c>
      <c r="O444" s="849">
        <v>4832</v>
      </c>
      <c r="P444" s="837">
        <v>2.4703476482617588</v>
      </c>
      <c r="Q444" s="850">
        <v>604</v>
      </c>
    </row>
    <row r="445" spans="1:17" ht="14.4" customHeight="1" x14ac:dyDescent="0.3">
      <c r="A445" s="831" t="s">
        <v>573</v>
      </c>
      <c r="B445" s="832" t="s">
        <v>3582</v>
      </c>
      <c r="C445" s="832" t="s">
        <v>3583</v>
      </c>
      <c r="D445" s="832" t="s">
        <v>3614</v>
      </c>
      <c r="E445" s="832" t="s">
        <v>3615</v>
      </c>
      <c r="F445" s="849">
        <v>37</v>
      </c>
      <c r="G445" s="849">
        <v>3589</v>
      </c>
      <c r="H445" s="849">
        <v>0.75510204081632648</v>
      </c>
      <c r="I445" s="849">
        <v>97</v>
      </c>
      <c r="J445" s="849">
        <v>49</v>
      </c>
      <c r="K445" s="849">
        <v>4753</v>
      </c>
      <c r="L445" s="849">
        <v>1</v>
      </c>
      <c r="M445" s="849">
        <v>97</v>
      </c>
      <c r="N445" s="849">
        <v>50</v>
      </c>
      <c r="O445" s="849">
        <v>4050</v>
      </c>
      <c r="P445" s="837">
        <v>0.85209341468546185</v>
      </c>
      <c r="Q445" s="850">
        <v>81</v>
      </c>
    </row>
    <row r="446" spans="1:17" ht="14.4" customHeight="1" x14ac:dyDescent="0.3">
      <c r="A446" s="831" t="s">
        <v>573</v>
      </c>
      <c r="B446" s="832" t="s">
        <v>3582</v>
      </c>
      <c r="C446" s="832" t="s">
        <v>3583</v>
      </c>
      <c r="D446" s="832" t="s">
        <v>3618</v>
      </c>
      <c r="E446" s="832" t="s">
        <v>3619</v>
      </c>
      <c r="F446" s="849">
        <v>2</v>
      </c>
      <c r="G446" s="849">
        <v>480</v>
      </c>
      <c r="H446" s="849">
        <v>0.99585062240663902</v>
      </c>
      <c r="I446" s="849">
        <v>240</v>
      </c>
      <c r="J446" s="849">
        <v>2</v>
      </c>
      <c r="K446" s="849">
        <v>482</v>
      </c>
      <c r="L446" s="849">
        <v>1</v>
      </c>
      <c r="M446" s="849">
        <v>241</v>
      </c>
      <c r="N446" s="849">
        <v>3</v>
      </c>
      <c r="O446" s="849">
        <v>726</v>
      </c>
      <c r="P446" s="837">
        <v>1.5062240663900415</v>
      </c>
      <c r="Q446" s="850">
        <v>242</v>
      </c>
    </row>
    <row r="447" spans="1:17" ht="14.4" customHeight="1" x14ac:dyDescent="0.3">
      <c r="A447" s="831" t="s">
        <v>573</v>
      </c>
      <c r="B447" s="832" t="s">
        <v>3582</v>
      </c>
      <c r="C447" s="832" t="s">
        <v>3583</v>
      </c>
      <c r="D447" s="832" t="s">
        <v>4372</v>
      </c>
      <c r="E447" s="832" t="s">
        <v>4373</v>
      </c>
      <c r="F447" s="849">
        <v>1</v>
      </c>
      <c r="G447" s="849">
        <v>399</v>
      </c>
      <c r="H447" s="849">
        <v>0.33333333333333331</v>
      </c>
      <c r="I447" s="849">
        <v>399</v>
      </c>
      <c r="J447" s="849">
        <v>3</v>
      </c>
      <c r="K447" s="849">
        <v>1197</v>
      </c>
      <c r="L447" s="849">
        <v>1</v>
      </c>
      <c r="M447" s="849">
        <v>399</v>
      </c>
      <c r="N447" s="849">
        <v>5</v>
      </c>
      <c r="O447" s="849">
        <v>2000</v>
      </c>
      <c r="P447" s="837">
        <v>1.6708437761069339</v>
      </c>
      <c r="Q447" s="850">
        <v>400</v>
      </c>
    </row>
    <row r="448" spans="1:17" ht="14.4" customHeight="1" x14ac:dyDescent="0.3">
      <c r="A448" s="831" t="s">
        <v>573</v>
      </c>
      <c r="B448" s="832" t="s">
        <v>3582</v>
      </c>
      <c r="C448" s="832" t="s">
        <v>3583</v>
      </c>
      <c r="D448" s="832" t="s">
        <v>4374</v>
      </c>
      <c r="E448" s="832" t="s">
        <v>4375</v>
      </c>
      <c r="F448" s="849">
        <v>8</v>
      </c>
      <c r="G448" s="849">
        <v>29200</v>
      </c>
      <c r="H448" s="849">
        <v>0.88840209322137031</v>
      </c>
      <c r="I448" s="849">
        <v>3650</v>
      </c>
      <c r="J448" s="849">
        <v>9</v>
      </c>
      <c r="K448" s="849">
        <v>32868</v>
      </c>
      <c r="L448" s="849">
        <v>1</v>
      </c>
      <c r="M448" s="849">
        <v>3652</v>
      </c>
      <c r="N448" s="849">
        <v>3</v>
      </c>
      <c r="O448" s="849">
        <v>10974</v>
      </c>
      <c r="P448" s="837">
        <v>0.33388097845929171</v>
      </c>
      <c r="Q448" s="850">
        <v>3658</v>
      </c>
    </row>
    <row r="449" spans="1:17" ht="14.4" customHeight="1" x14ac:dyDescent="0.3">
      <c r="A449" s="831" t="s">
        <v>573</v>
      </c>
      <c r="B449" s="832" t="s">
        <v>3582</v>
      </c>
      <c r="C449" s="832" t="s">
        <v>3583</v>
      </c>
      <c r="D449" s="832" t="s">
        <v>4376</v>
      </c>
      <c r="E449" s="832" t="s">
        <v>4377</v>
      </c>
      <c r="F449" s="849">
        <v>11</v>
      </c>
      <c r="G449" s="849">
        <v>53728</v>
      </c>
      <c r="H449" s="849">
        <v>2.1894050529747351</v>
      </c>
      <c r="I449" s="849">
        <v>4884.363636363636</v>
      </c>
      <c r="J449" s="849">
        <v>5</v>
      </c>
      <c r="K449" s="849">
        <v>24540</v>
      </c>
      <c r="L449" s="849">
        <v>1</v>
      </c>
      <c r="M449" s="849">
        <v>4908</v>
      </c>
      <c r="N449" s="849">
        <v>4</v>
      </c>
      <c r="O449" s="849">
        <v>19668</v>
      </c>
      <c r="P449" s="837">
        <v>0.80146699266503663</v>
      </c>
      <c r="Q449" s="850">
        <v>4917</v>
      </c>
    </row>
    <row r="450" spans="1:17" ht="14.4" customHeight="1" x14ac:dyDescent="0.3">
      <c r="A450" s="831" t="s">
        <v>573</v>
      </c>
      <c r="B450" s="832" t="s">
        <v>3582</v>
      </c>
      <c r="C450" s="832" t="s">
        <v>3583</v>
      </c>
      <c r="D450" s="832" t="s">
        <v>4378</v>
      </c>
      <c r="E450" s="832" t="s">
        <v>4379</v>
      </c>
      <c r="F450" s="849">
        <v>2</v>
      </c>
      <c r="G450" s="849">
        <v>6622</v>
      </c>
      <c r="H450" s="849">
        <v>0.99939631753697555</v>
      </c>
      <c r="I450" s="849">
        <v>3311</v>
      </c>
      <c r="J450" s="849">
        <v>2</v>
      </c>
      <c r="K450" s="849">
        <v>6626</v>
      </c>
      <c r="L450" s="849">
        <v>1</v>
      </c>
      <c r="M450" s="849">
        <v>3313</v>
      </c>
      <c r="N450" s="849"/>
      <c r="O450" s="849"/>
      <c r="P450" s="837"/>
      <c r="Q450" s="850"/>
    </row>
    <row r="451" spans="1:17" ht="14.4" customHeight="1" x14ac:dyDescent="0.3">
      <c r="A451" s="831" t="s">
        <v>573</v>
      </c>
      <c r="B451" s="832" t="s">
        <v>3582</v>
      </c>
      <c r="C451" s="832" t="s">
        <v>3583</v>
      </c>
      <c r="D451" s="832" t="s">
        <v>4380</v>
      </c>
      <c r="E451" s="832" t="s">
        <v>4381</v>
      </c>
      <c r="F451" s="849">
        <v>5</v>
      </c>
      <c r="G451" s="849">
        <v>21700</v>
      </c>
      <c r="H451" s="849">
        <v>0.71379230946350447</v>
      </c>
      <c r="I451" s="849">
        <v>4340</v>
      </c>
      <c r="J451" s="849">
        <v>7</v>
      </c>
      <c r="K451" s="849">
        <v>30401</v>
      </c>
      <c r="L451" s="849">
        <v>1</v>
      </c>
      <c r="M451" s="849">
        <v>4343</v>
      </c>
      <c r="N451" s="849">
        <v>7</v>
      </c>
      <c r="O451" s="849">
        <v>30450</v>
      </c>
      <c r="P451" s="837">
        <v>1.0016117890858853</v>
      </c>
      <c r="Q451" s="850">
        <v>4350</v>
      </c>
    </row>
    <row r="452" spans="1:17" ht="14.4" customHeight="1" x14ac:dyDescent="0.3">
      <c r="A452" s="831" t="s">
        <v>573</v>
      </c>
      <c r="B452" s="832" t="s">
        <v>3582</v>
      </c>
      <c r="C452" s="832" t="s">
        <v>3583</v>
      </c>
      <c r="D452" s="832" t="s">
        <v>4382</v>
      </c>
      <c r="E452" s="832" t="s">
        <v>4383</v>
      </c>
      <c r="F452" s="849">
        <v>1</v>
      </c>
      <c r="G452" s="849">
        <v>120</v>
      </c>
      <c r="H452" s="849">
        <v>0.25</v>
      </c>
      <c r="I452" s="849">
        <v>120</v>
      </c>
      <c r="J452" s="849">
        <v>4</v>
      </c>
      <c r="K452" s="849">
        <v>480</v>
      </c>
      <c r="L452" s="849">
        <v>1</v>
      </c>
      <c r="M452" s="849">
        <v>120</v>
      </c>
      <c r="N452" s="849">
        <v>2</v>
      </c>
      <c r="O452" s="849">
        <v>242</v>
      </c>
      <c r="P452" s="837">
        <v>0.50416666666666665</v>
      </c>
      <c r="Q452" s="850">
        <v>121</v>
      </c>
    </row>
    <row r="453" spans="1:17" ht="14.4" customHeight="1" x14ac:dyDescent="0.3">
      <c r="A453" s="831" t="s">
        <v>573</v>
      </c>
      <c r="B453" s="832" t="s">
        <v>3582</v>
      </c>
      <c r="C453" s="832" t="s">
        <v>3583</v>
      </c>
      <c r="D453" s="832" t="s">
        <v>4384</v>
      </c>
      <c r="E453" s="832" t="s">
        <v>4385</v>
      </c>
      <c r="F453" s="849"/>
      <c r="G453" s="849"/>
      <c r="H453" s="849"/>
      <c r="I453" s="849"/>
      <c r="J453" s="849">
        <v>1</v>
      </c>
      <c r="K453" s="849">
        <v>359</v>
      </c>
      <c r="L453" s="849">
        <v>1</v>
      </c>
      <c r="M453" s="849">
        <v>359</v>
      </c>
      <c r="N453" s="849"/>
      <c r="O453" s="849"/>
      <c r="P453" s="837"/>
      <c r="Q453" s="850"/>
    </row>
    <row r="454" spans="1:17" ht="14.4" customHeight="1" x14ac:dyDescent="0.3">
      <c r="A454" s="831" t="s">
        <v>573</v>
      </c>
      <c r="B454" s="832" t="s">
        <v>3582</v>
      </c>
      <c r="C454" s="832" t="s">
        <v>3583</v>
      </c>
      <c r="D454" s="832" t="s">
        <v>4386</v>
      </c>
      <c r="E454" s="832" t="s">
        <v>4387</v>
      </c>
      <c r="F454" s="849">
        <v>12</v>
      </c>
      <c r="G454" s="849">
        <v>53616</v>
      </c>
      <c r="H454" s="849">
        <v>0.70556652191077773</v>
      </c>
      <c r="I454" s="849">
        <v>4468</v>
      </c>
      <c r="J454" s="849">
        <v>17</v>
      </c>
      <c r="K454" s="849">
        <v>75990</v>
      </c>
      <c r="L454" s="849">
        <v>1</v>
      </c>
      <c r="M454" s="849">
        <v>4470</v>
      </c>
      <c r="N454" s="849">
        <v>20</v>
      </c>
      <c r="O454" s="849">
        <v>89520</v>
      </c>
      <c r="P454" s="837">
        <v>1.1780497433872879</v>
      </c>
      <c r="Q454" s="850">
        <v>4476</v>
      </c>
    </row>
    <row r="455" spans="1:17" ht="14.4" customHeight="1" x14ac:dyDescent="0.3">
      <c r="A455" s="831" t="s">
        <v>573</v>
      </c>
      <c r="B455" s="832" t="s">
        <v>3582</v>
      </c>
      <c r="C455" s="832" t="s">
        <v>3583</v>
      </c>
      <c r="D455" s="832" t="s">
        <v>4388</v>
      </c>
      <c r="E455" s="832" t="s">
        <v>4389</v>
      </c>
      <c r="F455" s="849">
        <v>5</v>
      </c>
      <c r="G455" s="849">
        <v>12330</v>
      </c>
      <c r="H455" s="849">
        <v>1.2494933117146332</v>
      </c>
      <c r="I455" s="849">
        <v>2466</v>
      </c>
      <c r="J455" s="849">
        <v>4</v>
      </c>
      <c r="K455" s="849">
        <v>9868</v>
      </c>
      <c r="L455" s="849">
        <v>1</v>
      </c>
      <c r="M455" s="849">
        <v>2467</v>
      </c>
      <c r="N455" s="849">
        <v>7</v>
      </c>
      <c r="O455" s="849">
        <v>17299</v>
      </c>
      <c r="P455" s="837">
        <v>1.7530401297122011</v>
      </c>
      <c r="Q455" s="850">
        <v>2471.2857142857142</v>
      </c>
    </row>
    <row r="456" spans="1:17" ht="14.4" customHeight="1" x14ac:dyDescent="0.3">
      <c r="A456" s="831" t="s">
        <v>573</v>
      </c>
      <c r="B456" s="832" t="s">
        <v>3582</v>
      </c>
      <c r="C456" s="832" t="s">
        <v>3583</v>
      </c>
      <c r="D456" s="832" t="s">
        <v>4390</v>
      </c>
      <c r="E456" s="832" t="s">
        <v>4391</v>
      </c>
      <c r="F456" s="849">
        <v>6</v>
      </c>
      <c r="G456" s="849">
        <v>33042</v>
      </c>
      <c r="H456" s="849">
        <v>0.85683167803334803</v>
      </c>
      <c r="I456" s="849">
        <v>5507</v>
      </c>
      <c r="J456" s="849">
        <v>7</v>
      </c>
      <c r="K456" s="849">
        <v>38563</v>
      </c>
      <c r="L456" s="849">
        <v>1</v>
      </c>
      <c r="M456" s="849">
        <v>5509</v>
      </c>
      <c r="N456" s="849">
        <v>5</v>
      </c>
      <c r="O456" s="849">
        <v>27575</v>
      </c>
      <c r="P456" s="837">
        <v>0.71506366205948713</v>
      </c>
      <c r="Q456" s="850">
        <v>5515</v>
      </c>
    </row>
    <row r="457" spans="1:17" ht="14.4" customHeight="1" x14ac:dyDescent="0.3">
      <c r="A457" s="831" t="s">
        <v>573</v>
      </c>
      <c r="B457" s="832" t="s">
        <v>3582</v>
      </c>
      <c r="C457" s="832" t="s">
        <v>3583</v>
      </c>
      <c r="D457" s="832" t="s">
        <v>4392</v>
      </c>
      <c r="E457" s="832" t="s">
        <v>4393</v>
      </c>
      <c r="F457" s="849">
        <v>2</v>
      </c>
      <c r="G457" s="849">
        <v>18422</v>
      </c>
      <c r="H457" s="849">
        <v>0.66647371658044208</v>
      </c>
      <c r="I457" s="849">
        <v>9211</v>
      </c>
      <c r="J457" s="849">
        <v>3</v>
      </c>
      <c r="K457" s="849">
        <v>27641</v>
      </c>
      <c r="L457" s="849">
        <v>1</v>
      </c>
      <c r="M457" s="849">
        <v>9213.6666666666661</v>
      </c>
      <c r="N457" s="849"/>
      <c r="O457" s="849"/>
      <c r="P457" s="837"/>
      <c r="Q457" s="850"/>
    </row>
    <row r="458" spans="1:17" ht="14.4" customHeight="1" x14ac:dyDescent="0.3">
      <c r="A458" s="831" t="s">
        <v>573</v>
      </c>
      <c r="B458" s="832" t="s">
        <v>3582</v>
      </c>
      <c r="C458" s="832" t="s">
        <v>3583</v>
      </c>
      <c r="D458" s="832" t="s">
        <v>4394</v>
      </c>
      <c r="E458" s="832" t="s">
        <v>4395</v>
      </c>
      <c r="F458" s="849">
        <v>3</v>
      </c>
      <c r="G458" s="849">
        <v>4788</v>
      </c>
      <c r="H458" s="849">
        <v>0.59924906132665834</v>
      </c>
      <c r="I458" s="849">
        <v>1596</v>
      </c>
      <c r="J458" s="849">
        <v>5</v>
      </c>
      <c r="K458" s="849">
        <v>7990</v>
      </c>
      <c r="L458" s="849">
        <v>1</v>
      </c>
      <c r="M458" s="849">
        <v>1598</v>
      </c>
      <c r="N458" s="849">
        <v>4</v>
      </c>
      <c r="O458" s="849">
        <v>6408</v>
      </c>
      <c r="P458" s="837">
        <v>0.80200250312891119</v>
      </c>
      <c r="Q458" s="850">
        <v>1602</v>
      </c>
    </row>
    <row r="459" spans="1:17" ht="14.4" customHeight="1" x14ac:dyDescent="0.3">
      <c r="A459" s="831" t="s">
        <v>573</v>
      </c>
      <c r="B459" s="832" t="s">
        <v>3582</v>
      </c>
      <c r="C459" s="832" t="s">
        <v>3583</v>
      </c>
      <c r="D459" s="832" t="s">
        <v>4396</v>
      </c>
      <c r="E459" s="832" t="s">
        <v>4397</v>
      </c>
      <c r="F459" s="849">
        <v>1</v>
      </c>
      <c r="G459" s="849">
        <v>3167</v>
      </c>
      <c r="H459" s="849">
        <v>0.14276698372627689</v>
      </c>
      <c r="I459" s="849">
        <v>3167</v>
      </c>
      <c r="J459" s="849">
        <v>7</v>
      </c>
      <c r="K459" s="849">
        <v>22183</v>
      </c>
      <c r="L459" s="849">
        <v>1</v>
      </c>
      <c r="M459" s="849">
        <v>3169</v>
      </c>
      <c r="N459" s="849">
        <v>3</v>
      </c>
      <c r="O459" s="849">
        <v>9525</v>
      </c>
      <c r="P459" s="837">
        <v>0.42938286074922238</v>
      </c>
      <c r="Q459" s="850">
        <v>3175</v>
      </c>
    </row>
    <row r="460" spans="1:17" ht="14.4" customHeight="1" x14ac:dyDescent="0.3">
      <c r="A460" s="831" t="s">
        <v>573</v>
      </c>
      <c r="B460" s="832" t="s">
        <v>3582</v>
      </c>
      <c r="C460" s="832" t="s">
        <v>3583</v>
      </c>
      <c r="D460" s="832" t="s">
        <v>4398</v>
      </c>
      <c r="E460" s="832" t="s">
        <v>4399</v>
      </c>
      <c r="F460" s="849">
        <v>3</v>
      </c>
      <c r="G460" s="849">
        <v>7650</v>
      </c>
      <c r="H460" s="849"/>
      <c r="I460" s="849">
        <v>2550</v>
      </c>
      <c r="J460" s="849"/>
      <c r="K460" s="849"/>
      <c r="L460" s="849"/>
      <c r="M460" s="849"/>
      <c r="N460" s="849">
        <v>1</v>
      </c>
      <c r="O460" s="849">
        <v>2563</v>
      </c>
      <c r="P460" s="837"/>
      <c r="Q460" s="850">
        <v>2563</v>
      </c>
    </row>
    <row r="461" spans="1:17" ht="14.4" customHeight="1" x14ac:dyDescent="0.3">
      <c r="A461" s="831" t="s">
        <v>573</v>
      </c>
      <c r="B461" s="832" t="s">
        <v>3582</v>
      </c>
      <c r="C461" s="832" t="s">
        <v>3583</v>
      </c>
      <c r="D461" s="832" t="s">
        <v>4400</v>
      </c>
      <c r="E461" s="832" t="s">
        <v>4401</v>
      </c>
      <c r="F461" s="849">
        <v>1</v>
      </c>
      <c r="G461" s="849">
        <v>540</v>
      </c>
      <c r="H461" s="849"/>
      <c r="I461" s="849">
        <v>540</v>
      </c>
      <c r="J461" s="849"/>
      <c r="K461" s="849"/>
      <c r="L461" s="849"/>
      <c r="M461" s="849"/>
      <c r="N461" s="849">
        <v>1</v>
      </c>
      <c r="O461" s="849">
        <v>542</v>
      </c>
      <c r="P461" s="837"/>
      <c r="Q461" s="850">
        <v>542</v>
      </c>
    </row>
    <row r="462" spans="1:17" ht="14.4" customHeight="1" x14ac:dyDescent="0.3">
      <c r="A462" s="831" t="s">
        <v>573</v>
      </c>
      <c r="B462" s="832" t="s">
        <v>3582</v>
      </c>
      <c r="C462" s="832" t="s">
        <v>3583</v>
      </c>
      <c r="D462" s="832" t="s">
        <v>4402</v>
      </c>
      <c r="E462" s="832" t="s">
        <v>4403</v>
      </c>
      <c r="F462" s="849">
        <v>2</v>
      </c>
      <c r="G462" s="849">
        <v>3086</v>
      </c>
      <c r="H462" s="849">
        <v>1.9987046632124352</v>
      </c>
      <c r="I462" s="849">
        <v>1543</v>
      </c>
      <c r="J462" s="849">
        <v>1</v>
      </c>
      <c r="K462" s="849">
        <v>1544</v>
      </c>
      <c r="L462" s="849">
        <v>1</v>
      </c>
      <c r="M462" s="849">
        <v>1544</v>
      </c>
      <c r="N462" s="849">
        <v>3</v>
      </c>
      <c r="O462" s="849">
        <v>4641</v>
      </c>
      <c r="P462" s="837">
        <v>3.0058290155440415</v>
      </c>
      <c r="Q462" s="850">
        <v>1547</v>
      </c>
    </row>
    <row r="463" spans="1:17" ht="14.4" customHeight="1" x14ac:dyDescent="0.3">
      <c r="A463" s="831" t="s">
        <v>573</v>
      </c>
      <c r="B463" s="832" t="s">
        <v>3582</v>
      </c>
      <c r="C463" s="832" t="s">
        <v>3583</v>
      </c>
      <c r="D463" s="832" t="s">
        <v>3622</v>
      </c>
      <c r="E463" s="832" t="s">
        <v>3623</v>
      </c>
      <c r="F463" s="849"/>
      <c r="G463" s="849"/>
      <c r="H463" s="849"/>
      <c r="I463" s="849"/>
      <c r="J463" s="849">
        <v>1</v>
      </c>
      <c r="K463" s="849">
        <v>679</v>
      </c>
      <c r="L463" s="849">
        <v>1</v>
      </c>
      <c r="M463" s="849">
        <v>679</v>
      </c>
      <c r="N463" s="849"/>
      <c r="O463" s="849"/>
      <c r="P463" s="837"/>
      <c r="Q463" s="850"/>
    </row>
    <row r="464" spans="1:17" ht="14.4" customHeight="1" x14ac:dyDescent="0.3">
      <c r="A464" s="831" t="s">
        <v>573</v>
      </c>
      <c r="B464" s="832" t="s">
        <v>3582</v>
      </c>
      <c r="C464" s="832" t="s">
        <v>3583</v>
      </c>
      <c r="D464" s="832" t="s">
        <v>4404</v>
      </c>
      <c r="E464" s="832" t="s">
        <v>4405</v>
      </c>
      <c r="F464" s="849">
        <v>3</v>
      </c>
      <c r="G464" s="849">
        <v>2886</v>
      </c>
      <c r="H464" s="849">
        <v>0.37461059190031154</v>
      </c>
      <c r="I464" s="849">
        <v>962</v>
      </c>
      <c r="J464" s="849">
        <v>8</v>
      </c>
      <c r="K464" s="849">
        <v>7704</v>
      </c>
      <c r="L464" s="849">
        <v>1</v>
      </c>
      <c r="M464" s="849">
        <v>963</v>
      </c>
      <c r="N464" s="849">
        <v>7</v>
      </c>
      <c r="O464" s="849">
        <v>6755</v>
      </c>
      <c r="P464" s="837">
        <v>0.87681723779854626</v>
      </c>
      <c r="Q464" s="850">
        <v>965</v>
      </c>
    </row>
    <row r="465" spans="1:17" ht="14.4" customHeight="1" x14ac:dyDescent="0.3">
      <c r="A465" s="831" t="s">
        <v>573</v>
      </c>
      <c r="B465" s="832" t="s">
        <v>3582</v>
      </c>
      <c r="C465" s="832" t="s">
        <v>3583</v>
      </c>
      <c r="D465" s="832" t="s">
        <v>4406</v>
      </c>
      <c r="E465" s="832" t="s">
        <v>4407</v>
      </c>
      <c r="F465" s="849">
        <v>1</v>
      </c>
      <c r="G465" s="849">
        <v>1031</v>
      </c>
      <c r="H465" s="849"/>
      <c r="I465" s="849">
        <v>1031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573</v>
      </c>
      <c r="B466" s="832" t="s">
        <v>3582</v>
      </c>
      <c r="C466" s="832" t="s">
        <v>3583</v>
      </c>
      <c r="D466" s="832" t="s">
        <v>3624</v>
      </c>
      <c r="E466" s="832" t="s">
        <v>3625</v>
      </c>
      <c r="F466" s="849">
        <v>1</v>
      </c>
      <c r="G466" s="849">
        <v>1273</v>
      </c>
      <c r="H466" s="849">
        <v>0.33281045751633986</v>
      </c>
      <c r="I466" s="849">
        <v>1273</v>
      </c>
      <c r="J466" s="849">
        <v>3</v>
      </c>
      <c r="K466" s="849">
        <v>3825</v>
      </c>
      <c r="L466" s="849">
        <v>1</v>
      </c>
      <c r="M466" s="849">
        <v>1275</v>
      </c>
      <c r="N466" s="849">
        <v>4</v>
      </c>
      <c r="O466" s="849">
        <v>5112</v>
      </c>
      <c r="P466" s="837">
        <v>1.3364705882352941</v>
      </c>
      <c r="Q466" s="850">
        <v>1278</v>
      </c>
    </row>
    <row r="467" spans="1:17" ht="14.4" customHeight="1" x14ac:dyDescent="0.3">
      <c r="A467" s="831" t="s">
        <v>573</v>
      </c>
      <c r="B467" s="832" t="s">
        <v>3582</v>
      </c>
      <c r="C467" s="832" t="s">
        <v>3583</v>
      </c>
      <c r="D467" s="832" t="s">
        <v>4408</v>
      </c>
      <c r="E467" s="832" t="s">
        <v>4409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1832</v>
      </c>
      <c r="P467" s="837"/>
      <c r="Q467" s="850">
        <v>1832</v>
      </c>
    </row>
    <row r="468" spans="1:17" ht="14.4" customHeight="1" x14ac:dyDescent="0.3">
      <c r="A468" s="831" t="s">
        <v>573</v>
      </c>
      <c r="B468" s="832" t="s">
        <v>3582</v>
      </c>
      <c r="C468" s="832" t="s">
        <v>3583</v>
      </c>
      <c r="D468" s="832" t="s">
        <v>4410</v>
      </c>
      <c r="E468" s="832" t="s">
        <v>4411</v>
      </c>
      <c r="F468" s="849"/>
      <c r="G468" s="849"/>
      <c r="H468" s="849"/>
      <c r="I468" s="849"/>
      <c r="J468" s="849">
        <v>2</v>
      </c>
      <c r="K468" s="849">
        <v>6426</v>
      </c>
      <c r="L468" s="849">
        <v>1</v>
      </c>
      <c r="M468" s="849">
        <v>3213</v>
      </c>
      <c r="N468" s="849">
        <v>1</v>
      </c>
      <c r="O468" s="849">
        <v>3219</v>
      </c>
      <c r="P468" s="837">
        <v>0.50093370681605975</v>
      </c>
      <c r="Q468" s="850">
        <v>3219</v>
      </c>
    </row>
    <row r="469" spans="1:17" ht="14.4" customHeight="1" x14ac:dyDescent="0.3">
      <c r="A469" s="831" t="s">
        <v>573</v>
      </c>
      <c r="B469" s="832" t="s">
        <v>3582</v>
      </c>
      <c r="C469" s="832" t="s">
        <v>3583</v>
      </c>
      <c r="D469" s="832" t="s">
        <v>4412</v>
      </c>
      <c r="E469" s="832" t="s">
        <v>4413</v>
      </c>
      <c r="F469" s="849">
        <v>2</v>
      </c>
      <c r="G469" s="849">
        <v>1634</v>
      </c>
      <c r="H469" s="849">
        <v>0.9987775061124694</v>
      </c>
      <c r="I469" s="849">
        <v>817</v>
      </c>
      <c r="J469" s="849">
        <v>2</v>
      </c>
      <c r="K469" s="849">
        <v>1636</v>
      </c>
      <c r="L469" s="849">
        <v>1</v>
      </c>
      <c r="M469" s="849">
        <v>818</v>
      </c>
      <c r="N469" s="849">
        <v>1</v>
      </c>
      <c r="O469" s="849">
        <v>820</v>
      </c>
      <c r="P469" s="837">
        <v>0.5012224938875306</v>
      </c>
      <c r="Q469" s="850">
        <v>820</v>
      </c>
    </row>
    <row r="470" spans="1:17" ht="14.4" customHeight="1" x14ac:dyDescent="0.3">
      <c r="A470" s="831" t="s">
        <v>573</v>
      </c>
      <c r="B470" s="832" t="s">
        <v>3582</v>
      </c>
      <c r="C470" s="832" t="s">
        <v>3583</v>
      </c>
      <c r="D470" s="832" t="s">
        <v>4414</v>
      </c>
      <c r="E470" s="832" t="s">
        <v>4415</v>
      </c>
      <c r="F470" s="849"/>
      <c r="G470" s="849"/>
      <c r="H470" s="849"/>
      <c r="I470" s="849"/>
      <c r="J470" s="849">
        <v>1</v>
      </c>
      <c r="K470" s="849">
        <v>2471</v>
      </c>
      <c r="L470" s="849">
        <v>1</v>
      </c>
      <c r="M470" s="849">
        <v>2471</v>
      </c>
      <c r="N470" s="849"/>
      <c r="O470" s="849"/>
      <c r="P470" s="837"/>
      <c r="Q470" s="850"/>
    </row>
    <row r="471" spans="1:17" ht="14.4" customHeight="1" x14ac:dyDescent="0.3">
      <c r="A471" s="831" t="s">
        <v>573</v>
      </c>
      <c r="B471" s="832" t="s">
        <v>3582</v>
      </c>
      <c r="C471" s="832" t="s">
        <v>3583</v>
      </c>
      <c r="D471" s="832" t="s">
        <v>3626</v>
      </c>
      <c r="E471" s="832" t="s">
        <v>3627</v>
      </c>
      <c r="F471" s="849">
        <v>1</v>
      </c>
      <c r="G471" s="849">
        <v>1677</v>
      </c>
      <c r="H471" s="849">
        <v>0.49970202622169246</v>
      </c>
      <c r="I471" s="849">
        <v>1677</v>
      </c>
      <c r="J471" s="849">
        <v>2</v>
      </c>
      <c r="K471" s="849">
        <v>3356</v>
      </c>
      <c r="L471" s="849">
        <v>1</v>
      </c>
      <c r="M471" s="849">
        <v>1678</v>
      </c>
      <c r="N471" s="849">
        <v>1</v>
      </c>
      <c r="O471" s="849">
        <v>1680</v>
      </c>
      <c r="P471" s="837">
        <v>0.50059594755661507</v>
      </c>
      <c r="Q471" s="850">
        <v>1680</v>
      </c>
    </row>
    <row r="472" spans="1:17" ht="14.4" customHeight="1" x14ac:dyDescent="0.3">
      <c r="A472" s="831" t="s">
        <v>573</v>
      </c>
      <c r="B472" s="832" t="s">
        <v>3582</v>
      </c>
      <c r="C472" s="832" t="s">
        <v>3583</v>
      </c>
      <c r="D472" s="832" t="s">
        <v>4416</v>
      </c>
      <c r="E472" s="832" t="s">
        <v>4417</v>
      </c>
      <c r="F472" s="849">
        <v>1</v>
      </c>
      <c r="G472" s="849">
        <v>1393</v>
      </c>
      <c r="H472" s="849"/>
      <c r="I472" s="849">
        <v>1393</v>
      </c>
      <c r="J472" s="849"/>
      <c r="K472" s="849"/>
      <c r="L472" s="849"/>
      <c r="M472" s="849"/>
      <c r="N472" s="849">
        <v>3</v>
      </c>
      <c r="O472" s="849">
        <v>4194</v>
      </c>
      <c r="P472" s="837"/>
      <c r="Q472" s="850">
        <v>1398</v>
      </c>
    </row>
    <row r="473" spans="1:17" ht="14.4" customHeight="1" x14ac:dyDescent="0.3">
      <c r="A473" s="831" t="s">
        <v>573</v>
      </c>
      <c r="B473" s="832" t="s">
        <v>3582</v>
      </c>
      <c r="C473" s="832" t="s">
        <v>3583</v>
      </c>
      <c r="D473" s="832" t="s">
        <v>4418</v>
      </c>
      <c r="E473" s="832" t="s">
        <v>4419</v>
      </c>
      <c r="F473" s="849">
        <v>61</v>
      </c>
      <c r="G473" s="849">
        <v>310002</v>
      </c>
      <c r="H473" s="849">
        <v>1.6937778651980069</v>
      </c>
      <c r="I473" s="849">
        <v>5082</v>
      </c>
      <c r="J473" s="849">
        <v>36</v>
      </c>
      <c r="K473" s="849">
        <v>183024</v>
      </c>
      <c r="L473" s="849">
        <v>1</v>
      </c>
      <c r="M473" s="849">
        <v>5084</v>
      </c>
      <c r="N473" s="849">
        <v>26</v>
      </c>
      <c r="O473" s="849">
        <v>132288</v>
      </c>
      <c r="P473" s="837">
        <v>0.72279045371098871</v>
      </c>
      <c r="Q473" s="850">
        <v>5088</v>
      </c>
    </row>
    <row r="474" spans="1:17" ht="14.4" customHeight="1" x14ac:dyDescent="0.3">
      <c r="A474" s="831" t="s">
        <v>573</v>
      </c>
      <c r="B474" s="832" t="s">
        <v>3582</v>
      </c>
      <c r="C474" s="832" t="s">
        <v>3583</v>
      </c>
      <c r="D474" s="832" t="s">
        <v>4420</v>
      </c>
      <c r="E474" s="832" t="s">
        <v>4421</v>
      </c>
      <c r="F474" s="849"/>
      <c r="G474" s="849"/>
      <c r="H474" s="849"/>
      <c r="I474" s="849"/>
      <c r="J474" s="849"/>
      <c r="K474" s="849"/>
      <c r="L474" s="849"/>
      <c r="M474" s="849"/>
      <c r="N474" s="849">
        <v>2</v>
      </c>
      <c r="O474" s="849">
        <v>678</v>
      </c>
      <c r="P474" s="837"/>
      <c r="Q474" s="850">
        <v>339</v>
      </c>
    </row>
    <row r="475" spans="1:17" ht="14.4" customHeight="1" x14ac:dyDescent="0.3">
      <c r="A475" s="831" t="s">
        <v>573</v>
      </c>
      <c r="B475" s="832" t="s">
        <v>3582</v>
      </c>
      <c r="C475" s="832" t="s">
        <v>3583</v>
      </c>
      <c r="D475" s="832" t="s">
        <v>4422</v>
      </c>
      <c r="E475" s="832" t="s">
        <v>4423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445</v>
      </c>
      <c r="P475" s="837"/>
      <c r="Q475" s="850">
        <v>445</v>
      </c>
    </row>
    <row r="476" spans="1:17" ht="14.4" customHeight="1" x14ac:dyDescent="0.3">
      <c r="A476" s="831" t="s">
        <v>573</v>
      </c>
      <c r="B476" s="832" t="s">
        <v>3582</v>
      </c>
      <c r="C476" s="832" t="s">
        <v>3583</v>
      </c>
      <c r="D476" s="832" t="s">
        <v>4424</v>
      </c>
      <c r="E476" s="832" t="s">
        <v>4425</v>
      </c>
      <c r="F476" s="849">
        <v>8</v>
      </c>
      <c r="G476" s="849">
        <v>40728</v>
      </c>
      <c r="H476" s="849">
        <v>0.57097995233422127</v>
      </c>
      <c r="I476" s="849">
        <v>5091</v>
      </c>
      <c r="J476" s="849">
        <v>14</v>
      </c>
      <c r="K476" s="849">
        <v>71330</v>
      </c>
      <c r="L476" s="849">
        <v>1</v>
      </c>
      <c r="M476" s="849">
        <v>5095</v>
      </c>
      <c r="N476" s="849">
        <v>12</v>
      </c>
      <c r="O476" s="849">
        <v>61248</v>
      </c>
      <c r="P476" s="837">
        <v>0.8586569465862891</v>
      </c>
      <c r="Q476" s="850">
        <v>5104</v>
      </c>
    </row>
    <row r="477" spans="1:17" ht="14.4" customHeight="1" x14ac:dyDescent="0.3">
      <c r="A477" s="831" t="s">
        <v>573</v>
      </c>
      <c r="B477" s="832" t="s">
        <v>3582</v>
      </c>
      <c r="C477" s="832" t="s">
        <v>3583</v>
      </c>
      <c r="D477" s="832" t="s">
        <v>4426</v>
      </c>
      <c r="E477" s="832" t="s">
        <v>4427</v>
      </c>
      <c r="F477" s="849"/>
      <c r="G477" s="849"/>
      <c r="H477" s="849"/>
      <c r="I477" s="849"/>
      <c r="J477" s="849"/>
      <c r="K477" s="849"/>
      <c r="L477" s="849"/>
      <c r="M477" s="849"/>
      <c r="N477" s="849">
        <v>1</v>
      </c>
      <c r="O477" s="849">
        <v>671</v>
      </c>
      <c r="P477" s="837"/>
      <c r="Q477" s="850">
        <v>671</v>
      </c>
    </row>
    <row r="478" spans="1:17" ht="14.4" customHeight="1" x14ac:dyDescent="0.3">
      <c r="A478" s="831" t="s">
        <v>573</v>
      </c>
      <c r="B478" s="832" t="s">
        <v>3582</v>
      </c>
      <c r="C478" s="832" t="s">
        <v>3583</v>
      </c>
      <c r="D478" s="832" t="s">
        <v>4428</v>
      </c>
      <c r="E478" s="832" t="s">
        <v>4429</v>
      </c>
      <c r="F478" s="849">
        <v>1</v>
      </c>
      <c r="G478" s="849">
        <v>3188</v>
      </c>
      <c r="H478" s="849">
        <v>0.99968642207588587</v>
      </c>
      <c r="I478" s="849">
        <v>3188</v>
      </c>
      <c r="J478" s="849">
        <v>1</v>
      </c>
      <c r="K478" s="849">
        <v>3189</v>
      </c>
      <c r="L478" s="849">
        <v>1</v>
      </c>
      <c r="M478" s="849">
        <v>3189</v>
      </c>
      <c r="N478" s="849">
        <v>1</v>
      </c>
      <c r="O478" s="849">
        <v>3194</v>
      </c>
      <c r="P478" s="837">
        <v>1.0015678896205706</v>
      </c>
      <c r="Q478" s="850">
        <v>3194</v>
      </c>
    </row>
    <row r="479" spans="1:17" ht="14.4" customHeight="1" x14ac:dyDescent="0.3">
      <c r="A479" s="831" t="s">
        <v>573</v>
      </c>
      <c r="B479" s="832" t="s">
        <v>3582</v>
      </c>
      <c r="C479" s="832" t="s">
        <v>3583</v>
      </c>
      <c r="D479" s="832" t="s">
        <v>4430</v>
      </c>
      <c r="E479" s="832" t="s">
        <v>4431</v>
      </c>
      <c r="F479" s="849">
        <v>1</v>
      </c>
      <c r="G479" s="849">
        <v>2336</v>
      </c>
      <c r="H479" s="849"/>
      <c r="I479" s="849">
        <v>2336</v>
      </c>
      <c r="J479" s="849"/>
      <c r="K479" s="849"/>
      <c r="L479" s="849"/>
      <c r="M479" s="849"/>
      <c r="N479" s="849">
        <v>2</v>
      </c>
      <c r="O479" s="849">
        <v>4682</v>
      </c>
      <c r="P479" s="837"/>
      <c r="Q479" s="850">
        <v>2341</v>
      </c>
    </row>
    <row r="480" spans="1:17" ht="14.4" customHeight="1" x14ac:dyDescent="0.3">
      <c r="A480" s="831" t="s">
        <v>573</v>
      </c>
      <c r="B480" s="832" t="s">
        <v>3582</v>
      </c>
      <c r="C480" s="832" t="s">
        <v>3583</v>
      </c>
      <c r="D480" s="832" t="s">
        <v>4432</v>
      </c>
      <c r="E480" s="832" t="s">
        <v>4433</v>
      </c>
      <c r="F480" s="849"/>
      <c r="G480" s="849"/>
      <c r="H480" s="849"/>
      <c r="I480" s="849"/>
      <c r="J480" s="849">
        <v>2</v>
      </c>
      <c r="K480" s="849">
        <v>5668</v>
      </c>
      <c r="L480" s="849">
        <v>1</v>
      </c>
      <c r="M480" s="849">
        <v>2834</v>
      </c>
      <c r="N480" s="849"/>
      <c r="O480" s="849"/>
      <c r="P480" s="837"/>
      <c r="Q480" s="850"/>
    </row>
    <row r="481" spans="1:17" ht="14.4" customHeight="1" x14ac:dyDescent="0.3">
      <c r="A481" s="831" t="s">
        <v>573</v>
      </c>
      <c r="B481" s="832" t="s">
        <v>3582</v>
      </c>
      <c r="C481" s="832" t="s">
        <v>3583</v>
      </c>
      <c r="D481" s="832" t="s">
        <v>4434</v>
      </c>
      <c r="E481" s="832" t="s">
        <v>4435</v>
      </c>
      <c r="F481" s="849">
        <v>2</v>
      </c>
      <c r="G481" s="849">
        <v>12654</v>
      </c>
      <c r="H481" s="849">
        <v>1.9987363765597852</v>
      </c>
      <c r="I481" s="849">
        <v>6327</v>
      </c>
      <c r="J481" s="849">
        <v>1</v>
      </c>
      <c r="K481" s="849">
        <v>6331</v>
      </c>
      <c r="L481" s="849">
        <v>1</v>
      </c>
      <c r="M481" s="849">
        <v>6331</v>
      </c>
      <c r="N481" s="849">
        <v>3</v>
      </c>
      <c r="O481" s="849">
        <v>19020</v>
      </c>
      <c r="P481" s="837">
        <v>3.0042647291107252</v>
      </c>
      <c r="Q481" s="850">
        <v>6340</v>
      </c>
    </row>
    <row r="482" spans="1:17" ht="14.4" customHeight="1" x14ac:dyDescent="0.3">
      <c r="A482" s="831" t="s">
        <v>573</v>
      </c>
      <c r="B482" s="832" t="s">
        <v>3582</v>
      </c>
      <c r="C482" s="832" t="s">
        <v>3583</v>
      </c>
      <c r="D482" s="832" t="s">
        <v>4436</v>
      </c>
      <c r="E482" s="832" t="s">
        <v>4437</v>
      </c>
      <c r="F482" s="849">
        <v>2</v>
      </c>
      <c r="G482" s="849">
        <v>3144</v>
      </c>
      <c r="H482" s="849">
        <v>1.9987285441830895</v>
      </c>
      <c r="I482" s="849">
        <v>1572</v>
      </c>
      <c r="J482" s="849">
        <v>1</v>
      </c>
      <c r="K482" s="849">
        <v>1573</v>
      </c>
      <c r="L482" s="849">
        <v>1</v>
      </c>
      <c r="M482" s="849">
        <v>1573</v>
      </c>
      <c r="N482" s="849"/>
      <c r="O482" s="849"/>
      <c r="P482" s="837"/>
      <c r="Q482" s="850"/>
    </row>
    <row r="483" spans="1:17" ht="14.4" customHeight="1" x14ac:dyDescent="0.3">
      <c r="A483" s="831" t="s">
        <v>573</v>
      </c>
      <c r="B483" s="832" t="s">
        <v>3582</v>
      </c>
      <c r="C483" s="832" t="s">
        <v>3583</v>
      </c>
      <c r="D483" s="832" t="s">
        <v>4438</v>
      </c>
      <c r="E483" s="832" t="s">
        <v>4439</v>
      </c>
      <c r="F483" s="849">
        <v>1</v>
      </c>
      <c r="G483" s="849">
        <v>4896</v>
      </c>
      <c r="H483" s="849">
        <v>0.24984690753214941</v>
      </c>
      <c r="I483" s="849">
        <v>4896</v>
      </c>
      <c r="J483" s="849">
        <v>4</v>
      </c>
      <c r="K483" s="849">
        <v>19596</v>
      </c>
      <c r="L483" s="849">
        <v>1</v>
      </c>
      <c r="M483" s="849">
        <v>4899</v>
      </c>
      <c r="N483" s="849">
        <v>5</v>
      </c>
      <c r="O483" s="849">
        <v>24530</v>
      </c>
      <c r="P483" s="837">
        <v>1.2517860787915902</v>
      </c>
      <c r="Q483" s="850">
        <v>4906</v>
      </c>
    </row>
    <row r="484" spans="1:17" ht="14.4" customHeight="1" x14ac:dyDescent="0.3">
      <c r="A484" s="831" t="s">
        <v>573</v>
      </c>
      <c r="B484" s="832" t="s">
        <v>3582</v>
      </c>
      <c r="C484" s="832" t="s">
        <v>3583</v>
      </c>
      <c r="D484" s="832" t="s">
        <v>4440</v>
      </c>
      <c r="E484" s="832" t="s">
        <v>4441</v>
      </c>
      <c r="F484" s="849">
        <v>1</v>
      </c>
      <c r="G484" s="849">
        <v>1659</v>
      </c>
      <c r="H484" s="849"/>
      <c r="I484" s="849">
        <v>1659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573</v>
      </c>
      <c r="B485" s="832" t="s">
        <v>3582</v>
      </c>
      <c r="C485" s="832" t="s">
        <v>3583</v>
      </c>
      <c r="D485" s="832" t="s">
        <v>4442</v>
      </c>
      <c r="E485" s="832" t="s">
        <v>4443</v>
      </c>
      <c r="F485" s="849"/>
      <c r="G485" s="849"/>
      <c r="H485" s="849"/>
      <c r="I485" s="849"/>
      <c r="J485" s="849">
        <v>2</v>
      </c>
      <c r="K485" s="849">
        <v>8554</v>
      </c>
      <c r="L485" s="849">
        <v>1</v>
      </c>
      <c r="M485" s="849">
        <v>4277</v>
      </c>
      <c r="N485" s="849"/>
      <c r="O485" s="849"/>
      <c r="P485" s="837"/>
      <c r="Q485" s="850"/>
    </row>
    <row r="486" spans="1:17" ht="14.4" customHeight="1" x14ac:dyDescent="0.3">
      <c r="A486" s="831" t="s">
        <v>573</v>
      </c>
      <c r="B486" s="832" t="s">
        <v>3582</v>
      </c>
      <c r="C486" s="832" t="s">
        <v>3583</v>
      </c>
      <c r="D486" s="832" t="s">
        <v>4444</v>
      </c>
      <c r="E486" s="832" t="s">
        <v>4445</v>
      </c>
      <c r="F486" s="849">
        <v>1</v>
      </c>
      <c r="G486" s="849">
        <v>2492</v>
      </c>
      <c r="H486" s="849">
        <v>0.49979943842759728</v>
      </c>
      <c r="I486" s="849">
        <v>2492</v>
      </c>
      <c r="J486" s="849">
        <v>2</v>
      </c>
      <c r="K486" s="849">
        <v>4986</v>
      </c>
      <c r="L486" s="849">
        <v>1</v>
      </c>
      <c r="M486" s="849">
        <v>2493</v>
      </c>
      <c r="N486" s="849">
        <v>2</v>
      </c>
      <c r="O486" s="849">
        <v>4992</v>
      </c>
      <c r="P486" s="837">
        <v>1.0012033694344165</v>
      </c>
      <c r="Q486" s="850">
        <v>2496</v>
      </c>
    </row>
    <row r="487" spans="1:17" ht="14.4" customHeight="1" x14ac:dyDescent="0.3">
      <c r="A487" s="831" t="s">
        <v>573</v>
      </c>
      <c r="B487" s="832" t="s">
        <v>3582</v>
      </c>
      <c r="C487" s="832" t="s">
        <v>3583</v>
      </c>
      <c r="D487" s="832" t="s">
        <v>4446</v>
      </c>
      <c r="E487" s="832" t="s">
        <v>4447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2672</v>
      </c>
      <c r="P487" s="837"/>
      <c r="Q487" s="850">
        <v>2672</v>
      </c>
    </row>
    <row r="488" spans="1:17" ht="14.4" customHeight="1" x14ac:dyDescent="0.3">
      <c r="A488" s="831" t="s">
        <v>573</v>
      </c>
      <c r="B488" s="832" t="s">
        <v>3582</v>
      </c>
      <c r="C488" s="832" t="s">
        <v>3583</v>
      </c>
      <c r="D488" s="832" t="s">
        <v>3628</v>
      </c>
      <c r="E488" s="832" t="s">
        <v>3629</v>
      </c>
      <c r="F488" s="849">
        <v>58</v>
      </c>
      <c r="G488" s="849">
        <v>75897</v>
      </c>
      <c r="H488" s="849">
        <v>0.79365261947087729</v>
      </c>
      <c r="I488" s="849">
        <v>1308.5689655172414</v>
      </c>
      <c r="J488" s="849">
        <v>73</v>
      </c>
      <c r="K488" s="849">
        <v>95630</v>
      </c>
      <c r="L488" s="849">
        <v>1</v>
      </c>
      <c r="M488" s="849">
        <v>1310</v>
      </c>
      <c r="N488" s="849">
        <v>59</v>
      </c>
      <c r="O488" s="849">
        <v>77464</v>
      </c>
      <c r="P488" s="837">
        <v>0.81003869078740975</v>
      </c>
      <c r="Q488" s="850">
        <v>1312.949152542373</v>
      </c>
    </row>
    <row r="489" spans="1:17" ht="14.4" customHeight="1" x14ac:dyDescent="0.3">
      <c r="A489" s="831" t="s">
        <v>573</v>
      </c>
      <c r="B489" s="832" t="s">
        <v>3582</v>
      </c>
      <c r="C489" s="832" t="s">
        <v>3583</v>
      </c>
      <c r="D489" s="832" t="s">
        <v>4448</v>
      </c>
      <c r="E489" s="832" t="s">
        <v>4449</v>
      </c>
      <c r="F489" s="849">
        <v>16</v>
      </c>
      <c r="G489" s="849">
        <v>68208</v>
      </c>
      <c r="H489" s="849">
        <v>1.1420534458509142</v>
      </c>
      <c r="I489" s="849">
        <v>4263</v>
      </c>
      <c r="J489" s="849">
        <v>14</v>
      </c>
      <c r="K489" s="849">
        <v>59724</v>
      </c>
      <c r="L489" s="849">
        <v>1</v>
      </c>
      <c r="M489" s="849">
        <v>4266</v>
      </c>
      <c r="N489" s="849">
        <v>8</v>
      </c>
      <c r="O489" s="849">
        <v>34184</v>
      </c>
      <c r="P489" s="837">
        <v>0.5723662179358382</v>
      </c>
      <c r="Q489" s="850">
        <v>4273</v>
      </c>
    </row>
    <row r="490" spans="1:17" ht="14.4" customHeight="1" x14ac:dyDescent="0.3">
      <c r="A490" s="831" t="s">
        <v>573</v>
      </c>
      <c r="B490" s="832" t="s">
        <v>3582</v>
      </c>
      <c r="C490" s="832" t="s">
        <v>3583</v>
      </c>
      <c r="D490" s="832" t="s">
        <v>3630</v>
      </c>
      <c r="E490" s="832" t="s">
        <v>3631</v>
      </c>
      <c r="F490" s="849">
        <v>7</v>
      </c>
      <c r="G490" s="849">
        <v>6797</v>
      </c>
      <c r="H490" s="849">
        <v>1.7481995884773662</v>
      </c>
      <c r="I490" s="849">
        <v>971</v>
      </c>
      <c r="J490" s="849">
        <v>4</v>
      </c>
      <c r="K490" s="849">
        <v>3888</v>
      </c>
      <c r="L490" s="849">
        <v>1</v>
      </c>
      <c r="M490" s="849">
        <v>972</v>
      </c>
      <c r="N490" s="849">
        <v>5</v>
      </c>
      <c r="O490" s="849">
        <v>4875</v>
      </c>
      <c r="P490" s="837">
        <v>1.253858024691358</v>
      </c>
      <c r="Q490" s="850">
        <v>975</v>
      </c>
    </row>
    <row r="491" spans="1:17" ht="14.4" customHeight="1" x14ac:dyDescent="0.3">
      <c r="A491" s="831" t="s">
        <v>573</v>
      </c>
      <c r="B491" s="832" t="s">
        <v>3582</v>
      </c>
      <c r="C491" s="832" t="s">
        <v>3583</v>
      </c>
      <c r="D491" s="832" t="s">
        <v>4450</v>
      </c>
      <c r="E491" s="832" t="s">
        <v>4451</v>
      </c>
      <c r="F491" s="849">
        <v>2</v>
      </c>
      <c r="G491" s="849">
        <v>1860</v>
      </c>
      <c r="H491" s="849"/>
      <c r="I491" s="849">
        <v>930</v>
      </c>
      <c r="J491" s="849"/>
      <c r="K491" s="849"/>
      <c r="L491" s="849"/>
      <c r="M491" s="849"/>
      <c r="N491" s="849">
        <v>1</v>
      </c>
      <c r="O491" s="849">
        <v>932</v>
      </c>
      <c r="P491" s="837"/>
      <c r="Q491" s="850">
        <v>932</v>
      </c>
    </row>
    <row r="492" spans="1:17" ht="14.4" customHeight="1" x14ac:dyDescent="0.3">
      <c r="A492" s="831" t="s">
        <v>573</v>
      </c>
      <c r="B492" s="832" t="s">
        <v>3582</v>
      </c>
      <c r="C492" s="832" t="s">
        <v>3583</v>
      </c>
      <c r="D492" s="832" t="s">
        <v>3632</v>
      </c>
      <c r="E492" s="832" t="s">
        <v>3633</v>
      </c>
      <c r="F492" s="849">
        <v>1</v>
      </c>
      <c r="G492" s="849">
        <v>985</v>
      </c>
      <c r="H492" s="849"/>
      <c r="I492" s="849">
        <v>985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573</v>
      </c>
      <c r="B493" s="832" t="s">
        <v>3582</v>
      </c>
      <c r="C493" s="832" t="s">
        <v>3583</v>
      </c>
      <c r="D493" s="832" t="s">
        <v>4452</v>
      </c>
      <c r="E493" s="832" t="s">
        <v>4453</v>
      </c>
      <c r="F493" s="849"/>
      <c r="G493" s="849"/>
      <c r="H493" s="849"/>
      <c r="I493" s="849"/>
      <c r="J493" s="849">
        <v>2</v>
      </c>
      <c r="K493" s="849">
        <v>2056</v>
      </c>
      <c r="L493" s="849">
        <v>1</v>
      </c>
      <c r="M493" s="849">
        <v>1028</v>
      </c>
      <c r="N493" s="849">
        <v>1</v>
      </c>
      <c r="O493" s="849">
        <v>1031</v>
      </c>
      <c r="P493" s="837">
        <v>0.50145914396887159</v>
      </c>
      <c r="Q493" s="850">
        <v>1031</v>
      </c>
    </row>
    <row r="494" spans="1:17" ht="14.4" customHeight="1" x14ac:dyDescent="0.3">
      <c r="A494" s="831" t="s">
        <v>573</v>
      </c>
      <c r="B494" s="832" t="s">
        <v>3582</v>
      </c>
      <c r="C494" s="832" t="s">
        <v>3583</v>
      </c>
      <c r="D494" s="832" t="s">
        <v>4454</v>
      </c>
      <c r="E494" s="832" t="s">
        <v>4455</v>
      </c>
      <c r="F494" s="849">
        <v>1</v>
      </c>
      <c r="G494" s="849">
        <v>2409</v>
      </c>
      <c r="H494" s="849">
        <v>0.9995850622406639</v>
      </c>
      <c r="I494" s="849">
        <v>2409</v>
      </c>
      <c r="J494" s="849">
        <v>1</v>
      </c>
      <c r="K494" s="849">
        <v>2410</v>
      </c>
      <c r="L494" s="849">
        <v>1</v>
      </c>
      <c r="M494" s="849">
        <v>2410</v>
      </c>
      <c r="N494" s="849">
        <v>3</v>
      </c>
      <c r="O494" s="849">
        <v>7239</v>
      </c>
      <c r="P494" s="837">
        <v>3.0037344398340249</v>
      </c>
      <c r="Q494" s="850">
        <v>2413</v>
      </c>
    </row>
    <row r="495" spans="1:17" ht="14.4" customHeight="1" x14ac:dyDescent="0.3">
      <c r="A495" s="831" t="s">
        <v>573</v>
      </c>
      <c r="B495" s="832" t="s">
        <v>3582</v>
      </c>
      <c r="C495" s="832" t="s">
        <v>3583</v>
      </c>
      <c r="D495" s="832" t="s">
        <v>4456</v>
      </c>
      <c r="E495" s="832" t="s">
        <v>4457</v>
      </c>
      <c r="F495" s="849">
        <v>10</v>
      </c>
      <c r="G495" s="849">
        <v>30890</v>
      </c>
      <c r="H495" s="849">
        <v>0.49951487710219922</v>
      </c>
      <c r="I495" s="849">
        <v>3089</v>
      </c>
      <c r="J495" s="849">
        <v>20</v>
      </c>
      <c r="K495" s="849">
        <v>61840</v>
      </c>
      <c r="L495" s="849">
        <v>1</v>
      </c>
      <c r="M495" s="849">
        <v>3092</v>
      </c>
      <c r="N495" s="849">
        <v>10</v>
      </c>
      <c r="O495" s="849">
        <v>30990</v>
      </c>
      <c r="P495" s="837">
        <v>0.50113195342820183</v>
      </c>
      <c r="Q495" s="850">
        <v>3099</v>
      </c>
    </row>
    <row r="496" spans="1:17" ht="14.4" customHeight="1" x14ac:dyDescent="0.3">
      <c r="A496" s="831" t="s">
        <v>573</v>
      </c>
      <c r="B496" s="832" t="s">
        <v>3582</v>
      </c>
      <c r="C496" s="832" t="s">
        <v>3583</v>
      </c>
      <c r="D496" s="832" t="s">
        <v>4458</v>
      </c>
      <c r="E496" s="832" t="s">
        <v>4459</v>
      </c>
      <c r="F496" s="849"/>
      <c r="G496" s="849"/>
      <c r="H496" s="849"/>
      <c r="I496" s="849"/>
      <c r="J496" s="849">
        <v>1</v>
      </c>
      <c r="K496" s="849">
        <v>1690</v>
      </c>
      <c r="L496" s="849">
        <v>1</v>
      </c>
      <c r="M496" s="849">
        <v>1690</v>
      </c>
      <c r="N496" s="849">
        <v>1</v>
      </c>
      <c r="O496" s="849">
        <v>1693</v>
      </c>
      <c r="P496" s="837">
        <v>1.001775147928994</v>
      </c>
      <c r="Q496" s="850">
        <v>1693</v>
      </c>
    </row>
    <row r="497" spans="1:17" ht="14.4" customHeight="1" x14ac:dyDescent="0.3">
      <c r="A497" s="831" t="s">
        <v>573</v>
      </c>
      <c r="B497" s="832" t="s">
        <v>3582</v>
      </c>
      <c r="C497" s="832" t="s">
        <v>3583</v>
      </c>
      <c r="D497" s="832" t="s">
        <v>4460</v>
      </c>
      <c r="E497" s="832" t="s">
        <v>4461</v>
      </c>
      <c r="F497" s="849"/>
      <c r="G497" s="849"/>
      <c r="H497" s="849"/>
      <c r="I497" s="849"/>
      <c r="J497" s="849">
        <v>1</v>
      </c>
      <c r="K497" s="849">
        <v>2262</v>
      </c>
      <c r="L497" s="849">
        <v>1</v>
      </c>
      <c r="M497" s="849">
        <v>2262</v>
      </c>
      <c r="N497" s="849"/>
      <c r="O497" s="849"/>
      <c r="P497" s="837"/>
      <c r="Q497" s="850"/>
    </row>
    <row r="498" spans="1:17" ht="14.4" customHeight="1" x14ac:dyDescent="0.3">
      <c r="A498" s="831" t="s">
        <v>573</v>
      </c>
      <c r="B498" s="832" t="s">
        <v>3582</v>
      </c>
      <c r="C498" s="832" t="s">
        <v>3583</v>
      </c>
      <c r="D498" s="832" t="s">
        <v>4462</v>
      </c>
      <c r="E498" s="832" t="s">
        <v>4463</v>
      </c>
      <c r="F498" s="849">
        <v>1</v>
      </c>
      <c r="G498" s="849">
        <v>1718</v>
      </c>
      <c r="H498" s="849"/>
      <c r="I498" s="849">
        <v>1718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573</v>
      </c>
      <c r="B499" s="832" t="s">
        <v>3582</v>
      </c>
      <c r="C499" s="832" t="s">
        <v>3583</v>
      </c>
      <c r="D499" s="832" t="s">
        <v>4464</v>
      </c>
      <c r="E499" s="832" t="s">
        <v>4465</v>
      </c>
      <c r="F499" s="849">
        <v>0</v>
      </c>
      <c r="G499" s="849">
        <v>0</v>
      </c>
      <c r="H499" s="849"/>
      <c r="I499" s="849"/>
      <c r="J499" s="849">
        <v>0</v>
      </c>
      <c r="K499" s="849">
        <v>0</v>
      </c>
      <c r="L499" s="849"/>
      <c r="M499" s="849"/>
      <c r="N499" s="849">
        <v>0</v>
      </c>
      <c r="O499" s="849">
        <v>0</v>
      </c>
      <c r="P499" s="837"/>
      <c r="Q499" s="850"/>
    </row>
    <row r="500" spans="1:17" ht="14.4" customHeight="1" x14ac:dyDescent="0.3">
      <c r="A500" s="831" t="s">
        <v>573</v>
      </c>
      <c r="B500" s="832" t="s">
        <v>3582</v>
      </c>
      <c r="C500" s="832" t="s">
        <v>3583</v>
      </c>
      <c r="D500" s="832" t="s">
        <v>4466</v>
      </c>
      <c r="E500" s="832" t="s">
        <v>4467</v>
      </c>
      <c r="F500" s="849">
        <v>295</v>
      </c>
      <c r="G500" s="849">
        <v>0</v>
      </c>
      <c r="H500" s="849"/>
      <c r="I500" s="849">
        <v>0</v>
      </c>
      <c r="J500" s="849">
        <v>385</v>
      </c>
      <c r="K500" s="849">
        <v>0</v>
      </c>
      <c r="L500" s="849"/>
      <c r="M500" s="849">
        <v>0</v>
      </c>
      <c r="N500" s="849">
        <v>289</v>
      </c>
      <c r="O500" s="849">
        <v>0</v>
      </c>
      <c r="P500" s="837"/>
      <c r="Q500" s="850">
        <v>0</v>
      </c>
    </row>
    <row r="501" spans="1:17" ht="14.4" customHeight="1" x14ac:dyDescent="0.3">
      <c r="A501" s="831" t="s">
        <v>573</v>
      </c>
      <c r="B501" s="832" t="s">
        <v>3582</v>
      </c>
      <c r="C501" s="832" t="s">
        <v>3583</v>
      </c>
      <c r="D501" s="832" t="s">
        <v>4468</v>
      </c>
      <c r="E501" s="832" t="s">
        <v>4469</v>
      </c>
      <c r="F501" s="849">
        <v>44</v>
      </c>
      <c r="G501" s="849">
        <v>0</v>
      </c>
      <c r="H501" s="849"/>
      <c r="I501" s="849">
        <v>0</v>
      </c>
      <c r="J501" s="849">
        <v>29</v>
      </c>
      <c r="K501" s="849">
        <v>0</v>
      </c>
      <c r="L501" s="849"/>
      <c r="M501" s="849">
        <v>0</v>
      </c>
      <c r="N501" s="849">
        <v>53</v>
      </c>
      <c r="O501" s="849">
        <v>0</v>
      </c>
      <c r="P501" s="837"/>
      <c r="Q501" s="850">
        <v>0</v>
      </c>
    </row>
    <row r="502" spans="1:17" ht="14.4" customHeight="1" x14ac:dyDescent="0.3">
      <c r="A502" s="831" t="s">
        <v>573</v>
      </c>
      <c r="B502" s="832" t="s">
        <v>3582</v>
      </c>
      <c r="C502" s="832" t="s">
        <v>3583</v>
      </c>
      <c r="D502" s="832" t="s">
        <v>4470</v>
      </c>
      <c r="E502" s="832" t="s">
        <v>4471</v>
      </c>
      <c r="F502" s="849">
        <v>14</v>
      </c>
      <c r="G502" s="849">
        <v>81116</v>
      </c>
      <c r="H502" s="849">
        <v>0.77752429883250584</v>
      </c>
      <c r="I502" s="849">
        <v>5794</v>
      </c>
      <c r="J502" s="849">
        <v>18</v>
      </c>
      <c r="K502" s="849">
        <v>104326</v>
      </c>
      <c r="L502" s="849">
        <v>1</v>
      </c>
      <c r="M502" s="849">
        <v>5795.8888888888887</v>
      </c>
      <c r="N502" s="849">
        <v>20</v>
      </c>
      <c r="O502" s="849">
        <v>116040</v>
      </c>
      <c r="P502" s="837">
        <v>1.1122826524548051</v>
      </c>
      <c r="Q502" s="850">
        <v>5802</v>
      </c>
    </row>
    <row r="503" spans="1:17" ht="14.4" customHeight="1" x14ac:dyDescent="0.3">
      <c r="A503" s="831" t="s">
        <v>573</v>
      </c>
      <c r="B503" s="832" t="s">
        <v>3582</v>
      </c>
      <c r="C503" s="832" t="s">
        <v>3583</v>
      </c>
      <c r="D503" s="832" t="s">
        <v>4472</v>
      </c>
      <c r="E503" s="832" t="s">
        <v>4473</v>
      </c>
      <c r="F503" s="849">
        <v>35</v>
      </c>
      <c r="G503" s="849">
        <v>144865</v>
      </c>
      <c r="H503" s="849">
        <v>0.77723946261481669</v>
      </c>
      <c r="I503" s="849">
        <v>4139</v>
      </c>
      <c r="J503" s="849">
        <v>45</v>
      </c>
      <c r="K503" s="849">
        <v>186384</v>
      </c>
      <c r="L503" s="849">
        <v>1</v>
      </c>
      <c r="M503" s="849">
        <v>4141.8666666666668</v>
      </c>
      <c r="N503" s="849">
        <v>29</v>
      </c>
      <c r="O503" s="849">
        <v>120321</v>
      </c>
      <c r="P503" s="837">
        <v>0.64555433942827711</v>
      </c>
      <c r="Q503" s="850">
        <v>4149</v>
      </c>
    </row>
    <row r="504" spans="1:17" ht="14.4" customHeight="1" x14ac:dyDescent="0.3">
      <c r="A504" s="831" t="s">
        <v>573</v>
      </c>
      <c r="B504" s="832" t="s">
        <v>3582</v>
      </c>
      <c r="C504" s="832" t="s">
        <v>3583</v>
      </c>
      <c r="D504" s="832" t="s">
        <v>4474</v>
      </c>
      <c r="E504" s="832" t="s">
        <v>4475</v>
      </c>
      <c r="F504" s="849">
        <v>1439</v>
      </c>
      <c r="G504" s="849">
        <v>1621838</v>
      </c>
      <c r="H504" s="849">
        <v>0.99872960235876451</v>
      </c>
      <c r="I504" s="849">
        <v>1127.0590687977763</v>
      </c>
      <c r="J504" s="849">
        <v>1446</v>
      </c>
      <c r="K504" s="849">
        <v>1623901</v>
      </c>
      <c r="L504" s="849">
        <v>1</v>
      </c>
      <c r="M504" s="849">
        <v>1123.0297372060857</v>
      </c>
      <c r="N504" s="849">
        <v>1248</v>
      </c>
      <c r="O504" s="849">
        <v>1389718</v>
      </c>
      <c r="P504" s="837">
        <v>0.85578985418446074</v>
      </c>
      <c r="Q504" s="850">
        <v>1113.5560897435898</v>
      </c>
    </row>
    <row r="505" spans="1:17" ht="14.4" customHeight="1" x14ac:dyDescent="0.3">
      <c r="A505" s="831" t="s">
        <v>573</v>
      </c>
      <c r="B505" s="832" t="s">
        <v>3582</v>
      </c>
      <c r="C505" s="832" t="s">
        <v>3583</v>
      </c>
      <c r="D505" s="832" t="s">
        <v>3648</v>
      </c>
      <c r="E505" s="832" t="s">
        <v>3649</v>
      </c>
      <c r="F505" s="849"/>
      <c r="G505" s="849"/>
      <c r="H505" s="849"/>
      <c r="I505" s="849"/>
      <c r="J505" s="849">
        <v>1</v>
      </c>
      <c r="K505" s="849">
        <v>395</v>
      </c>
      <c r="L505" s="849">
        <v>1</v>
      </c>
      <c r="M505" s="849">
        <v>395</v>
      </c>
      <c r="N505" s="849"/>
      <c r="O505" s="849"/>
      <c r="P505" s="837"/>
      <c r="Q505" s="850"/>
    </row>
    <row r="506" spans="1:17" ht="14.4" customHeight="1" x14ac:dyDescent="0.3">
      <c r="A506" s="831" t="s">
        <v>573</v>
      </c>
      <c r="B506" s="832" t="s">
        <v>3582</v>
      </c>
      <c r="C506" s="832" t="s">
        <v>3583</v>
      </c>
      <c r="D506" s="832" t="s">
        <v>4476</v>
      </c>
      <c r="E506" s="832" t="s">
        <v>4401</v>
      </c>
      <c r="F506" s="849"/>
      <c r="G506" s="849"/>
      <c r="H506" s="849"/>
      <c r="I506" s="849"/>
      <c r="J506" s="849"/>
      <c r="K506" s="849"/>
      <c r="L506" s="849"/>
      <c r="M506" s="849"/>
      <c r="N506" s="849">
        <v>1</v>
      </c>
      <c r="O506" s="849">
        <v>689</v>
      </c>
      <c r="P506" s="837"/>
      <c r="Q506" s="850">
        <v>689</v>
      </c>
    </row>
    <row r="507" spans="1:17" ht="14.4" customHeight="1" x14ac:dyDescent="0.3">
      <c r="A507" s="831" t="s">
        <v>573</v>
      </c>
      <c r="B507" s="832" t="s">
        <v>3582</v>
      </c>
      <c r="C507" s="832" t="s">
        <v>3583</v>
      </c>
      <c r="D507" s="832" t="s">
        <v>4477</v>
      </c>
      <c r="E507" s="832" t="s">
        <v>4478</v>
      </c>
      <c r="F507" s="849">
        <v>4</v>
      </c>
      <c r="G507" s="849">
        <v>0</v>
      </c>
      <c r="H507" s="849"/>
      <c r="I507" s="849">
        <v>0</v>
      </c>
      <c r="J507" s="849">
        <v>23</v>
      </c>
      <c r="K507" s="849">
        <v>0</v>
      </c>
      <c r="L507" s="849"/>
      <c r="M507" s="849">
        <v>0</v>
      </c>
      <c r="N507" s="849">
        <v>32</v>
      </c>
      <c r="O507" s="849">
        <v>0</v>
      </c>
      <c r="P507" s="837"/>
      <c r="Q507" s="850">
        <v>0</v>
      </c>
    </row>
    <row r="508" spans="1:17" ht="14.4" customHeight="1" x14ac:dyDescent="0.3">
      <c r="A508" s="831" t="s">
        <v>573</v>
      </c>
      <c r="B508" s="832" t="s">
        <v>3582</v>
      </c>
      <c r="C508" s="832" t="s">
        <v>3583</v>
      </c>
      <c r="D508" s="832" t="s">
        <v>4479</v>
      </c>
      <c r="E508" s="832" t="s">
        <v>4480</v>
      </c>
      <c r="F508" s="849">
        <v>5</v>
      </c>
      <c r="G508" s="849">
        <v>14750</v>
      </c>
      <c r="H508" s="849">
        <v>0.49966124661246614</v>
      </c>
      <c r="I508" s="849">
        <v>2950</v>
      </c>
      <c r="J508" s="849">
        <v>10</v>
      </c>
      <c r="K508" s="849">
        <v>29520</v>
      </c>
      <c r="L508" s="849">
        <v>1</v>
      </c>
      <c r="M508" s="849">
        <v>2952</v>
      </c>
      <c r="N508" s="849">
        <v>8</v>
      </c>
      <c r="O508" s="849">
        <v>23664</v>
      </c>
      <c r="P508" s="837">
        <v>0.80162601626016261</v>
      </c>
      <c r="Q508" s="850">
        <v>2958</v>
      </c>
    </row>
    <row r="509" spans="1:17" ht="14.4" customHeight="1" x14ac:dyDescent="0.3">
      <c r="A509" s="831" t="s">
        <v>573</v>
      </c>
      <c r="B509" s="832" t="s">
        <v>3582</v>
      </c>
      <c r="C509" s="832" t="s">
        <v>3583</v>
      </c>
      <c r="D509" s="832" t="s">
        <v>4481</v>
      </c>
      <c r="E509" s="832" t="s">
        <v>4482</v>
      </c>
      <c r="F509" s="849">
        <v>1</v>
      </c>
      <c r="G509" s="849">
        <v>2885</v>
      </c>
      <c r="H509" s="849">
        <v>0.9996534996534997</v>
      </c>
      <c r="I509" s="849">
        <v>2885</v>
      </c>
      <c r="J509" s="849">
        <v>1</v>
      </c>
      <c r="K509" s="849">
        <v>2886</v>
      </c>
      <c r="L509" s="849">
        <v>1</v>
      </c>
      <c r="M509" s="849">
        <v>2886</v>
      </c>
      <c r="N509" s="849">
        <v>2</v>
      </c>
      <c r="O509" s="849">
        <v>5782</v>
      </c>
      <c r="P509" s="837">
        <v>2.0034650034650037</v>
      </c>
      <c r="Q509" s="850">
        <v>2891</v>
      </c>
    </row>
    <row r="510" spans="1:17" ht="14.4" customHeight="1" x14ac:dyDescent="0.3">
      <c r="A510" s="831" t="s">
        <v>573</v>
      </c>
      <c r="B510" s="832" t="s">
        <v>3582</v>
      </c>
      <c r="C510" s="832" t="s">
        <v>3583</v>
      </c>
      <c r="D510" s="832" t="s">
        <v>4483</v>
      </c>
      <c r="E510" s="832" t="s">
        <v>4484</v>
      </c>
      <c r="F510" s="849">
        <v>7</v>
      </c>
      <c r="G510" s="849">
        <v>3100</v>
      </c>
      <c r="H510" s="849">
        <v>1.1610486891385767</v>
      </c>
      <c r="I510" s="849">
        <v>442.85714285714283</v>
      </c>
      <c r="J510" s="849">
        <v>6</v>
      </c>
      <c r="K510" s="849">
        <v>2670</v>
      </c>
      <c r="L510" s="849">
        <v>1</v>
      </c>
      <c r="M510" s="849">
        <v>445</v>
      </c>
      <c r="N510" s="849">
        <v>5</v>
      </c>
      <c r="O510" s="849">
        <v>2230</v>
      </c>
      <c r="P510" s="837">
        <v>0.83520599250936334</v>
      </c>
      <c r="Q510" s="850">
        <v>446</v>
      </c>
    </row>
    <row r="511" spans="1:17" ht="14.4" customHeight="1" x14ac:dyDescent="0.3">
      <c r="A511" s="831" t="s">
        <v>573</v>
      </c>
      <c r="B511" s="832" t="s">
        <v>3582</v>
      </c>
      <c r="C511" s="832" t="s">
        <v>3583</v>
      </c>
      <c r="D511" s="832" t="s">
        <v>4485</v>
      </c>
      <c r="E511" s="832" t="s">
        <v>4486</v>
      </c>
      <c r="F511" s="849"/>
      <c r="G511" s="849"/>
      <c r="H511" s="849"/>
      <c r="I511" s="849"/>
      <c r="J511" s="849">
        <v>1</v>
      </c>
      <c r="K511" s="849">
        <v>4136</v>
      </c>
      <c r="L511" s="849">
        <v>1</v>
      </c>
      <c r="M511" s="849">
        <v>4136</v>
      </c>
      <c r="N511" s="849">
        <v>1</v>
      </c>
      <c r="O511" s="849">
        <v>4142</v>
      </c>
      <c r="P511" s="837">
        <v>1.0014506769825919</v>
      </c>
      <c r="Q511" s="850">
        <v>4142</v>
      </c>
    </row>
    <row r="512" spans="1:17" ht="14.4" customHeight="1" x14ac:dyDescent="0.3">
      <c r="A512" s="831" t="s">
        <v>573</v>
      </c>
      <c r="B512" s="832" t="s">
        <v>3582</v>
      </c>
      <c r="C512" s="832" t="s">
        <v>3583</v>
      </c>
      <c r="D512" s="832" t="s">
        <v>3584</v>
      </c>
      <c r="E512" s="832" t="s">
        <v>3585</v>
      </c>
      <c r="F512" s="849">
        <v>511</v>
      </c>
      <c r="G512" s="849">
        <v>128261</v>
      </c>
      <c r="H512" s="849">
        <v>0.92405063291139244</v>
      </c>
      <c r="I512" s="849">
        <v>251</v>
      </c>
      <c r="J512" s="849">
        <v>553</v>
      </c>
      <c r="K512" s="849">
        <v>138803</v>
      </c>
      <c r="L512" s="849">
        <v>1</v>
      </c>
      <c r="M512" s="849">
        <v>251</v>
      </c>
      <c r="N512" s="849">
        <v>465</v>
      </c>
      <c r="O512" s="849">
        <v>117180</v>
      </c>
      <c r="P512" s="837">
        <v>0.84421806445105652</v>
      </c>
      <c r="Q512" s="850">
        <v>252</v>
      </c>
    </row>
    <row r="513" spans="1:17" ht="14.4" customHeight="1" x14ac:dyDescent="0.3">
      <c r="A513" s="831" t="s">
        <v>573</v>
      </c>
      <c r="B513" s="832" t="s">
        <v>3582</v>
      </c>
      <c r="C513" s="832" t="s">
        <v>3583</v>
      </c>
      <c r="D513" s="832" t="s">
        <v>3654</v>
      </c>
      <c r="E513" s="832" t="s">
        <v>3655</v>
      </c>
      <c r="F513" s="849">
        <v>1</v>
      </c>
      <c r="G513" s="849">
        <v>120</v>
      </c>
      <c r="H513" s="849"/>
      <c r="I513" s="849">
        <v>120</v>
      </c>
      <c r="J513" s="849"/>
      <c r="K513" s="849"/>
      <c r="L513" s="849"/>
      <c r="M513" s="849"/>
      <c r="N513" s="849">
        <v>1</v>
      </c>
      <c r="O513" s="849">
        <v>121</v>
      </c>
      <c r="P513" s="837"/>
      <c r="Q513" s="850">
        <v>121</v>
      </c>
    </row>
    <row r="514" spans="1:17" ht="14.4" customHeight="1" x14ac:dyDescent="0.3">
      <c r="A514" s="831" t="s">
        <v>573</v>
      </c>
      <c r="B514" s="832" t="s">
        <v>3582</v>
      </c>
      <c r="C514" s="832" t="s">
        <v>3583</v>
      </c>
      <c r="D514" s="832" t="s">
        <v>3656</v>
      </c>
      <c r="E514" s="832" t="s">
        <v>3657</v>
      </c>
      <c r="F514" s="849">
        <v>1</v>
      </c>
      <c r="G514" s="849">
        <v>721</v>
      </c>
      <c r="H514" s="849"/>
      <c r="I514" s="849">
        <v>721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573</v>
      </c>
      <c r="B515" s="832" t="s">
        <v>3582</v>
      </c>
      <c r="C515" s="832" t="s">
        <v>3583</v>
      </c>
      <c r="D515" s="832" t="s">
        <v>4487</v>
      </c>
      <c r="E515" s="832" t="s">
        <v>4488</v>
      </c>
      <c r="F515" s="849">
        <v>289</v>
      </c>
      <c r="G515" s="849">
        <v>107439</v>
      </c>
      <c r="H515" s="849">
        <v>0.8422228493485725</v>
      </c>
      <c r="I515" s="849">
        <v>371.76124567474051</v>
      </c>
      <c r="J515" s="849">
        <v>342</v>
      </c>
      <c r="K515" s="849">
        <v>127566</v>
      </c>
      <c r="L515" s="849">
        <v>1</v>
      </c>
      <c r="M515" s="849">
        <v>373</v>
      </c>
      <c r="N515" s="849">
        <v>398</v>
      </c>
      <c r="O515" s="849">
        <v>148847</v>
      </c>
      <c r="P515" s="837">
        <v>1.166823448254237</v>
      </c>
      <c r="Q515" s="850">
        <v>373.98743718592965</v>
      </c>
    </row>
    <row r="516" spans="1:17" ht="14.4" customHeight="1" x14ac:dyDescent="0.3">
      <c r="A516" s="831" t="s">
        <v>573</v>
      </c>
      <c r="B516" s="832" t="s">
        <v>3582</v>
      </c>
      <c r="C516" s="832" t="s">
        <v>3583</v>
      </c>
      <c r="D516" s="832" t="s">
        <v>4489</v>
      </c>
      <c r="E516" s="832" t="s">
        <v>4490</v>
      </c>
      <c r="F516" s="849">
        <v>38</v>
      </c>
      <c r="G516" s="849">
        <v>32792</v>
      </c>
      <c r="H516" s="849">
        <v>0.94774566473988442</v>
      </c>
      <c r="I516" s="849">
        <v>862.9473684210526</v>
      </c>
      <c r="J516" s="849">
        <v>40</v>
      </c>
      <c r="K516" s="849">
        <v>34600</v>
      </c>
      <c r="L516" s="849">
        <v>1</v>
      </c>
      <c r="M516" s="849">
        <v>865</v>
      </c>
      <c r="N516" s="849">
        <v>17</v>
      </c>
      <c r="O516" s="849">
        <v>14721</v>
      </c>
      <c r="P516" s="837">
        <v>0.42546242774566473</v>
      </c>
      <c r="Q516" s="850">
        <v>865.94117647058829</v>
      </c>
    </row>
    <row r="517" spans="1:17" ht="14.4" customHeight="1" x14ac:dyDescent="0.3">
      <c r="A517" s="831" t="s">
        <v>573</v>
      </c>
      <c r="B517" s="832" t="s">
        <v>3582</v>
      </c>
      <c r="C517" s="832" t="s">
        <v>3583</v>
      </c>
      <c r="D517" s="832" t="s">
        <v>3735</v>
      </c>
      <c r="E517" s="832" t="s">
        <v>3736</v>
      </c>
      <c r="F517" s="849">
        <v>386</v>
      </c>
      <c r="G517" s="849">
        <v>46284</v>
      </c>
      <c r="H517" s="849">
        <v>1.0596153846153846</v>
      </c>
      <c r="I517" s="849">
        <v>119.90673575129534</v>
      </c>
      <c r="J517" s="849">
        <v>364</v>
      </c>
      <c r="K517" s="849">
        <v>43680</v>
      </c>
      <c r="L517" s="849">
        <v>1</v>
      </c>
      <c r="M517" s="849">
        <v>120</v>
      </c>
      <c r="N517" s="849">
        <v>274</v>
      </c>
      <c r="O517" s="849">
        <v>33152</v>
      </c>
      <c r="P517" s="837">
        <v>0.75897435897435894</v>
      </c>
      <c r="Q517" s="850">
        <v>120.99270072992701</v>
      </c>
    </row>
    <row r="518" spans="1:17" ht="14.4" customHeight="1" x14ac:dyDescent="0.3">
      <c r="A518" s="831" t="s">
        <v>573</v>
      </c>
      <c r="B518" s="832" t="s">
        <v>3582</v>
      </c>
      <c r="C518" s="832" t="s">
        <v>3583</v>
      </c>
      <c r="D518" s="832" t="s">
        <v>4491</v>
      </c>
      <c r="E518" s="832" t="s">
        <v>4492</v>
      </c>
      <c r="F518" s="849">
        <v>5</v>
      </c>
      <c r="G518" s="849">
        <v>22445</v>
      </c>
      <c r="H518" s="849">
        <v>0.83277678836449986</v>
      </c>
      <c r="I518" s="849">
        <v>4489</v>
      </c>
      <c r="J518" s="849">
        <v>6</v>
      </c>
      <c r="K518" s="849">
        <v>26952</v>
      </c>
      <c r="L518" s="849">
        <v>1</v>
      </c>
      <c r="M518" s="849">
        <v>4492</v>
      </c>
      <c r="N518" s="849">
        <v>6</v>
      </c>
      <c r="O518" s="849">
        <v>26994</v>
      </c>
      <c r="P518" s="837">
        <v>1.0015583259127336</v>
      </c>
      <c r="Q518" s="850">
        <v>4499</v>
      </c>
    </row>
    <row r="519" spans="1:17" ht="14.4" customHeight="1" x14ac:dyDescent="0.3">
      <c r="A519" s="831" t="s">
        <v>573</v>
      </c>
      <c r="B519" s="832" t="s">
        <v>3582</v>
      </c>
      <c r="C519" s="832" t="s">
        <v>3583</v>
      </c>
      <c r="D519" s="832" t="s">
        <v>4493</v>
      </c>
      <c r="E519" s="832" t="s">
        <v>4494</v>
      </c>
      <c r="F519" s="849">
        <v>5</v>
      </c>
      <c r="G519" s="849">
        <v>19175</v>
      </c>
      <c r="H519" s="849">
        <v>0.71372738777637157</v>
      </c>
      <c r="I519" s="849">
        <v>3835</v>
      </c>
      <c r="J519" s="849">
        <v>7</v>
      </c>
      <c r="K519" s="849">
        <v>26866</v>
      </c>
      <c r="L519" s="849">
        <v>1</v>
      </c>
      <c r="M519" s="849">
        <v>3838</v>
      </c>
      <c r="N519" s="849">
        <v>5</v>
      </c>
      <c r="O519" s="849">
        <v>19225</v>
      </c>
      <c r="P519" s="837">
        <v>0.7155884761408472</v>
      </c>
      <c r="Q519" s="850">
        <v>3845</v>
      </c>
    </row>
    <row r="520" spans="1:17" ht="14.4" customHeight="1" x14ac:dyDescent="0.3">
      <c r="A520" s="831" t="s">
        <v>573</v>
      </c>
      <c r="B520" s="832" t="s">
        <v>3582</v>
      </c>
      <c r="C520" s="832" t="s">
        <v>3583</v>
      </c>
      <c r="D520" s="832" t="s">
        <v>4495</v>
      </c>
      <c r="E520" s="832" t="s">
        <v>4496</v>
      </c>
      <c r="F520" s="849">
        <v>3</v>
      </c>
      <c r="G520" s="849">
        <v>2655</v>
      </c>
      <c r="H520" s="849">
        <v>3</v>
      </c>
      <c r="I520" s="849">
        <v>885</v>
      </c>
      <c r="J520" s="849">
        <v>1</v>
      </c>
      <c r="K520" s="849">
        <v>885</v>
      </c>
      <c r="L520" s="849">
        <v>1</v>
      </c>
      <c r="M520" s="849">
        <v>885</v>
      </c>
      <c r="N520" s="849">
        <v>2</v>
      </c>
      <c r="O520" s="849">
        <v>1774</v>
      </c>
      <c r="P520" s="837">
        <v>2.0045197740112992</v>
      </c>
      <c r="Q520" s="850">
        <v>887</v>
      </c>
    </row>
    <row r="521" spans="1:17" ht="14.4" customHeight="1" x14ac:dyDescent="0.3">
      <c r="A521" s="831" t="s">
        <v>573</v>
      </c>
      <c r="B521" s="832" t="s">
        <v>3582</v>
      </c>
      <c r="C521" s="832" t="s">
        <v>3583</v>
      </c>
      <c r="D521" s="832" t="s">
        <v>3662</v>
      </c>
      <c r="E521" s="832" t="s">
        <v>3663</v>
      </c>
      <c r="F521" s="849">
        <v>1</v>
      </c>
      <c r="G521" s="849">
        <v>183</v>
      </c>
      <c r="H521" s="849">
        <v>1</v>
      </c>
      <c r="I521" s="849">
        <v>183</v>
      </c>
      <c r="J521" s="849">
        <v>1</v>
      </c>
      <c r="K521" s="849">
        <v>183</v>
      </c>
      <c r="L521" s="849">
        <v>1</v>
      </c>
      <c r="M521" s="849">
        <v>183</v>
      </c>
      <c r="N521" s="849">
        <v>1</v>
      </c>
      <c r="O521" s="849">
        <v>375</v>
      </c>
      <c r="P521" s="837">
        <v>2.0491803278688523</v>
      </c>
      <c r="Q521" s="850">
        <v>375</v>
      </c>
    </row>
    <row r="522" spans="1:17" ht="14.4" customHeight="1" x14ac:dyDescent="0.3">
      <c r="A522" s="831" t="s">
        <v>573</v>
      </c>
      <c r="B522" s="832" t="s">
        <v>3582</v>
      </c>
      <c r="C522" s="832" t="s">
        <v>3583</v>
      </c>
      <c r="D522" s="832" t="s">
        <v>3664</v>
      </c>
      <c r="E522" s="832" t="s">
        <v>3665</v>
      </c>
      <c r="F522" s="849"/>
      <c r="G522" s="849"/>
      <c r="H522" s="849"/>
      <c r="I522" s="849"/>
      <c r="J522" s="849"/>
      <c r="K522" s="849"/>
      <c r="L522" s="849"/>
      <c r="M522" s="849"/>
      <c r="N522" s="849">
        <v>2</v>
      </c>
      <c r="O522" s="849">
        <v>1968</v>
      </c>
      <c r="P522" s="837"/>
      <c r="Q522" s="850">
        <v>984</v>
      </c>
    </row>
    <row r="523" spans="1:17" ht="14.4" customHeight="1" x14ac:dyDescent="0.3">
      <c r="A523" s="831" t="s">
        <v>573</v>
      </c>
      <c r="B523" s="832" t="s">
        <v>3582</v>
      </c>
      <c r="C523" s="832" t="s">
        <v>3583</v>
      </c>
      <c r="D523" s="832" t="s">
        <v>4497</v>
      </c>
      <c r="E523" s="832" t="s">
        <v>4498</v>
      </c>
      <c r="F523" s="849">
        <v>13</v>
      </c>
      <c r="G523" s="849">
        <v>24193</v>
      </c>
      <c r="H523" s="849">
        <v>0.61871515523502629</v>
      </c>
      <c r="I523" s="849">
        <v>1861</v>
      </c>
      <c r="J523" s="849">
        <v>21</v>
      </c>
      <c r="K523" s="849">
        <v>39102</v>
      </c>
      <c r="L523" s="849">
        <v>1</v>
      </c>
      <c r="M523" s="849">
        <v>1862</v>
      </c>
      <c r="N523" s="849">
        <v>16</v>
      </c>
      <c r="O523" s="849">
        <v>29840</v>
      </c>
      <c r="P523" s="837">
        <v>0.76313232059741187</v>
      </c>
      <c r="Q523" s="850">
        <v>1865</v>
      </c>
    </row>
    <row r="524" spans="1:17" ht="14.4" customHeight="1" x14ac:dyDescent="0.3">
      <c r="A524" s="831" t="s">
        <v>573</v>
      </c>
      <c r="B524" s="832" t="s">
        <v>3582</v>
      </c>
      <c r="C524" s="832" t="s">
        <v>3583</v>
      </c>
      <c r="D524" s="832" t="s">
        <v>4499</v>
      </c>
      <c r="E524" s="832" t="s">
        <v>4500</v>
      </c>
      <c r="F524" s="849"/>
      <c r="G524" s="849"/>
      <c r="H524" s="849"/>
      <c r="I524" s="849"/>
      <c r="J524" s="849"/>
      <c r="K524" s="849"/>
      <c r="L524" s="849"/>
      <c r="M524" s="849"/>
      <c r="N524" s="849">
        <v>2</v>
      </c>
      <c r="O524" s="849">
        <v>234</v>
      </c>
      <c r="P524" s="837"/>
      <c r="Q524" s="850">
        <v>117</v>
      </c>
    </row>
    <row r="525" spans="1:17" ht="14.4" customHeight="1" x14ac:dyDescent="0.3">
      <c r="A525" s="831" t="s">
        <v>573</v>
      </c>
      <c r="B525" s="832" t="s">
        <v>3582</v>
      </c>
      <c r="C525" s="832" t="s">
        <v>3583</v>
      </c>
      <c r="D525" s="832" t="s">
        <v>3666</v>
      </c>
      <c r="E525" s="832" t="s">
        <v>3667</v>
      </c>
      <c r="F525" s="849">
        <v>23</v>
      </c>
      <c r="G525" s="849">
        <v>7329</v>
      </c>
      <c r="H525" s="849">
        <v>0.95728840125391845</v>
      </c>
      <c r="I525" s="849">
        <v>318.6521739130435</v>
      </c>
      <c r="J525" s="849">
        <v>24</v>
      </c>
      <c r="K525" s="849">
        <v>7656</v>
      </c>
      <c r="L525" s="849">
        <v>1</v>
      </c>
      <c r="M525" s="849">
        <v>319</v>
      </c>
      <c r="N525" s="849">
        <v>17</v>
      </c>
      <c r="O525" s="849">
        <v>6001</v>
      </c>
      <c r="P525" s="837">
        <v>0.78382967607105536</v>
      </c>
      <c r="Q525" s="850">
        <v>353</v>
      </c>
    </row>
    <row r="526" spans="1:17" ht="14.4" customHeight="1" x14ac:dyDescent="0.3">
      <c r="A526" s="831" t="s">
        <v>573</v>
      </c>
      <c r="B526" s="832" t="s">
        <v>3582</v>
      </c>
      <c r="C526" s="832" t="s">
        <v>3583</v>
      </c>
      <c r="D526" s="832" t="s">
        <v>3668</v>
      </c>
      <c r="E526" s="832" t="s">
        <v>3669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501</v>
      </c>
      <c r="P526" s="837"/>
      <c r="Q526" s="850">
        <v>501</v>
      </c>
    </row>
    <row r="527" spans="1:17" ht="14.4" customHeight="1" x14ac:dyDescent="0.3">
      <c r="A527" s="831" t="s">
        <v>573</v>
      </c>
      <c r="B527" s="832" t="s">
        <v>3582</v>
      </c>
      <c r="C527" s="832" t="s">
        <v>3583</v>
      </c>
      <c r="D527" s="832" t="s">
        <v>3670</v>
      </c>
      <c r="E527" s="832" t="s">
        <v>3671</v>
      </c>
      <c r="F527" s="849"/>
      <c r="G527" s="849"/>
      <c r="H527" s="849"/>
      <c r="I527" s="849"/>
      <c r="J527" s="849">
        <v>1</v>
      </c>
      <c r="K527" s="849">
        <v>132</v>
      </c>
      <c r="L527" s="849">
        <v>1</v>
      </c>
      <c r="M527" s="849">
        <v>132</v>
      </c>
      <c r="N527" s="849"/>
      <c r="O527" s="849"/>
      <c r="P527" s="837"/>
      <c r="Q527" s="850"/>
    </row>
    <row r="528" spans="1:17" ht="14.4" customHeight="1" x14ac:dyDescent="0.3">
      <c r="A528" s="831" t="s">
        <v>573</v>
      </c>
      <c r="B528" s="832" t="s">
        <v>3582</v>
      </c>
      <c r="C528" s="832" t="s">
        <v>3583</v>
      </c>
      <c r="D528" s="832" t="s">
        <v>4501</v>
      </c>
      <c r="E528" s="832" t="s">
        <v>4502</v>
      </c>
      <c r="F528" s="849">
        <v>16</v>
      </c>
      <c r="G528" s="849">
        <v>42384</v>
      </c>
      <c r="H528" s="849">
        <v>0.53313207547169816</v>
      </c>
      <c r="I528" s="849">
        <v>2649</v>
      </c>
      <c r="J528" s="849">
        <v>30</v>
      </c>
      <c r="K528" s="849">
        <v>79500</v>
      </c>
      <c r="L528" s="849">
        <v>1</v>
      </c>
      <c r="M528" s="849">
        <v>2650</v>
      </c>
      <c r="N528" s="849">
        <v>20</v>
      </c>
      <c r="O528" s="849">
        <v>53100</v>
      </c>
      <c r="P528" s="837">
        <v>0.66792452830188676</v>
      </c>
      <c r="Q528" s="850">
        <v>2655</v>
      </c>
    </row>
    <row r="529" spans="1:17" ht="14.4" customHeight="1" x14ac:dyDescent="0.3">
      <c r="A529" s="831" t="s">
        <v>573</v>
      </c>
      <c r="B529" s="832" t="s">
        <v>3582</v>
      </c>
      <c r="C529" s="832" t="s">
        <v>3583</v>
      </c>
      <c r="D529" s="832" t="s">
        <v>4503</v>
      </c>
      <c r="E529" s="832" t="s">
        <v>4504</v>
      </c>
      <c r="F529" s="849">
        <v>3</v>
      </c>
      <c r="G529" s="849">
        <v>14358</v>
      </c>
      <c r="H529" s="849">
        <v>0.99937356441845893</v>
      </c>
      <c r="I529" s="849">
        <v>4786</v>
      </c>
      <c r="J529" s="849">
        <v>3</v>
      </c>
      <c r="K529" s="849">
        <v>14367</v>
      </c>
      <c r="L529" s="849">
        <v>1</v>
      </c>
      <c r="M529" s="849">
        <v>4789</v>
      </c>
      <c r="N529" s="849">
        <v>3</v>
      </c>
      <c r="O529" s="849">
        <v>14388</v>
      </c>
      <c r="P529" s="837">
        <v>1.0014616830235958</v>
      </c>
      <c r="Q529" s="850">
        <v>4796</v>
      </c>
    </row>
    <row r="530" spans="1:17" ht="14.4" customHeight="1" x14ac:dyDescent="0.3">
      <c r="A530" s="831" t="s">
        <v>573</v>
      </c>
      <c r="B530" s="832" t="s">
        <v>3582</v>
      </c>
      <c r="C530" s="832" t="s">
        <v>3583</v>
      </c>
      <c r="D530" s="832" t="s">
        <v>4505</v>
      </c>
      <c r="E530" s="832" t="s">
        <v>4506</v>
      </c>
      <c r="F530" s="849">
        <v>36</v>
      </c>
      <c r="G530" s="849">
        <v>204980</v>
      </c>
      <c r="H530" s="849">
        <v>1.4955057491390884</v>
      </c>
      <c r="I530" s="849">
        <v>5693.8888888888887</v>
      </c>
      <c r="J530" s="849">
        <v>24</v>
      </c>
      <c r="K530" s="849">
        <v>137064</v>
      </c>
      <c r="L530" s="849">
        <v>1</v>
      </c>
      <c r="M530" s="849">
        <v>5711</v>
      </c>
      <c r="N530" s="849">
        <v>16</v>
      </c>
      <c r="O530" s="849">
        <v>91616</v>
      </c>
      <c r="P530" s="837">
        <v>0.66841767349559333</v>
      </c>
      <c r="Q530" s="850">
        <v>5726</v>
      </c>
    </row>
    <row r="531" spans="1:17" ht="14.4" customHeight="1" x14ac:dyDescent="0.3">
      <c r="A531" s="831" t="s">
        <v>573</v>
      </c>
      <c r="B531" s="832" t="s">
        <v>3582</v>
      </c>
      <c r="C531" s="832" t="s">
        <v>3583</v>
      </c>
      <c r="D531" s="832" t="s">
        <v>4507</v>
      </c>
      <c r="E531" s="832" t="s">
        <v>4508</v>
      </c>
      <c r="F531" s="849">
        <v>2</v>
      </c>
      <c r="G531" s="849">
        <v>5102</v>
      </c>
      <c r="H531" s="849">
        <v>0.99960815047021945</v>
      </c>
      <c r="I531" s="849">
        <v>2551</v>
      </c>
      <c r="J531" s="849">
        <v>2</v>
      </c>
      <c r="K531" s="849">
        <v>5104</v>
      </c>
      <c r="L531" s="849">
        <v>1</v>
      </c>
      <c r="M531" s="849">
        <v>2552</v>
      </c>
      <c r="N531" s="849">
        <v>1</v>
      </c>
      <c r="O531" s="849">
        <v>2555</v>
      </c>
      <c r="P531" s="837">
        <v>0.50058777429467083</v>
      </c>
      <c r="Q531" s="850">
        <v>2555</v>
      </c>
    </row>
    <row r="532" spans="1:17" ht="14.4" customHeight="1" x14ac:dyDescent="0.3">
      <c r="A532" s="831" t="s">
        <v>573</v>
      </c>
      <c r="B532" s="832" t="s">
        <v>3582</v>
      </c>
      <c r="C532" s="832" t="s">
        <v>3583</v>
      </c>
      <c r="D532" s="832" t="s">
        <v>4509</v>
      </c>
      <c r="E532" s="832" t="s">
        <v>4510</v>
      </c>
      <c r="F532" s="849">
        <v>7</v>
      </c>
      <c r="G532" s="849">
        <v>17836</v>
      </c>
      <c r="H532" s="849">
        <v>0.77750653879686138</v>
      </c>
      <c r="I532" s="849">
        <v>2548</v>
      </c>
      <c r="J532" s="849">
        <v>9</v>
      </c>
      <c r="K532" s="849">
        <v>22940</v>
      </c>
      <c r="L532" s="849">
        <v>1</v>
      </c>
      <c r="M532" s="849">
        <v>2548.8888888888887</v>
      </c>
      <c r="N532" s="849">
        <v>10</v>
      </c>
      <c r="O532" s="849">
        <v>25540</v>
      </c>
      <c r="P532" s="837">
        <v>1.1133391455972101</v>
      </c>
      <c r="Q532" s="850">
        <v>2554</v>
      </c>
    </row>
    <row r="533" spans="1:17" ht="14.4" customHeight="1" x14ac:dyDescent="0.3">
      <c r="A533" s="831" t="s">
        <v>573</v>
      </c>
      <c r="B533" s="832" t="s">
        <v>3582</v>
      </c>
      <c r="C533" s="832" t="s">
        <v>3583</v>
      </c>
      <c r="D533" s="832" t="s">
        <v>4511</v>
      </c>
      <c r="E533" s="832" t="s">
        <v>4512</v>
      </c>
      <c r="F533" s="849">
        <v>1</v>
      </c>
      <c r="G533" s="849">
        <v>4570</v>
      </c>
      <c r="H533" s="849">
        <v>0.11106250607562944</v>
      </c>
      <c r="I533" s="849">
        <v>4570</v>
      </c>
      <c r="J533" s="849">
        <v>9</v>
      </c>
      <c r="K533" s="849">
        <v>41148</v>
      </c>
      <c r="L533" s="849">
        <v>1</v>
      </c>
      <c r="M533" s="849">
        <v>4572</v>
      </c>
      <c r="N533" s="849">
        <v>2</v>
      </c>
      <c r="O533" s="849">
        <v>9160</v>
      </c>
      <c r="P533" s="837">
        <v>0.22261106250607562</v>
      </c>
      <c r="Q533" s="850">
        <v>4580</v>
      </c>
    </row>
    <row r="534" spans="1:17" ht="14.4" customHeight="1" x14ac:dyDescent="0.3">
      <c r="A534" s="831" t="s">
        <v>573</v>
      </c>
      <c r="B534" s="832" t="s">
        <v>3582</v>
      </c>
      <c r="C534" s="832" t="s">
        <v>3583</v>
      </c>
      <c r="D534" s="832" t="s">
        <v>4513</v>
      </c>
      <c r="E534" s="832" t="s">
        <v>4514</v>
      </c>
      <c r="F534" s="849">
        <v>8</v>
      </c>
      <c r="G534" s="849">
        <v>29680</v>
      </c>
      <c r="H534" s="849">
        <v>1.5987072448155131</v>
      </c>
      <c r="I534" s="849">
        <v>3710</v>
      </c>
      <c r="J534" s="849">
        <v>5</v>
      </c>
      <c r="K534" s="849">
        <v>18565</v>
      </c>
      <c r="L534" s="849">
        <v>1</v>
      </c>
      <c r="M534" s="849">
        <v>3713</v>
      </c>
      <c r="N534" s="849">
        <v>5</v>
      </c>
      <c r="O534" s="849">
        <v>18595</v>
      </c>
      <c r="P534" s="837">
        <v>1.0016159439806087</v>
      </c>
      <c r="Q534" s="850">
        <v>3719</v>
      </c>
    </row>
    <row r="535" spans="1:17" ht="14.4" customHeight="1" x14ac:dyDescent="0.3">
      <c r="A535" s="831" t="s">
        <v>573</v>
      </c>
      <c r="B535" s="832" t="s">
        <v>3582</v>
      </c>
      <c r="C535" s="832" t="s">
        <v>3583</v>
      </c>
      <c r="D535" s="832" t="s">
        <v>4515</v>
      </c>
      <c r="E535" s="832" t="s">
        <v>4516</v>
      </c>
      <c r="F535" s="849">
        <v>4</v>
      </c>
      <c r="G535" s="849">
        <v>12444</v>
      </c>
      <c r="H535" s="849">
        <v>0.49967876646321874</v>
      </c>
      <c r="I535" s="849">
        <v>3111</v>
      </c>
      <c r="J535" s="849">
        <v>8</v>
      </c>
      <c r="K535" s="849">
        <v>24904</v>
      </c>
      <c r="L535" s="849">
        <v>1</v>
      </c>
      <c r="M535" s="849">
        <v>3113</v>
      </c>
      <c r="N535" s="849">
        <v>1</v>
      </c>
      <c r="O535" s="849">
        <v>3113</v>
      </c>
      <c r="P535" s="837">
        <v>0.125</v>
      </c>
      <c r="Q535" s="850">
        <v>3113</v>
      </c>
    </row>
    <row r="536" spans="1:17" ht="14.4" customHeight="1" x14ac:dyDescent="0.3">
      <c r="A536" s="831" t="s">
        <v>573</v>
      </c>
      <c r="B536" s="832" t="s">
        <v>3582</v>
      </c>
      <c r="C536" s="832" t="s">
        <v>3583</v>
      </c>
      <c r="D536" s="832" t="s">
        <v>4517</v>
      </c>
      <c r="E536" s="832" t="s">
        <v>4518</v>
      </c>
      <c r="F536" s="849">
        <v>11</v>
      </c>
      <c r="G536" s="849">
        <v>32241</v>
      </c>
      <c r="H536" s="849">
        <v>0.84557685751003175</v>
      </c>
      <c r="I536" s="849">
        <v>2931</v>
      </c>
      <c r="J536" s="849">
        <v>13</v>
      </c>
      <c r="K536" s="849">
        <v>38129</v>
      </c>
      <c r="L536" s="849">
        <v>1</v>
      </c>
      <c r="M536" s="849">
        <v>2933</v>
      </c>
      <c r="N536" s="849">
        <v>14</v>
      </c>
      <c r="O536" s="849">
        <v>41146</v>
      </c>
      <c r="P536" s="837">
        <v>1.0791261244721866</v>
      </c>
      <c r="Q536" s="850">
        <v>2939</v>
      </c>
    </row>
    <row r="537" spans="1:17" ht="14.4" customHeight="1" x14ac:dyDescent="0.3">
      <c r="A537" s="831" t="s">
        <v>573</v>
      </c>
      <c r="B537" s="832" t="s">
        <v>3582</v>
      </c>
      <c r="C537" s="832" t="s">
        <v>3583</v>
      </c>
      <c r="D537" s="832" t="s">
        <v>4519</v>
      </c>
      <c r="E537" s="832" t="s">
        <v>4520</v>
      </c>
      <c r="F537" s="849">
        <v>5</v>
      </c>
      <c r="G537" s="849">
        <v>19700</v>
      </c>
      <c r="H537" s="849">
        <v>1.6658210722137663</v>
      </c>
      <c r="I537" s="849">
        <v>3940</v>
      </c>
      <c r="J537" s="849">
        <v>3</v>
      </c>
      <c r="K537" s="849">
        <v>11826</v>
      </c>
      <c r="L537" s="849">
        <v>1</v>
      </c>
      <c r="M537" s="849">
        <v>3942</v>
      </c>
      <c r="N537" s="849">
        <v>2</v>
      </c>
      <c r="O537" s="849">
        <v>7896</v>
      </c>
      <c r="P537" s="837">
        <v>0.6676813800101471</v>
      </c>
      <c r="Q537" s="850">
        <v>3948</v>
      </c>
    </row>
    <row r="538" spans="1:17" ht="14.4" customHeight="1" x14ac:dyDescent="0.3">
      <c r="A538" s="831" t="s">
        <v>573</v>
      </c>
      <c r="B538" s="832" t="s">
        <v>3582</v>
      </c>
      <c r="C538" s="832" t="s">
        <v>3583</v>
      </c>
      <c r="D538" s="832" t="s">
        <v>4521</v>
      </c>
      <c r="E538" s="832" t="s">
        <v>4522</v>
      </c>
      <c r="F538" s="849">
        <v>5</v>
      </c>
      <c r="G538" s="849">
        <v>5005</v>
      </c>
      <c r="H538" s="849">
        <v>0.55500110889332444</v>
      </c>
      <c r="I538" s="849">
        <v>1001</v>
      </c>
      <c r="J538" s="849">
        <v>9</v>
      </c>
      <c r="K538" s="849">
        <v>9018</v>
      </c>
      <c r="L538" s="849">
        <v>1</v>
      </c>
      <c r="M538" s="849">
        <v>1002</v>
      </c>
      <c r="N538" s="849">
        <v>6</v>
      </c>
      <c r="O538" s="849">
        <v>6030</v>
      </c>
      <c r="P538" s="837">
        <v>0.66866267465069862</v>
      </c>
      <c r="Q538" s="850">
        <v>1005</v>
      </c>
    </row>
    <row r="539" spans="1:17" ht="14.4" customHeight="1" x14ac:dyDescent="0.3">
      <c r="A539" s="831" t="s">
        <v>573</v>
      </c>
      <c r="B539" s="832" t="s">
        <v>3582</v>
      </c>
      <c r="C539" s="832" t="s">
        <v>3583</v>
      </c>
      <c r="D539" s="832" t="s">
        <v>3676</v>
      </c>
      <c r="E539" s="832" t="s">
        <v>3677</v>
      </c>
      <c r="F539" s="849">
        <v>2</v>
      </c>
      <c r="G539" s="849">
        <v>240</v>
      </c>
      <c r="H539" s="849"/>
      <c r="I539" s="849">
        <v>120</v>
      </c>
      <c r="J539" s="849"/>
      <c r="K539" s="849"/>
      <c r="L539" s="849"/>
      <c r="M539" s="849"/>
      <c r="N539" s="849">
        <v>3</v>
      </c>
      <c r="O539" s="849">
        <v>363</v>
      </c>
      <c r="P539" s="837"/>
      <c r="Q539" s="850">
        <v>121</v>
      </c>
    </row>
    <row r="540" spans="1:17" ht="14.4" customHeight="1" x14ac:dyDescent="0.3">
      <c r="A540" s="831" t="s">
        <v>573</v>
      </c>
      <c r="B540" s="832" t="s">
        <v>3582</v>
      </c>
      <c r="C540" s="832" t="s">
        <v>3583</v>
      </c>
      <c r="D540" s="832" t="s">
        <v>4523</v>
      </c>
      <c r="E540" s="832" t="s">
        <v>4524</v>
      </c>
      <c r="F540" s="849">
        <v>8</v>
      </c>
      <c r="G540" s="849">
        <v>48552</v>
      </c>
      <c r="H540" s="849">
        <v>1.5989461551127944</v>
      </c>
      <c r="I540" s="849">
        <v>6069</v>
      </c>
      <c r="J540" s="849">
        <v>5</v>
      </c>
      <c r="K540" s="849">
        <v>30365</v>
      </c>
      <c r="L540" s="849">
        <v>1</v>
      </c>
      <c r="M540" s="849">
        <v>6073</v>
      </c>
      <c r="N540" s="849">
        <v>9</v>
      </c>
      <c r="O540" s="849">
        <v>54738</v>
      </c>
      <c r="P540" s="837">
        <v>1.8026675448707394</v>
      </c>
      <c r="Q540" s="850">
        <v>6082</v>
      </c>
    </row>
    <row r="541" spans="1:17" ht="14.4" customHeight="1" x14ac:dyDescent="0.3">
      <c r="A541" s="831" t="s">
        <v>573</v>
      </c>
      <c r="B541" s="832" t="s">
        <v>3582</v>
      </c>
      <c r="C541" s="832" t="s">
        <v>3583</v>
      </c>
      <c r="D541" s="832" t="s">
        <v>4525</v>
      </c>
      <c r="E541" s="832" t="s">
        <v>4526</v>
      </c>
      <c r="F541" s="849">
        <v>1</v>
      </c>
      <c r="G541" s="849">
        <v>8306</v>
      </c>
      <c r="H541" s="849">
        <v>0.99927815206929738</v>
      </c>
      <c r="I541" s="849">
        <v>8306</v>
      </c>
      <c r="J541" s="849">
        <v>1</v>
      </c>
      <c r="K541" s="849">
        <v>8312</v>
      </c>
      <c r="L541" s="849">
        <v>1</v>
      </c>
      <c r="M541" s="849">
        <v>8312</v>
      </c>
      <c r="N541" s="849">
        <v>3</v>
      </c>
      <c r="O541" s="849">
        <v>24987</v>
      </c>
      <c r="P541" s="837">
        <v>3.006135707410972</v>
      </c>
      <c r="Q541" s="850">
        <v>8329</v>
      </c>
    </row>
    <row r="542" spans="1:17" ht="14.4" customHeight="1" x14ac:dyDescent="0.3">
      <c r="A542" s="831" t="s">
        <v>573</v>
      </c>
      <c r="B542" s="832" t="s">
        <v>3582</v>
      </c>
      <c r="C542" s="832" t="s">
        <v>3583</v>
      </c>
      <c r="D542" s="832" t="s">
        <v>4527</v>
      </c>
      <c r="E542" s="832" t="s">
        <v>4528</v>
      </c>
      <c r="F542" s="849">
        <v>4</v>
      </c>
      <c r="G542" s="849">
        <v>0</v>
      </c>
      <c r="H542" s="849"/>
      <c r="I542" s="849">
        <v>0</v>
      </c>
      <c r="J542" s="849">
        <v>4</v>
      </c>
      <c r="K542" s="849">
        <v>0</v>
      </c>
      <c r="L542" s="849"/>
      <c r="M542" s="849">
        <v>0</v>
      </c>
      <c r="N542" s="849">
        <v>2</v>
      </c>
      <c r="O542" s="849">
        <v>0</v>
      </c>
      <c r="P542" s="837"/>
      <c r="Q542" s="850">
        <v>0</v>
      </c>
    </row>
    <row r="543" spans="1:17" ht="14.4" customHeight="1" x14ac:dyDescent="0.3">
      <c r="A543" s="831" t="s">
        <v>573</v>
      </c>
      <c r="B543" s="832" t="s">
        <v>3582</v>
      </c>
      <c r="C543" s="832" t="s">
        <v>3583</v>
      </c>
      <c r="D543" s="832" t="s">
        <v>3684</v>
      </c>
      <c r="E543" s="832" t="s">
        <v>3685</v>
      </c>
      <c r="F543" s="849">
        <v>2</v>
      </c>
      <c r="G543" s="849">
        <v>1782</v>
      </c>
      <c r="H543" s="849">
        <v>0.6659192825112108</v>
      </c>
      <c r="I543" s="849">
        <v>891</v>
      </c>
      <c r="J543" s="849">
        <v>3</v>
      </c>
      <c r="K543" s="849">
        <v>2676</v>
      </c>
      <c r="L543" s="849">
        <v>1</v>
      </c>
      <c r="M543" s="849">
        <v>892</v>
      </c>
      <c r="N543" s="849">
        <v>3</v>
      </c>
      <c r="O543" s="849">
        <v>2682</v>
      </c>
      <c r="P543" s="837">
        <v>1.0022421524663676</v>
      </c>
      <c r="Q543" s="850">
        <v>894</v>
      </c>
    </row>
    <row r="544" spans="1:17" ht="14.4" customHeight="1" x14ac:dyDescent="0.3">
      <c r="A544" s="831" t="s">
        <v>573</v>
      </c>
      <c r="B544" s="832" t="s">
        <v>3582</v>
      </c>
      <c r="C544" s="832" t="s">
        <v>3583</v>
      </c>
      <c r="D544" s="832" t="s">
        <v>4529</v>
      </c>
      <c r="E544" s="832" t="s">
        <v>4530</v>
      </c>
      <c r="F544" s="849">
        <v>1</v>
      </c>
      <c r="G544" s="849">
        <v>710</v>
      </c>
      <c r="H544" s="849">
        <v>0.12526464361326747</v>
      </c>
      <c r="I544" s="849">
        <v>710</v>
      </c>
      <c r="J544" s="849">
        <v>4</v>
      </c>
      <c r="K544" s="849">
        <v>5668</v>
      </c>
      <c r="L544" s="849">
        <v>1</v>
      </c>
      <c r="M544" s="849">
        <v>1417</v>
      </c>
      <c r="N544" s="849">
        <v>1</v>
      </c>
      <c r="O544" s="849">
        <v>1418</v>
      </c>
      <c r="P544" s="837">
        <v>0.25017642907551163</v>
      </c>
      <c r="Q544" s="850">
        <v>1418</v>
      </c>
    </row>
    <row r="545" spans="1:17" ht="14.4" customHeight="1" x14ac:dyDescent="0.3">
      <c r="A545" s="831" t="s">
        <v>573</v>
      </c>
      <c r="B545" s="832" t="s">
        <v>3582</v>
      </c>
      <c r="C545" s="832" t="s">
        <v>3583</v>
      </c>
      <c r="D545" s="832" t="s">
        <v>4531</v>
      </c>
      <c r="E545" s="832" t="s">
        <v>4532</v>
      </c>
      <c r="F545" s="849"/>
      <c r="G545" s="849"/>
      <c r="H545" s="849"/>
      <c r="I545" s="849"/>
      <c r="J545" s="849">
        <v>1</v>
      </c>
      <c r="K545" s="849">
        <v>2290</v>
      </c>
      <c r="L545" s="849">
        <v>1</v>
      </c>
      <c r="M545" s="849">
        <v>2290</v>
      </c>
      <c r="N545" s="849">
        <v>4</v>
      </c>
      <c r="O545" s="849">
        <v>9172</v>
      </c>
      <c r="P545" s="837">
        <v>4.0052401746724895</v>
      </c>
      <c r="Q545" s="850">
        <v>2293</v>
      </c>
    </row>
    <row r="546" spans="1:17" ht="14.4" customHeight="1" x14ac:dyDescent="0.3">
      <c r="A546" s="831" t="s">
        <v>573</v>
      </c>
      <c r="B546" s="832" t="s">
        <v>3582</v>
      </c>
      <c r="C546" s="832" t="s">
        <v>3583</v>
      </c>
      <c r="D546" s="832" t="s">
        <v>3688</v>
      </c>
      <c r="E546" s="832" t="s">
        <v>3689</v>
      </c>
      <c r="F546" s="849">
        <v>6</v>
      </c>
      <c r="G546" s="849">
        <v>2394</v>
      </c>
      <c r="H546" s="849">
        <v>0.99750000000000005</v>
      </c>
      <c r="I546" s="849">
        <v>399</v>
      </c>
      <c r="J546" s="849">
        <v>6</v>
      </c>
      <c r="K546" s="849">
        <v>2400</v>
      </c>
      <c r="L546" s="849">
        <v>1</v>
      </c>
      <c r="M546" s="849">
        <v>400</v>
      </c>
      <c r="N546" s="849">
        <v>2</v>
      </c>
      <c r="O546" s="849">
        <v>1000</v>
      </c>
      <c r="P546" s="837">
        <v>0.41666666666666669</v>
      </c>
      <c r="Q546" s="850">
        <v>500</v>
      </c>
    </row>
    <row r="547" spans="1:17" ht="14.4" customHeight="1" x14ac:dyDescent="0.3">
      <c r="A547" s="831" t="s">
        <v>573</v>
      </c>
      <c r="B547" s="832" t="s">
        <v>3582</v>
      </c>
      <c r="C547" s="832" t="s">
        <v>3583</v>
      </c>
      <c r="D547" s="832" t="s">
        <v>4533</v>
      </c>
      <c r="E547" s="832" t="s">
        <v>4534</v>
      </c>
      <c r="F547" s="849">
        <v>44</v>
      </c>
      <c r="G547" s="849">
        <v>14564</v>
      </c>
      <c r="H547" s="849">
        <v>0.93617021276595747</v>
      </c>
      <c r="I547" s="849">
        <v>331</v>
      </c>
      <c r="J547" s="849">
        <v>47</v>
      </c>
      <c r="K547" s="849">
        <v>15557</v>
      </c>
      <c r="L547" s="849">
        <v>1</v>
      </c>
      <c r="M547" s="849">
        <v>331</v>
      </c>
      <c r="N547" s="849">
        <v>23</v>
      </c>
      <c r="O547" s="849">
        <v>7636</v>
      </c>
      <c r="P547" s="837">
        <v>0.49084013627306033</v>
      </c>
      <c r="Q547" s="850">
        <v>332</v>
      </c>
    </row>
    <row r="548" spans="1:17" ht="14.4" customHeight="1" x14ac:dyDescent="0.3">
      <c r="A548" s="831" t="s">
        <v>573</v>
      </c>
      <c r="B548" s="832" t="s">
        <v>3582</v>
      </c>
      <c r="C548" s="832" t="s">
        <v>3583</v>
      </c>
      <c r="D548" s="832" t="s">
        <v>4535</v>
      </c>
      <c r="E548" s="832" t="s">
        <v>4536</v>
      </c>
      <c r="F548" s="849">
        <v>1</v>
      </c>
      <c r="G548" s="849">
        <v>1033</v>
      </c>
      <c r="H548" s="849">
        <v>0.99903288201160545</v>
      </c>
      <c r="I548" s="849">
        <v>1033</v>
      </c>
      <c r="J548" s="849">
        <v>1</v>
      </c>
      <c r="K548" s="849">
        <v>1034</v>
      </c>
      <c r="L548" s="849">
        <v>1</v>
      </c>
      <c r="M548" s="849">
        <v>1034</v>
      </c>
      <c r="N548" s="849">
        <v>1</v>
      </c>
      <c r="O548" s="849">
        <v>1037</v>
      </c>
      <c r="P548" s="837">
        <v>1.0029013539651837</v>
      </c>
      <c r="Q548" s="850">
        <v>1037</v>
      </c>
    </row>
    <row r="549" spans="1:17" ht="14.4" customHeight="1" x14ac:dyDescent="0.3">
      <c r="A549" s="831" t="s">
        <v>573</v>
      </c>
      <c r="B549" s="832" t="s">
        <v>3582</v>
      </c>
      <c r="C549" s="832" t="s">
        <v>3583</v>
      </c>
      <c r="D549" s="832" t="s">
        <v>4537</v>
      </c>
      <c r="E549" s="832" t="s">
        <v>4538</v>
      </c>
      <c r="F549" s="849"/>
      <c r="G549" s="849"/>
      <c r="H549" s="849"/>
      <c r="I549" s="849"/>
      <c r="J549" s="849">
        <v>1</v>
      </c>
      <c r="K549" s="849">
        <v>840</v>
      </c>
      <c r="L549" s="849">
        <v>1</v>
      </c>
      <c r="M549" s="849">
        <v>840</v>
      </c>
      <c r="N549" s="849"/>
      <c r="O549" s="849"/>
      <c r="P549" s="837"/>
      <c r="Q549" s="850"/>
    </row>
    <row r="550" spans="1:17" ht="14.4" customHeight="1" x14ac:dyDescent="0.3">
      <c r="A550" s="831" t="s">
        <v>573</v>
      </c>
      <c r="B550" s="832" t="s">
        <v>3582</v>
      </c>
      <c r="C550" s="832" t="s">
        <v>3583</v>
      </c>
      <c r="D550" s="832" t="s">
        <v>4539</v>
      </c>
      <c r="E550" s="832" t="s">
        <v>4540</v>
      </c>
      <c r="F550" s="849"/>
      <c r="G550" s="849"/>
      <c r="H550" s="849"/>
      <c r="I550" s="849"/>
      <c r="J550" s="849">
        <v>2</v>
      </c>
      <c r="K550" s="849">
        <v>3484</v>
      </c>
      <c r="L550" s="849">
        <v>1</v>
      </c>
      <c r="M550" s="849">
        <v>1742</v>
      </c>
      <c r="N550" s="849"/>
      <c r="O550" s="849"/>
      <c r="P550" s="837"/>
      <c r="Q550" s="850"/>
    </row>
    <row r="551" spans="1:17" ht="14.4" customHeight="1" x14ac:dyDescent="0.3">
      <c r="A551" s="831" t="s">
        <v>573</v>
      </c>
      <c r="B551" s="832" t="s">
        <v>3582</v>
      </c>
      <c r="C551" s="832" t="s">
        <v>3583</v>
      </c>
      <c r="D551" s="832" t="s">
        <v>4541</v>
      </c>
      <c r="E551" s="832" t="s">
        <v>4542</v>
      </c>
      <c r="F551" s="849"/>
      <c r="G551" s="849"/>
      <c r="H551" s="849"/>
      <c r="I551" s="849"/>
      <c r="J551" s="849">
        <v>2</v>
      </c>
      <c r="K551" s="849">
        <v>3094</v>
      </c>
      <c r="L551" s="849">
        <v>1</v>
      </c>
      <c r="M551" s="849">
        <v>1547</v>
      </c>
      <c r="N551" s="849"/>
      <c r="O551" s="849"/>
      <c r="P551" s="837"/>
      <c r="Q551" s="850"/>
    </row>
    <row r="552" spans="1:17" ht="14.4" customHeight="1" x14ac:dyDescent="0.3">
      <c r="A552" s="831" t="s">
        <v>573</v>
      </c>
      <c r="B552" s="832" t="s">
        <v>3582</v>
      </c>
      <c r="C552" s="832" t="s">
        <v>3583</v>
      </c>
      <c r="D552" s="832" t="s">
        <v>4543</v>
      </c>
      <c r="E552" s="832" t="s">
        <v>4544</v>
      </c>
      <c r="F552" s="849">
        <v>1</v>
      </c>
      <c r="G552" s="849">
        <v>2061</v>
      </c>
      <c r="H552" s="849">
        <v>0.99903053805138153</v>
      </c>
      <c r="I552" s="849">
        <v>2061</v>
      </c>
      <c r="J552" s="849">
        <v>1</v>
      </c>
      <c r="K552" s="849">
        <v>2063</v>
      </c>
      <c r="L552" s="849">
        <v>1</v>
      </c>
      <c r="M552" s="849">
        <v>2063</v>
      </c>
      <c r="N552" s="849"/>
      <c r="O552" s="849"/>
      <c r="P552" s="837"/>
      <c r="Q552" s="850"/>
    </row>
    <row r="553" spans="1:17" ht="14.4" customHeight="1" x14ac:dyDescent="0.3">
      <c r="A553" s="831" t="s">
        <v>573</v>
      </c>
      <c r="B553" s="832" t="s">
        <v>3582</v>
      </c>
      <c r="C553" s="832" t="s">
        <v>3583</v>
      </c>
      <c r="D553" s="832" t="s">
        <v>4545</v>
      </c>
      <c r="E553" s="832" t="s">
        <v>4546</v>
      </c>
      <c r="F553" s="849">
        <v>1</v>
      </c>
      <c r="G553" s="849">
        <v>4077</v>
      </c>
      <c r="H553" s="849">
        <v>0.49975484187300812</v>
      </c>
      <c r="I553" s="849">
        <v>4077</v>
      </c>
      <c r="J553" s="849">
        <v>2</v>
      </c>
      <c r="K553" s="849">
        <v>8158</v>
      </c>
      <c r="L553" s="849">
        <v>1</v>
      </c>
      <c r="M553" s="849">
        <v>4079</v>
      </c>
      <c r="N553" s="849">
        <v>3</v>
      </c>
      <c r="O553" s="849">
        <v>12255</v>
      </c>
      <c r="P553" s="837">
        <v>1.5022064231429273</v>
      </c>
      <c r="Q553" s="850">
        <v>4085</v>
      </c>
    </row>
    <row r="554" spans="1:17" ht="14.4" customHeight="1" x14ac:dyDescent="0.3">
      <c r="A554" s="831" t="s">
        <v>573</v>
      </c>
      <c r="B554" s="832" t="s">
        <v>3582</v>
      </c>
      <c r="C554" s="832" t="s">
        <v>3583</v>
      </c>
      <c r="D554" s="832" t="s">
        <v>4547</v>
      </c>
      <c r="E554" s="832" t="s">
        <v>4548</v>
      </c>
      <c r="F554" s="849">
        <v>25</v>
      </c>
      <c r="G554" s="849">
        <v>34500</v>
      </c>
      <c r="H554" s="849">
        <v>0.92525545096146111</v>
      </c>
      <c r="I554" s="849">
        <v>1380</v>
      </c>
      <c r="J554" s="849">
        <v>27</v>
      </c>
      <c r="K554" s="849">
        <v>37287</v>
      </c>
      <c r="L554" s="849">
        <v>1</v>
      </c>
      <c r="M554" s="849">
        <v>1381</v>
      </c>
      <c r="N554" s="849">
        <v>18</v>
      </c>
      <c r="O554" s="849">
        <v>24912</v>
      </c>
      <c r="P554" s="837">
        <v>0.66811489258991075</v>
      </c>
      <c r="Q554" s="850">
        <v>1384</v>
      </c>
    </row>
    <row r="555" spans="1:17" ht="14.4" customHeight="1" x14ac:dyDescent="0.3">
      <c r="A555" s="831" t="s">
        <v>573</v>
      </c>
      <c r="B555" s="832" t="s">
        <v>3582</v>
      </c>
      <c r="C555" s="832" t="s">
        <v>3583</v>
      </c>
      <c r="D555" s="832" t="s">
        <v>4549</v>
      </c>
      <c r="E555" s="832" t="s">
        <v>4550</v>
      </c>
      <c r="F555" s="849">
        <v>6</v>
      </c>
      <c r="G555" s="849">
        <v>8952</v>
      </c>
      <c r="H555" s="849">
        <v>0.99933020763563296</v>
      </c>
      <c r="I555" s="849">
        <v>1492</v>
      </c>
      <c r="J555" s="849">
        <v>6</v>
      </c>
      <c r="K555" s="849">
        <v>8958</v>
      </c>
      <c r="L555" s="849">
        <v>1</v>
      </c>
      <c r="M555" s="849">
        <v>1493</v>
      </c>
      <c r="N555" s="849">
        <v>6</v>
      </c>
      <c r="O555" s="849">
        <v>8976</v>
      </c>
      <c r="P555" s="837">
        <v>1.0020093770931011</v>
      </c>
      <c r="Q555" s="850">
        <v>1496</v>
      </c>
    </row>
    <row r="556" spans="1:17" ht="14.4" customHeight="1" x14ac:dyDescent="0.3">
      <c r="A556" s="831" t="s">
        <v>573</v>
      </c>
      <c r="B556" s="832" t="s">
        <v>3582</v>
      </c>
      <c r="C556" s="832" t="s">
        <v>3583</v>
      </c>
      <c r="D556" s="832" t="s">
        <v>3692</v>
      </c>
      <c r="E556" s="832" t="s">
        <v>3693</v>
      </c>
      <c r="F556" s="849"/>
      <c r="G556" s="849"/>
      <c r="H556" s="849"/>
      <c r="I556" s="849"/>
      <c r="J556" s="849">
        <v>3</v>
      </c>
      <c r="K556" s="849">
        <v>3333</v>
      </c>
      <c r="L556" s="849">
        <v>1</v>
      </c>
      <c r="M556" s="849">
        <v>1111</v>
      </c>
      <c r="N556" s="849"/>
      <c r="O556" s="849"/>
      <c r="P556" s="837"/>
      <c r="Q556" s="850"/>
    </row>
    <row r="557" spans="1:17" ht="14.4" customHeight="1" x14ac:dyDescent="0.3">
      <c r="A557" s="831" t="s">
        <v>573</v>
      </c>
      <c r="B557" s="832" t="s">
        <v>3582</v>
      </c>
      <c r="C557" s="832" t="s">
        <v>3583</v>
      </c>
      <c r="D557" s="832" t="s">
        <v>4551</v>
      </c>
      <c r="E557" s="832" t="s">
        <v>4552</v>
      </c>
      <c r="F557" s="849">
        <v>1</v>
      </c>
      <c r="G557" s="849">
        <v>1238</v>
      </c>
      <c r="H557" s="849">
        <v>0.24979822437449556</v>
      </c>
      <c r="I557" s="849">
        <v>1238</v>
      </c>
      <c r="J557" s="849">
        <v>4</v>
      </c>
      <c r="K557" s="849">
        <v>4956</v>
      </c>
      <c r="L557" s="849">
        <v>1</v>
      </c>
      <c r="M557" s="849">
        <v>1239</v>
      </c>
      <c r="N557" s="849">
        <v>5</v>
      </c>
      <c r="O557" s="849">
        <v>6205</v>
      </c>
      <c r="P557" s="837">
        <v>1.2520177562550443</v>
      </c>
      <c r="Q557" s="850">
        <v>1241</v>
      </c>
    </row>
    <row r="558" spans="1:17" ht="14.4" customHeight="1" x14ac:dyDescent="0.3">
      <c r="A558" s="831" t="s">
        <v>573</v>
      </c>
      <c r="B558" s="832" t="s">
        <v>3582</v>
      </c>
      <c r="C558" s="832" t="s">
        <v>3583</v>
      </c>
      <c r="D558" s="832" t="s">
        <v>3694</v>
      </c>
      <c r="E558" s="832" t="s">
        <v>3695</v>
      </c>
      <c r="F558" s="849">
        <v>2</v>
      </c>
      <c r="G558" s="849">
        <v>2738</v>
      </c>
      <c r="H558" s="849">
        <v>1.9985401459854015</v>
      </c>
      <c r="I558" s="849">
        <v>1369</v>
      </c>
      <c r="J558" s="849">
        <v>1</v>
      </c>
      <c r="K558" s="849">
        <v>1370</v>
      </c>
      <c r="L558" s="849">
        <v>1</v>
      </c>
      <c r="M558" s="849">
        <v>1370</v>
      </c>
      <c r="N558" s="849"/>
      <c r="O558" s="849"/>
      <c r="P558" s="837"/>
      <c r="Q558" s="850"/>
    </row>
    <row r="559" spans="1:17" ht="14.4" customHeight="1" x14ac:dyDescent="0.3">
      <c r="A559" s="831" t="s">
        <v>573</v>
      </c>
      <c r="B559" s="832" t="s">
        <v>3582</v>
      </c>
      <c r="C559" s="832" t="s">
        <v>3583</v>
      </c>
      <c r="D559" s="832" t="s">
        <v>4553</v>
      </c>
      <c r="E559" s="832" t="s">
        <v>4554</v>
      </c>
      <c r="F559" s="849"/>
      <c r="G559" s="849"/>
      <c r="H559" s="849"/>
      <c r="I559" s="849"/>
      <c r="J559" s="849">
        <v>1</v>
      </c>
      <c r="K559" s="849">
        <v>2621</v>
      </c>
      <c r="L559" s="849">
        <v>1</v>
      </c>
      <c r="M559" s="849">
        <v>2621</v>
      </c>
      <c r="N559" s="849"/>
      <c r="O559" s="849"/>
      <c r="P559" s="837"/>
      <c r="Q559" s="850"/>
    </row>
    <row r="560" spans="1:17" ht="14.4" customHeight="1" x14ac:dyDescent="0.3">
      <c r="A560" s="831" t="s">
        <v>573</v>
      </c>
      <c r="B560" s="832" t="s">
        <v>3582</v>
      </c>
      <c r="C560" s="832" t="s">
        <v>3583</v>
      </c>
      <c r="D560" s="832" t="s">
        <v>4555</v>
      </c>
      <c r="E560" s="832" t="s">
        <v>4556</v>
      </c>
      <c r="F560" s="849"/>
      <c r="G560" s="849"/>
      <c r="H560" s="849"/>
      <c r="I560" s="849"/>
      <c r="J560" s="849">
        <v>2</v>
      </c>
      <c r="K560" s="849">
        <v>3154</v>
      </c>
      <c r="L560" s="849">
        <v>1</v>
      </c>
      <c r="M560" s="849">
        <v>1577</v>
      </c>
      <c r="N560" s="849"/>
      <c r="O560" s="849"/>
      <c r="P560" s="837"/>
      <c r="Q560" s="850"/>
    </row>
    <row r="561" spans="1:17" ht="14.4" customHeight="1" x14ac:dyDescent="0.3">
      <c r="A561" s="831" t="s">
        <v>573</v>
      </c>
      <c r="B561" s="832" t="s">
        <v>3582</v>
      </c>
      <c r="C561" s="832" t="s">
        <v>3583</v>
      </c>
      <c r="D561" s="832" t="s">
        <v>4557</v>
      </c>
      <c r="E561" s="832" t="s">
        <v>4558</v>
      </c>
      <c r="F561" s="849">
        <v>12</v>
      </c>
      <c r="G561" s="849">
        <v>62280</v>
      </c>
      <c r="H561" s="849">
        <v>1.4936684574059862</v>
      </c>
      <c r="I561" s="849">
        <v>5190</v>
      </c>
      <c r="J561" s="849">
        <v>8</v>
      </c>
      <c r="K561" s="849">
        <v>41696</v>
      </c>
      <c r="L561" s="849">
        <v>1</v>
      </c>
      <c r="M561" s="849">
        <v>5212</v>
      </c>
      <c r="N561" s="849">
        <v>11</v>
      </c>
      <c r="O561" s="849">
        <v>57431</v>
      </c>
      <c r="P561" s="837">
        <v>1.3773743284727551</v>
      </c>
      <c r="Q561" s="850">
        <v>5221</v>
      </c>
    </row>
    <row r="562" spans="1:17" ht="14.4" customHeight="1" x14ac:dyDescent="0.3">
      <c r="A562" s="831" t="s">
        <v>573</v>
      </c>
      <c r="B562" s="832" t="s">
        <v>3582</v>
      </c>
      <c r="C562" s="832" t="s">
        <v>3583</v>
      </c>
      <c r="D562" s="832" t="s">
        <v>4559</v>
      </c>
      <c r="E562" s="832" t="s">
        <v>4560</v>
      </c>
      <c r="F562" s="849">
        <v>2</v>
      </c>
      <c r="G562" s="849">
        <v>5702</v>
      </c>
      <c r="H562" s="849"/>
      <c r="I562" s="849">
        <v>2851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573</v>
      </c>
      <c r="B563" s="832" t="s">
        <v>3582</v>
      </c>
      <c r="C563" s="832" t="s">
        <v>3583</v>
      </c>
      <c r="D563" s="832" t="s">
        <v>4561</v>
      </c>
      <c r="E563" s="832" t="s">
        <v>4562</v>
      </c>
      <c r="F563" s="849">
        <v>1</v>
      </c>
      <c r="G563" s="849">
        <v>2387</v>
      </c>
      <c r="H563" s="849"/>
      <c r="I563" s="849">
        <v>2387</v>
      </c>
      <c r="J563" s="849"/>
      <c r="K563" s="849"/>
      <c r="L563" s="849"/>
      <c r="M563" s="849"/>
      <c r="N563" s="849">
        <v>3</v>
      </c>
      <c r="O563" s="849">
        <v>7179</v>
      </c>
      <c r="P563" s="837"/>
      <c r="Q563" s="850">
        <v>2393</v>
      </c>
    </row>
    <row r="564" spans="1:17" ht="14.4" customHeight="1" x14ac:dyDescent="0.3">
      <c r="A564" s="831" t="s">
        <v>573</v>
      </c>
      <c r="B564" s="832" t="s">
        <v>3582</v>
      </c>
      <c r="C564" s="832" t="s">
        <v>3583</v>
      </c>
      <c r="D564" s="832" t="s">
        <v>4563</v>
      </c>
      <c r="E564" s="832" t="s">
        <v>4564</v>
      </c>
      <c r="F564" s="849"/>
      <c r="G564" s="849"/>
      <c r="H564" s="849"/>
      <c r="I564" s="849"/>
      <c r="J564" s="849">
        <v>1</v>
      </c>
      <c r="K564" s="849">
        <v>2241</v>
      </c>
      <c r="L564" s="849">
        <v>1</v>
      </c>
      <c r="M564" s="849">
        <v>2241</v>
      </c>
      <c r="N564" s="849"/>
      <c r="O564" s="849"/>
      <c r="P564" s="837"/>
      <c r="Q564" s="850"/>
    </row>
    <row r="565" spans="1:17" ht="14.4" customHeight="1" x14ac:dyDescent="0.3">
      <c r="A565" s="831" t="s">
        <v>573</v>
      </c>
      <c r="B565" s="832" t="s">
        <v>3582</v>
      </c>
      <c r="C565" s="832" t="s">
        <v>3583</v>
      </c>
      <c r="D565" s="832" t="s">
        <v>4565</v>
      </c>
      <c r="E565" s="832" t="s">
        <v>4566</v>
      </c>
      <c r="F565" s="849">
        <v>1</v>
      </c>
      <c r="G565" s="849">
        <v>120</v>
      </c>
      <c r="H565" s="849"/>
      <c r="I565" s="849">
        <v>120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573</v>
      </c>
      <c r="B566" s="832" t="s">
        <v>3582</v>
      </c>
      <c r="C566" s="832" t="s">
        <v>3583</v>
      </c>
      <c r="D566" s="832" t="s">
        <v>4567</v>
      </c>
      <c r="E566" s="832" t="s">
        <v>4568</v>
      </c>
      <c r="F566" s="849">
        <v>2</v>
      </c>
      <c r="G566" s="849">
        <v>1112</v>
      </c>
      <c r="H566" s="849">
        <v>1</v>
      </c>
      <c r="I566" s="849">
        <v>556</v>
      </c>
      <c r="J566" s="849">
        <v>2</v>
      </c>
      <c r="K566" s="849">
        <v>1112</v>
      </c>
      <c r="L566" s="849">
        <v>1</v>
      </c>
      <c r="M566" s="849">
        <v>556</v>
      </c>
      <c r="N566" s="849"/>
      <c r="O566" s="849"/>
      <c r="P566" s="837"/>
      <c r="Q566" s="850"/>
    </row>
    <row r="567" spans="1:17" ht="14.4" customHeight="1" x14ac:dyDescent="0.3">
      <c r="A567" s="831" t="s">
        <v>573</v>
      </c>
      <c r="B567" s="832" t="s">
        <v>3582</v>
      </c>
      <c r="C567" s="832" t="s">
        <v>3583</v>
      </c>
      <c r="D567" s="832" t="s">
        <v>4569</v>
      </c>
      <c r="E567" s="832" t="s">
        <v>4570</v>
      </c>
      <c r="F567" s="849"/>
      <c r="G567" s="849"/>
      <c r="H567" s="849"/>
      <c r="I567" s="849"/>
      <c r="J567" s="849">
        <v>2</v>
      </c>
      <c r="K567" s="849">
        <v>7240</v>
      </c>
      <c r="L567" s="849">
        <v>1</v>
      </c>
      <c r="M567" s="849">
        <v>3620</v>
      </c>
      <c r="N567" s="849"/>
      <c r="O567" s="849"/>
      <c r="P567" s="837"/>
      <c r="Q567" s="850"/>
    </row>
    <row r="568" spans="1:17" ht="14.4" customHeight="1" x14ac:dyDescent="0.3">
      <c r="A568" s="831" t="s">
        <v>573</v>
      </c>
      <c r="B568" s="832" t="s">
        <v>3582</v>
      </c>
      <c r="C568" s="832" t="s">
        <v>3583</v>
      </c>
      <c r="D568" s="832" t="s">
        <v>4571</v>
      </c>
      <c r="E568" s="832" t="s">
        <v>4572</v>
      </c>
      <c r="F568" s="849"/>
      <c r="G568" s="849"/>
      <c r="H568" s="849"/>
      <c r="I568" s="849"/>
      <c r="J568" s="849"/>
      <c r="K568" s="849"/>
      <c r="L568" s="849"/>
      <c r="M568" s="849"/>
      <c r="N568" s="849">
        <v>1</v>
      </c>
      <c r="O568" s="849">
        <v>478</v>
      </c>
      <c r="P568" s="837"/>
      <c r="Q568" s="850">
        <v>478</v>
      </c>
    </row>
    <row r="569" spans="1:17" ht="14.4" customHeight="1" x14ac:dyDescent="0.3">
      <c r="A569" s="831" t="s">
        <v>573</v>
      </c>
      <c r="B569" s="832" t="s">
        <v>3582</v>
      </c>
      <c r="C569" s="832" t="s">
        <v>3583</v>
      </c>
      <c r="D569" s="832" t="s">
        <v>4573</v>
      </c>
      <c r="E569" s="832" t="s">
        <v>4391</v>
      </c>
      <c r="F569" s="849"/>
      <c r="G569" s="849"/>
      <c r="H569" s="849"/>
      <c r="I569" s="849"/>
      <c r="J569" s="849">
        <v>1</v>
      </c>
      <c r="K569" s="849">
        <v>593</v>
      </c>
      <c r="L569" s="849">
        <v>1</v>
      </c>
      <c r="M569" s="849">
        <v>593</v>
      </c>
      <c r="N569" s="849"/>
      <c r="O569" s="849"/>
      <c r="P569" s="837"/>
      <c r="Q569" s="850"/>
    </row>
    <row r="570" spans="1:17" ht="14.4" customHeight="1" x14ac:dyDescent="0.3">
      <c r="A570" s="831" t="s">
        <v>573</v>
      </c>
      <c r="B570" s="832" t="s">
        <v>3582</v>
      </c>
      <c r="C570" s="832" t="s">
        <v>3583</v>
      </c>
      <c r="D570" s="832" t="s">
        <v>4574</v>
      </c>
      <c r="E570" s="832" t="s">
        <v>4575</v>
      </c>
      <c r="F570" s="849">
        <v>1</v>
      </c>
      <c r="G570" s="849">
        <v>2668</v>
      </c>
      <c r="H570" s="849"/>
      <c r="I570" s="849">
        <v>2668</v>
      </c>
      <c r="J570" s="849"/>
      <c r="K570" s="849"/>
      <c r="L570" s="849"/>
      <c r="M570" s="849"/>
      <c r="N570" s="849">
        <v>1</v>
      </c>
      <c r="O570" s="849">
        <v>2673</v>
      </c>
      <c r="P570" s="837"/>
      <c r="Q570" s="850">
        <v>2673</v>
      </c>
    </row>
    <row r="571" spans="1:17" ht="14.4" customHeight="1" x14ac:dyDescent="0.3">
      <c r="A571" s="831" t="s">
        <v>573</v>
      </c>
      <c r="B571" s="832" t="s">
        <v>3582</v>
      </c>
      <c r="C571" s="832" t="s">
        <v>3583</v>
      </c>
      <c r="D571" s="832" t="s">
        <v>4576</v>
      </c>
      <c r="E571" s="832" t="s">
        <v>4577</v>
      </c>
      <c r="F571" s="849">
        <v>7</v>
      </c>
      <c r="G571" s="849">
        <v>16597</v>
      </c>
      <c r="H571" s="849">
        <v>1.1656833824975419</v>
      </c>
      <c r="I571" s="849">
        <v>2371</v>
      </c>
      <c r="J571" s="849">
        <v>6</v>
      </c>
      <c r="K571" s="849">
        <v>14238</v>
      </c>
      <c r="L571" s="849">
        <v>1</v>
      </c>
      <c r="M571" s="849">
        <v>2373</v>
      </c>
      <c r="N571" s="849">
        <v>3</v>
      </c>
      <c r="O571" s="849">
        <v>7137</v>
      </c>
      <c r="P571" s="837">
        <v>0.50126422250316061</v>
      </c>
      <c r="Q571" s="850">
        <v>2379</v>
      </c>
    </row>
    <row r="572" spans="1:17" ht="14.4" customHeight="1" x14ac:dyDescent="0.3">
      <c r="A572" s="831" t="s">
        <v>573</v>
      </c>
      <c r="B572" s="832" t="s">
        <v>3582</v>
      </c>
      <c r="C572" s="832" t="s">
        <v>3583</v>
      </c>
      <c r="D572" s="832" t="s">
        <v>4578</v>
      </c>
      <c r="E572" s="832" t="s">
        <v>4579</v>
      </c>
      <c r="F572" s="849">
        <v>1</v>
      </c>
      <c r="G572" s="849">
        <v>1299</v>
      </c>
      <c r="H572" s="849"/>
      <c r="I572" s="849">
        <v>1299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573</v>
      </c>
      <c r="B573" s="832" t="s">
        <v>3582</v>
      </c>
      <c r="C573" s="832" t="s">
        <v>3583</v>
      </c>
      <c r="D573" s="832" t="s">
        <v>4580</v>
      </c>
      <c r="E573" s="832" t="s">
        <v>4581</v>
      </c>
      <c r="F573" s="849">
        <v>1</v>
      </c>
      <c r="G573" s="849">
        <v>1966</v>
      </c>
      <c r="H573" s="849">
        <v>0.99949161159125577</v>
      </c>
      <c r="I573" s="849">
        <v>1966</v>
      </c>
      <c r="J573" s="849">
        <v>1</v>
      </c>
      <c r="K573" s="849">
        <v>1967</v>
      </c>
      <c r="L573" s="849">
        <v>1</v>
      </c>
      <c r="M573" s="849">
        <v>1967</v>
      </c>
      <c r="N573" s="849">
        <v>1</v>
      </c>
      <c r="O573" s="849">
        <v>1970</v>
      </c>
      <c r="P573" s="837">
        <v>1.0015251652262329</v>
      </c>
      <c r="Q573" s="850">
        <v>1970</v>
      </c>
    </row>
    <row r="574" spans="1:17" ht="14.4" customHeight="1" x14ac:dyDescent="0.3">
      <c r="A574" s="831" t="s">
        <v>573</v>
      </c>
      <c r="B574" s="832" t="s">
        <v>3582</v>
      </c>
      <c r="C574" s="832" t="s">
        <v>3583</v>
      </c>
      <c r="D574" s="832" t="s">
        <v>4582</v>
      </c>
      <c r="E574" s="832" t="s">
        <v>4583</v>
      </c>
      <c r="F574" s="849">
        <v>1</v>
      </c>
      <c r="G574" s="849">
        <v>3710</v>
      </c>
      <c r="H574" s="849"/>
      <c r="I574" s="849">
        <v>3710</v>
      </c>
      <c r="J574" s="849"/>
      <c r="K574" s="849"/>
      <c r="L574" s="849"/>
      <c r="M574" s="849"/>
      <c r="N574" s="849">
        <v>1</v>
      </c>
      <c r="O574" s="849">
        <v>3716</v>
      </c>
      <c r="P574" s="837"/>
      <c r="Q574" s="850">
        <v>3716</v>
      </c>
    </row>
    <row r="575" spans="1:17" ht="14.4" customHeight="1" x14ac:dyDescent="0.3">
      <c r="A575" s="831" t="s">
        <v>573</v>
      </c>
      <c r="B575" s="832" t="s">
        <v>3582</v>
      </c>
      <c r="C575" s="832" t="s">
        <v>3583</v>
      </c>
      <c r="D575" s="832" t="s">
        <v>4584</v>
      </c>
      <c r="E575" s="832" t="s">
        <v>4585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3121</v>
      </c>
      <c r="P575" s="837"/>
      <c r="Q575" s="850">
        <v>3121</v>
      </c>
    </row>
    <row r="576" spans="1:17" ht="14.4" customHeight="1" x14ac:dyDescent="0.3">
      <c r="A576" s="831" t="s">
        <v>573</v>
      </c>
      <c r="B576" s="832" t="s">
        <v>3582</v>
      </c>
      <c r="C576" s="832" t="s">
        <v>3583</v>
      </c>
      <c r="D576" s="832" t="s">
        <v>4586</v>
      </c>
      <c r="E576" s="832" t="s">
        <v>4587</v>
      </c>
      <c r="F576" s="849">
        <v>6</v>
      </c>
      <c r="G576" s="849">
        <v>22278</v>
      </c>
      <c r="H576" s="849">
        <v>1.499192462987887</v>
      </c>
      <c r="I576" s="849">
        <v>3713</v>
      </c>
      <c r="J576" s="849">
        <v>4</v>
      </c>
      <c r="K576" s="849">
        <v>14860</v>
      </c>
      <c r="L576" s="849">
        <v>1</v>
      </c>
      <c r="M576" s="849">
        <v>3715</v>
      </c>
      <c r="N576" s="849">
        <v>4</v>
      </c>
      <c r="O576" s="849">
        <v>14884</v>
      </c>
      <c r="P576" s="837">
        <v>1.001615074024226</v>
      </c>
      <c r="Q576" s="850">
        <v>3721</v>
      </c>
    </row>
    <row r="577" spans="1:17" ht="14.4" customHeight="1" x14ac:dyDescent="0.3">
      <c r="A577" s="831" t="s">
        <v>573</v>
      </c>
      <c r="B577" s="832" t="s">
        <v>3582</v>
      </c>
      <c r="C577" s="832" t="s">
        <v>3583</v>
      </c>
      <c r="D577" s="832" t="s">
        <v>4588</v>
      </c>
      <c r="E577" s="832" t="s">
        <v>4589</v>
      </c>
      <c r="F577" s="849"/>
      <c r="G577" s="849"/>
      <c r="H577" s="849"/>
      <c r="I577" s="849"/>
      <c r="J577" s="849"/>
      <c r="K577" s="849"/>
      <c r="L577" s="849"/>
      <c r="M577" s="849"/>
      <c r="N577" s="849">
        <v>1</v>
      </c>
      <c r="O577" s="849">
        <v>3993</v>
      </c>
      <c r="P577" s="837"/>
      <c r="Q577" s="850">
        <v>3993</v>
      </c>
    </row>
    <row r="578" spans="1:17" ht="14.4" customHeight="1" x14ac:dyDescent="0.3">
      <c r="A578" s="831" t="s">
        <v>573</v>
      </c>
      <c r="B578" s="832" t="s">
        <v>3582</v>
      </c>
      <c r="C578" s="832" t="s">
        <v>3583</v>
      </c>
      <c r="D578" s="832" t="s">
        <v>4590</v>
      </c>
      <c r="E578" s="832" t="s">
        <v>4591</v>
      </c>
      <c r="F578" s="849">
        <v>1</v>
      </c>
      <c r="G578" s="849">
        <v>1087</v>
      </c>
      <c r="H578" s="849"/>
      <c r="I578" s="849">
        <v>1087</v>
      </c>
      <c r="J578" s="849"/>
      <c r="K578" s="849"/>
      <c r="L578" s="849"/>
      <c r="M578" s="849"/>
      <c r="N578" s="849">
        <v>2</v>
      </c>
      <c r="O578" s="849">
        <v>2182</v>
      </c>
      <c r="P578" s="837"/>
      <c r="Q578" s="850">
        <v>1091</v>
      </c>
    </row>
    <row r="579" spans="1:17" ht="14.4" customHeight="1" x14ac:dyDescent="0.3">
      <c r="A579" s="831" t="s">
        <v>573</v>
      </c>
      <c r="B579" s="832" t="s">
        <v>3582</v>
      </c>
      <c r="C579" s="832" t="s">
        <v>3583</v>
      </c>
      <c r="D579" s="832" t="s">
        <v>4592</v>
      </c>
      <c r="E579" s="832" t="s">
        <v>4593</v>
      </c>
      <c r="F579" s="849">
        <v>1</v>
      </c>
      <c r="G579" s="849">
        <v>1147</v>
      </c>
      <c r="H579" s="849"/>
      <c r="I579" s="849">
        <v>1147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573</v>
      </c>
      <c r="B580" s="832" t="s">
        <v>3582</v>
      </c>
      <c r="C580" s="832" t="s">
        <v>3583</v>
      </c>
      <c r="D580" s="832" t="s">
        <v>4594</v>
      </c>
      <c r="E580" s="832" t="s">
        <v>4595</v>
      </c>
      <c r="F580" s="849"/>
      <c r="G580" s="849"/>
      <c r="H580" s="849"/>
      <c r="I580" s="849"/>
      <c r="J580" s="849"/>
      <c r="K580" s="849"/>
      <c r="L580" s="849"/>
      <c r="M580" s="849"/>
      <c r="N580" s="849">
        <v>5</v>
      </c>
      <c r="O580" s="849">
        <v>3680</v>
      </c>
      <c r="P580" s="837"/>
      <c r="Q580" s="850">
        <v>736</v>
      </c>
    </row>
    <row r="581" spans="1:17" ht="14.4" customHeight="1" x14ac:dyDescent="0.3">
      <c r="A581" s="831" t="s">
        <v>573</v>
      </c>
      <c r="B581" s="832" t="s">
        <v>3582</v>
      </c>
      <c r="C581" s="832" t="s">
        <v>3583</v>
      </c>
      <c r="D581" s="832" t="s">
        <v>4596</v>
      </c>
      <c r="E581" s="832" t="s">
        <v>4597</v>
      </c>
      <c r="F581" s="849">
        <v>2</v>
      </c>
      <c r="G581" s="849">
        <v>5826</v>
      </c>
      <c r="H581" s="849">
        <v>0.28561623688596921</v>
      </c>
      <c r="I581" s="849">
        <v>2913</v>
      </c>
      <c r="J581" s="849">
        <v>7</v>
      </c>
      <c r="K581" s="849">
        <v>20398</v>
      </c>
      <c r="L581" s="849">
        <v>1</v>
      </c>
      <c r="M581" s="849">
        <v>2914</v>
      </c>
      <c r="N581" s="849">
        <v>5</v>
      </c>
      <c r="O581" s="849">
        <v>14585</v>
      </c>
      <c r="P581" s="837">
        <v>0.7150210804980881</v>
      </c>
      <c r="Q581" s="850">
        <v>2917</v>
      </c>
    </row>
    <row r="582" spans="1:17" ht="14.4" customHeight="1" x14ac:dyDescent="0.3">
      <c r="A582" s="831" t="s">
        <v>573</v>
      </c>
      <c r="B582" s="832" t="s">
        <v>3582</v>
      </c>
      <c r="C582" s="832" t="s">
        <v>3583</v>
      </c>
      <c r="D582" s="832" t="s">
        <v>4598</v>
      </c>
      <c r="E582" s="832" t="s">
        <v>4599</v>
      </c>
      <c r="F582" s="849"/>
      <c r="G582" s="849"/>
      <c r="H582" s="849"/>
      <c r="I582" s="849"/>
      <c r="J582" s="849">
        <v>1</v>
      </c>
      <c r="K582" s="849">
        <v>3630</v>
      </c>
      <c r="L582" s="849">
        <v>1</v>
      </c>
      <c r="M582" s="849">
        <v>3630</v>
      </c>
      <c r="N582" s="849">
        <v>1</v>
      </c>
      <c r="O582" s="849">
        <v>3636</v>
      </c>
      <c r="P582" s="837">
        <v>1.0016528925619834</v>
      </c>
      <c r="Q582" s="850">
        <v>3636</v>
      </c>
    </row>
    <row r="583" spans="1:17" ht="14.4" customHeight="1" x14ac:dyDescent="0.3">
      <c r="A583" s="831" t="s">
        <v>573</v>
      </c>
      <c r="B583" s="832" t="s">
        <v>3582</v>
      </c>
      <c r="C583" s="832" t="s">
        <v>3583</v>
      </c>
      <c r="D583" s="832" t="s">
        <v>4600</v>
      </c>
      <c r="E583" s="832" t="s">
        <v>4601</v>
      </c>
      <c r="F583" s="849"/>
      <c r="G583" s="849"/>
      <c r="H583" s="849"/>
      <c r="I583" s="849"/>
      <c r="J583" s="849"/>
      <c r="K583" s="849"/>
      <c r="L583" s="849"/>
      <c r="M583" s="849"/>
      <c r="N583" s="849">
        <v>1</v>
      </c>
      <c r="O583" s="849">
        <v>1870</v>
      </c>
      <c r="P583" s="837"/>
      <c r="Q583" s="850">
        <v>1870</v>
      </c>
    </row>
    <row r="584" spans="1:17" ht="14.4" customHeight="1" x14ac:dyDescent="0.3">
      <c r="A584" s="831" t="s">
        <v>573</v>
      </c>
      <c r="B584" s="832" t="s">
        <v>3582</v>
      </c>
      <c r="C584" s="832" t="s">
        <v>3583</v>
      </c>
      <c r="D584" s="832" t="s">
        <v>4602</v>
      </c>
      <c r="E584" s="832" t="s">
        <v>4603</v>
      </c>
      <c r="F584" s="849">
        <v>1</v>
      </c>
      <c r="G584" s="849">
        <v>1483</v>
      </c>
      <c r="H584" s="849">
        <v>0.99932614555256061</v>
      </c>
      <c r="I584" s="849">
        <v>1483</v>
      </c>
      <c r="J584" s="849">
        <v>1</v>
      </c>
      <c r="K584" s="849">
        <v>1484</v>
      </c>
      <c r="L584" s="849">
        <v>1</v>
      </c>
      <c r="M584" s="849">
        <v>1484</v>
      </c>
      <c r="N584" s="849"/>
      <c r="O584" s="849"/>
      <c r="P584" s="837"/>
      <c r="Q584" s="850"/>
    </row>
    <row r="585" spans="1:17" ht="14.4" customHeight="1" x14ac:dyDescent="0.3">
      <c r="A585" s="831" t="s">
        <v>573</v>
      </c>
      <c r="B585" s="832" t="s">
        <v>3582</v>
      </c>
      <c r="C585" s="832" t="s">
        <v>3583</v>
      </c>
      <c r="D585" s="832" t="s">
        <v>4604</v>
      </c>
      <c r="E585" s="832" t="s">
        <v>4605</v>
      </c>
      <c r="F585" s="849">
        <v>2</v>
      </c>
      <c r="G585" s="849">
        <v>8326</v>
      </c>
      <c r="H585" s="849"/>
      <c r="I585" s="849">
        <v>4163</v>
      </c>
      <c r="J585" s="849"/>
      <c r="K585" s="849"/>
      <c r="L585" s="849"/>
      <c r="M585" s="849"/>
      <c r="N585" s="849">
        <v>1</v>
      </c>
      <c r="O585" s="849">
        <v>4173</v>
      </c>
      <c r="P585" s="837"/>
      <c r="Q585" s="850">
        <v>4173</v>
      </c>
    </row>
    <row r="586" spans="1:17" ht="14.4" customHeight="1" x14ac:dyDescent="0.3">
      <c r="A586" s="831" t="s">
        <v>573</v>
      </c>
      <c r="B586" s="832" t="s">
        <v>3582</v>
      </c>
      <c r="C586" s="832" t="s">
        <v>3583</v>
      </c>
      <c r="D586" s="832" t="s">
        <v>4606</v>
      </c>
      <c r="E586" s="832" t="s">
        <v>4607</v>
      </c>
      <c r="F586" s="849"/>
      <c r="G586" s="849"/>
      <c r="H586" s="849"/>
      <c r="I586" s="849"/>
      <c r="J586" s="849">
        <v>1</v>
      </c>
      <c r="K586" s="849">
        <v>2417</v>
      </c>
      <c r="L586" s="849">
        <v>1</v>
      </c>
      <c r="M586" s="849">
        <v>2417</v>
      </c>
      <c r="N586" s="849"/>
      <c r="O586" s="849"/>
      <c r="P586" s="837"/>
      <c r="Q586" s="850"/>
    </row>
    <row r="587" spans="1:17" ht="14.4" customHeight="1" x14ac:dyDescent="0.3">
      <c r="A587" s="831" t="s">
        <v>573</v>
      </c>
      <c r="B587" s="832" t="s">
        <v>3582</v>
      </c>
      <c r="C587" s="832" t="s">
        <v>3583</v>
      </c>
      <c r="D587" s="832" t="s">
        <v>4608</v>
      </c>
      <c r="E587" s="832" t="s">
        <v>4609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2324</v>
      </c>
      <c r="P587" s="837"/>
      <c r="Q587" s="850">
        <v>2324</v>
      </c>
    </row>
    <row r="588" spans="1:17" ht="14.4" customHeight="1" x14ac:dyDescent="0.3">
      <c r="A588" s="831" t="s">
        <v>573</v>
      </c>
      <c r="B588" s="832" t="s">
        <v>3582</v>
      </c>
      <c r="C588" s="832" t="s">
        <v>3583</v>
      </c>
      <c r="D588" s="832" t="s">
        <v>4610</v>
      </c>
      <c r="E588" s="832" t="s">
        <v>4611</v>
      </c>
      <c r="F588" s="849">
        <v>2</v>
      </c>
      <c r="G588" s="849">
        <v>1864</v>
      </c>
      <c r="H588" s="849"/>
      <c r="I588" s="849">
        <v>932</v>
      </c>
      <c r="J588" s="849"/>
      <c r="K588" s="849"/>
      <c r="L588" s="849"/>
      <c r="M588" s="849"/>
      <c r="N588" s="849"/>
      <c r="O588" s="849"/>
      <c r="P588" s="837"/>
      <c r="Q588" s="850"/>
    </row>
    <row r="589" spans="1:17" ht="14.4" customHeight="1" x14ac:dyDescent="0.3">
      <c r="A589" s="831" t="s">
        <v>573</v>
      </c>
      <c r="B589" s="832" t="s">
        <v>3582</v>
      </c>
      <c r="C589" s="832" t="s">
        <v>3583</v>
      </c>
      <c r="D589" s="832" t="s">
        <v>4612</v>
      </c>
      <c r="E589" s="832" t="s">
        <v>4613</v>
      </c>
      <c r="F589" s="849">
        <v>2</v>
      </c>
      <c r="G589" s="849">
        <v>11848</v>
      </c>
      <c r="H589" s="849"/>
      <c r="I589" s="849">
        <v>5924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573</v>
      </c>
      <c r="B590" s="832" t="s">
        <v>3582</v>
      </c>
      <c r="C590" s="832" t="s">
        <v>3583</v>
      </c>
      <c r="D590" s="832" t="s">
        <v>4614</v>
      </c>
      <c r="E590" s="832" t="s">
        <v>4615</v>
      </c>
      <c r="F590" s="849"/>
      <c r="G590" s="849"/>
      <c r="H590" s="849"/>
      <c r="I590" s="849"/>
      <c r="J590" s="849">
        <v>1</v>
      </c>
      <c r="K590" s="849">
        <v>232</v>
      </c>
      <c r="L590" s="849">
        <v>1</v>
      </c>
      <c r="M590" s="849">
        <v>232</v>
      </c>
      <c r="N590" s="849"/>
      <c r="O590" s="849"/>
      <c r="P590" s="837"/>
      <c r="Q590" s="850"/>
    </row>
    <row r="591" spans="1:17" ht="14.4" customHeight="1" x14ac:dyDescent="0.3">
      <c r="A591" s="831" t="s">
        <v>573</v>
      </c>
      <c r="B591" s="832" t="s">
        <v>3582</v>
      </c>
      <c r="C591" s="832" t="s">
        <v>3583</v>
      </c>
      <c r="D591" s="832" t="s">
        <v>4616</v>
      </c>
      <c r="E591" s="832" t="s">
        <v>4617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2465</v>
      </c>
      <c r="P591" s="837"/>
      <c r="Q591" s="850">
        <v>2465</v>
      </c>
    </row>
    <row r="592" spans="1:17" ht="14.4" customHeight="1" x14ac:dyDescent="0.3">
      <c r="A592" s="831" t="s">
        <v>573</v>
      </c>
      <c r="B592" s="832" t="s">
        <v>3582</v>
      </c>
      <c r="C592" s="832" t="s">
        <v>3583</v>
      </c>
      <c r="D592" s="832" t="s">
        <v>4618</v>
      </c>
      <c r="E592" s="832" t="s">
        <v>4619</v>
      </c>
      <c r="F592" s="849"/>
      <c r="G592" s="849"/>
      <c r="H592" s="849"/>
      <c r="I592" s="849"/>
      <c r="J592" s="849">
        <v>1</v>
      </c>
      <c r="K592" s="849">
        <v>3971</v>
      </c>
      <c r="L592" s="849">
        <v>1</v>
      </c>
      <c r="M592" s="849">
        <v>3971</v>
      </c>
      <c r="N592" s="849"/>
      <c r="O592" s="849"/>
      <c r="P592" s="837"/>
      <c r="Q592" s="850"/>
    </row>
    <row r="593" spans="1:17" ht="14.4" customHeight="1" x14ac:dyDescent="0.3">
      <c r="A593" s="831" t="s">
        <v>573</v>
      </c>
      <c r="B593" s="832" t="s">
        <v>3582</v>
      </c>
      <c r="C593" s="832" t="s">
        <v>3583</v>
      </c>
      <c r="D593" s="832" t="s">
        <v>4620</v>
      </c>
      <c r="E593" s="832" t="s">
        <v>4621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2724</v>
      </c>
      <c r="P593" s="837"/>
      <c r="Q593" s="850">
        <v>2724</v>
      </c>
    </row>
    <row r="594" spans="1:17" ht="14.4" customHeight="1" x14ac:dyDescent="0.3">
      <c r="A594" s="831" t="s">
        <v>573</v>
      </c>
      <c r="B594" s="832" t="s">
        <v>3582</v>
      </c>
      <c r="C594" s="832" t="s">
        <v>3583</v>
      </c>
      <c r="D594" s="832" t="s">
        <v>4622</v>
      </c>
      <c r="E594" s="832" t="s">
        <v>4623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3867</v>
      </c>
      <c r="P594" s="837"/>
      <c r="Q594" s="850">
        <v>3867</v>
      </c>
    </row>
    <row r="595" spans="1:17" ht="14.4" customHeight="1" x14ac:dyDescent="0.3">
      <c r="A595" s="831" t="s">
        <v>573</v>
      </c>
      <c r="B595" s="832" t="s">
        <v>3582</v>
      </c>
      <c r="C595" s="832" t="s">
        <v>3583</v>
      </c>
      <c r="D595" s="832" t="s">
        <v>4624</v>
      </c>
      <c r="E595" s="832" t="s">
        <v>4625</v>
      </c>
      <c r="F595" s="849"/>
      <c r="G595" s="849"/>
      <c r="H595" s="849"/>
      <c r="I595" s="849"/>
      <c r="J595" s="849"/>
      <c r="K595" s="849"/>
      <c r="L595" s="849"/>
      <c r="M595" s="849"/>
      <c r="N595" s="849">
        <v>1</v>
      </c>
      <c r="O595" s="849">
        <v>3037</v>
      </c>
      <c r="P595" s="837"/>
      <c r="Q595" s="850">
        <v>3037</v>
      </c>
    </row>
    <row r="596" spans="1:17" ht="14.4" customHeight="1" x14ac:dyDescent="0.3">
      <c r="A596" s="831" t="s">
        <v>573</v>
      </c>
      <c r="B596" s="832" t="s">
        <v>3582</v>
      </c>
      <c r="C596" s="832" t="s">
        <v>3583</v>
      </c>
      <c r="D596" s="832" t="s">
        <v>4626</v>
      </c>
      <c r="E596" s="832" t="s">
        <v>4627</v>
      </c>
      <c r="F596" s="849"/>
      <c r="G596" s="849"/>
      <c r="H596" s="849"/>
      <c r="I596" s="849"/>
      <c r="J596" s="849">
        <v>1</v>
      </c>
      <c r="K596" s="849">
        <v>2760</v>
      </c>
      <c r="L596" s="849">
        <v>1</v>
      </c>
      <c r="M596" s="849">
        <v>2760</v>
      </c>
      <c r="N596" s="849"/>
      <c r="O596" s="849"/>
      <c r="P596" s="837"/>
      <c r="Q596" s="850"/>
    </row>
    <row r="597" spans="1:17" ht="14.4" customHeight="1" x14ac:dyDescent="0.3">
      <c r="A597" s="831" t="s">
        <v>573</v>
      </c>
      <c r="B597" s="832" t="s">
        <v>3582</v>
      </c>
      <c r="C597" s="832" t="s">
        <v>3583</v>
      </c>
      <c r="D597" s="832" t="s">
        <v>4628</v>
      </c>
      <c r="E597" s="832" t="s">
        <v>4629</v>
      </c>
      <c r="F597" s="849"/>
      <c r="G597" s="849"/>
      <c r="H597" s="849"/>
      <c r="I597" s="849"/>
      <c r="J597" s="849"/>
      <c r="K597" s="849"/>
      <c r="L597" s="849"/>
      <c r="M597" s="849"/>
      <c r="N597" s="849">
        <v>0</v>
      </c>
      <c r="O597" s="849">
        <v>0</v>
      </c>
      <c r="P597" s="837"/>
      <c r="Q597" s="850"/>
    </row>
    <row r="598" spans="1:17" ht="14.4" customHeight="1" x14ac:dyDescent="0.3">
      <c r="A598" s="831" t="s">
        <v>573</v>
      </c>
      <c r="B598" s="832" t="s">
        <v>3582</v>
      </c>
      <c r="C598" s="832" t="s">
        <v>3583</v>
      </c>
      <c r="D598" s="832" t="s">
        <v>4630</v>
      </c>
      <c r="E598" s="832" t="s">
        <v>4631</v>
      </c>
      <c r="F598" s="849">
        <v>1</v>
      </c>
      <c r="G598" s="849">
        <v>4185</v>
      </c>
      <c r="H598" s="849">
        <v>0.99928366762177645</v>
      </c>
      <c r="I598" s="849">
        <v>4185</v>
      </c>
      <c r="J598" s="849">
        <v>1</v>
      </c>
      <c r="K598" s="849">
        <v>4188</v>
      </c>
      <c r="L598" s="849">
        <v>1</v>
      </c>
      <c r="M598" s="849">
        <v>4188</v>
      </c>
      <c r="N598" s="849">
        <v>1</v>
      </c>
      <c r="O598" s="849">
        <v>4195</v>
      </c>
      <c r="P598" s="837">
        <v>1.0016714422158548</v>
      </c>
      <c r="Q598" s="850">
        <v>4195</v>
      </c>
    </row>
    <row r="599" spans="1:17" ht="14.4" customHeight="1" x14ac:dyDescent="0.3">
      <c r="A599" s="831" t="s">
        <v>573</v>
      </c>
      <c r="B599" s="832" t="s">
        <v>4632</v>
      </c>
      <c r="C599" s="832" t="s">
        <v>3583</v>
      </c>
      <c r="D599" s="832" t="s">
        <v>4633</v>
      </c>
      <c r="E599" s="832" t="s">
        <v>4634</v>
      </c>
      <c r="F599" s="849"/>
      <c r="G599" s="849"/>
      <c r="H599" s="849"/>
      <c r="I599" s="849"/>
      <c r="J599" s="849"/>
      <c r="K599" s="849"/>
      <c r="L599" s="849"/>
      <c r="M599" s="849"/>
      <c r="N599" s="849">
        <v>1</v>
      </c>
      <c r="O599" s="849">
        <v>3833</v>
      </c>
      <c r="P599" s="837"/>
      <c r="Q599" s="850">
        <v>3833</v>
      </c>
    </row>
    <row r="600" spans="1:17" ht="14.4" customHeight="1" x14ac:dyDescent="0.3">
      <c r="A600" s="831" t="s">
        <v>573</v>
      </c>
      <c r="B600" s="832" t="s">
        <v>4632</v>
      </c>
      <c r="C600" s="832" t="s">
        <v>3583</v>
      </c>
      <c r="D600" s="832" t="s">
        <v>4635</v>
      </c>
      <c r="E600" s="832" t="s">
        <v>4636</v>
      </c>
      <c r="F600" s="849"/>
      <c r="G600" s="849"/>
      <c r="H600" s="849"/>
      <c r="I600" s="849"/>
      <c r="J600" s="849"/>
      <c r="K600" s="849"/>
      <c r="L600" s="849"/>
      <c r="M600" s="849"/>
      <c r="N600" s="849">
        <v>1</v>
      </c>
      <c r="O600" s="849">
        <v>3990</v>
      </c>
      <c r="P600" s="837"/>
      <c r="Q600" s="850">
        <v>3990</v>
      </c>
    </row>
    <row r="601" spans="1:17" ht="14.4" customHeight="1" x14ac:dyDescent="0.3">
      <c r="A601" s="831" t="s">
        <v>573</v>
      </c>
      <c r="B601" s="832" t="s">
        <v>4632</v>
      </c>
      <c r="C601" s="832" t="s">
        <v>3583</v>
      </c>
      <c r="D601" s="832" t="s">
        <v>4637</v>
      </c>
      <c r="E601" s="832" t="s">
        <v>4638</v>
      </c>
      <c r="F601" s="849"/>
      <c r="G601" s="849"/>
      <c r="H601" s="849"/>
      <c r="I601" s="849"/>
      <c r="J601" s="849"/>
      <c r="K601" s="849"/>
      <c r="L601" s="849"/>
      <c r="M601" s="849"/>
      <c r="N601" s="849">
        <v>3</v>
      </c>
      <c r="O601" s="849">
        <v>3981</v>
      </c>
      <c r="P601" s="837"/>
      <c r="Q601" s="850">
        <v>1327</v>
      </c>
    </row>
    <row r="602" spans="1:17" ht="14.4" customHeight="1" x14ac:dyDescent="0.3">
      <c r="A602" s="831" t="s">
        <v>573</v>
      </c>
      <c r="B602" s="832" t="s">
        <v>4632</v>
      </c>
      <c r="C602" s="832" t="s">
        <v>3583</v>
      </c>
      <c r="D602" s="832" t="s">
        <v>4639</v>
      </c>
      <c r="E602" s="832" t="s">
        <v>4640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359</v>
      </c>
      <c r="P602" s="837"/>
      <c r="Q602" s="850">
        <v>359</v>
      </c>
    </row>
    <row r="603" spans="1:17" ht="14.4" customHeight="1" x14ac:dyDescent="0.3">
      <c r="A603" s="831" t="s">
        <v>573</v>
      </c>
      <c r="B603" s="832" t="s">
        <v>4641</v>
      </c>
      <c r="C603" s="832" t="s">
        <v>3588</v>
      </c>
      <c r="D603" s="832" t="s">
        <v>3785</v>
      </c>
      <c r="E603" s="832" t="s">
        <v>3786</v>
      </c>
      <c r="F603" s="849"/>
      <c r="G603" s="849"/>
      <c r="H603" s="849"/>
      <c r="I603" s="849"/>
      <c r="J603" s="849">
        <v>1</v>
      </c>
      <c r="K603" s="849">
        <v>4988.13</v>
      </c>
      <c r="L603" s="849">
        <v>1</v>
      </c>
      <c r="M603" s="849">
        <v>4988.13</v>
      </c>
      <c r="N603" s="849"/>
      <c r="O603" s="849"/>
      <c r="P603" s="837"/>
      <c r="Q603" s="850"/>
    </row>
    <row r="604" spans="1:17" ht="14.4" customHeight="1" x14ac:dyDescent="0.3">
      <c r="A604" s="831" t="s">
        <v>573</v>
      </c>
      <c r="B604" s="832" t="s">
        <v>4641</v>
      </c>
      <c r="C604" s="832" t="s">
        <v>3588</v>
      </c>
      <c r="D604" s="832" t="s">
        <v>3787</v>
      </c>
      <c r="E604" s="832" t="s">
        <v>1318</v>
      </c>
      <c r="F604" s="849">
        <v>64</v>
      </c>
      <c r="G604" s="849">
        <v>5470.7199999999993</v>
      </c>
      <c r="H604" s="849">
        <v>0.83311810141078435</v>
      </c>
      <c r="I604" s="849">
        <v>85.47999999999999</v>
      </c>
      <c r="J604" s="849">
        <v>82</v>
      </c>
      <c r="K604" s="849">
        <v>6566.5599999999995</v>
      </c>
      <c r="L604" s="849">
        <v>1</v>
      </c>
      <c r="M604" s="849">
        <v>80.08</v>
      </c>
      <c r="N604" s="849">
        <v>62</v>
      </c>
      <c r="O604" s="849">
        <v>4964.96</v>
      </c>
      <c r="P604" s="837">
        <v>0.75609756097560987</v>
      </c>
      <c r="Q604" s="850">
        <v>80.08</v>
      </c>
    </row>
    <row r="605" spans="1:17" ht="14.4" customHeight="1" x14ac:dyDescent="0.3">
      <c r="A605" s="831" t="s">
        <v>573</v>
      </c>
      <c r="B605" s="832" t="s">
        <v>4641</v>
      </c>
      <c r="C605" s="832" t="s">
        <v>3588</v>
      </c>
      <c r="D605" s="832" t="s">
        <v>3788</v>
      </c>
      <c r="E605" s="832" t="s">
        <v>862</v>
      </c>
      <c r="F605" s="849">
        <v>286</v>
      </c>
      <c r="G605" s="849">
        <v>16702.400000000001</v>
      </c>
      <c r="H605" s="849">
        <v>0.98281786941580773</v>
      </c>
      <c r="I605" s="849">
        <v>58.400000000000006</v>
      </c>
      <c r="J605" s="849">
        <v>291</v>
      </c>
      <c r="K605" s="849">
        <v>16994.399999999998</v>
      </c>
      <c r="L605" s="849">
        <v>1</v>
      </c>
      <c r="M605" s="849">
        <v>58.399999999999991</v>
      </c>
      <c r="N605" s="849">
        <v>196</v>
      </c>
      <c r="O605" s="849">
        <v>11446.4</v>
      </c>
      <c r="P605" s="837">
        <v>0.67353951890034369</v>
      </c>
      <c r="Q605" s="850">
        <v>58.4</v>
      </c>
    </row>
    <row r="606" spans="1:17" ht="14.4" customHeight="1" x14ac:dyDescent="0.3">
      <c r="A606" s="831" t="s">
        <v>573</v>
      </c>
      <c r="B606" s="832" t="s">
        <v>4641</v>
      </c>
      <c r="C606" s="832" t="s">
        <v>3588</v>
      </c>
      <c r="D606" s="832" t="s">
        <v>4642</v>
      </c>
      <c r="E606" s="832" t="s">
        <v>847</v>
      </c>
      <c r="F606" s="849"/>
      <c r="G606" s="849"/>
      <c r="H606" s="849"/>
      <c r="I606" s="849"/>
      <c r="J606" s="849">
        <v>8</v>
      </c>
      <c r="K606" s="849">
        <v>5538.32</v>
      </c>
      <c r="L606" s="849">
        <v>1</v>
      </c>
      <c r="M606" s="849">
        <v>692.29</v>
      </c>
      <c r="N606" s="849"/>
      <c r="O606" s="849"/>
      <c r="P606" s="837"/>
      <c r="Q606" s="850"/>
    </row>
    <row r="607" spans="1:17" ht="14.4" customHeight="1" x14ac:dyDescent="0.3">
      <c r="A607" s="831" t="s">
        <v>573</v>
      </c>
      <c r="B607" s="832" t="s">
        <v>4641</v>
      </c>
      <c r="C607" s="832" t="s">
        <v>3588</v>
      </c>
      <c r="D607" s="832" t="s">
        <v>3789</v>
      </c>
      <c r="E607" s="832" t="s">
        <v>1229</v>
      </c>
      <c r="F607" s="849"/>
      <c r="G607" s="849"/>
      <c r="H607" s="849"/>
      <c r="I607" s="849"/>
      <c r="J607" s="849"/>
      <c r="K607" s="849"/>
      <c r="L607" s="849"/>
      <c r="M607" s="849"/>
      <c r="N607" s="849">
        <v>0.3</v>
      </c>
      <c r="O607" s="849">
        <v>3604.02</v>
      </c>
      <c r="P607" s="837"/>
      <c r="Q607" s="850">
        <v>12013.4</v>
      </c>
    </row>
    <row r="608" spans="1:17" ht="14.4" customHeight="1" x14ac:dyDescent="0.3">
      <c r="A608" s="831" t="s">
        <v>573</v>
      </c>
      <c r="B608" s="832" t="s">
        <v>4641</v>
      </c>
      <c r="C608" s="832" t="s">
        <v>3588</v>
      </c>
      <c r="D608" s="832" t="s">
        <v>3790</v>
      </c>
      <c r="E608" s="832"/>
      <c r="F608" s="849">
        <v>4</v>
      </c>
      <c r="G608" s="849">
        <v>154.44</v>
      </c>
      <c r="H608" s="849"/>
      <c r="I608" s="849">
        <v>38.61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573</v>
      </c>
      <c r="B609" s="832" t="s">
        <v>4641</v>
      </c>
      <c r="C609" s="832" t="s">
        <v>3588</v>
      </c>
      <c r="D609" s="832" t="s">
        <v>3791</v>
      </c>
      <c r="E609" s="832" t="s">
        <v>3792</v>
      </c>
      <c r="F609" s="849">
        <v>7.6000000000000005</v>
      </c>
      <c r="G609" s="849">
        <v>2938.16</v>
      </c>
      <c r="H609" s="849">
        <v>1.2881355932203389</v>
      </c>
      <c r="I609" s="849">
        <v>386.59999999999997</v>
      </c>
      <c r="J609" s="849">
        <v>5.8999999999999995</v>
      </c>
      <c r="K609" s="849">
        <v>2280.94</v>
      </c>
      <c r="L609" s="849">
        <v>1</v>
      </c>
      <c r="M609" s="849">
        <v>386.6</v>
      </c>
      <c r="N609" s="849">
        <v>4.4000000000000004</v>
      </c>
      <c r="O609" s="849">
        <v>1701.04</v>
      </c>
      <c r="P609" s="837">
        <v>0.74576271186440679</v>
      </c>
      <c r="Q609" s="850">
        <v>386.59999999999997</v>
      </c>
    </row>
    <row r="610" spans="1:17" ht="14.4" customHeight="1" x14ac:dyDescent="0.3">
      <c r="A610" s="831" t="s">
        <v>573</v>
      </c>
      <c r="B610" s="832" t="s">
        <v>4641</v>
      </c>
      <c r="C610" s="832" t="s">
        <v>3588</v>
      </c>
      <c r="D610" s="832" t="s">
        <v>3793</v>
      </c>
      <c r="E610" s="832" t="s">
        <v>981</v>
      </c>
      <c r="F610" s="849"/>
      <c r="G610" s="849"/>
      <c r="H610" s="849"/>
      <c r="I610" s="849"/>
      <c r="J610" s="849"/>
      <c r="K610" s="849"/>
      <c r="L610" s="849"/>
      <c r="M610" s="849"/>
      <c r="N610" s="849">
        <v>1</v>
      </c>
      <c r="O610" s="849">
        <v>9158.27</v>
      </c>
      <c r="P610" s="837"/>
      <c r="Q610" s="850">
        <v>9158.27</v>
      </c>
    </row>
    <row r="611" spans="1:17" ht="14.4" customHeight="1" x14ac:dyDescent="0.3">
      <c r="A611" s="831" t="s">
        <v>573</v>
      </c>
      <c r="B611" s="832" t="s">
        <v>4641</v>
      </c>
      <c r="C611" s="832" t="s">
        <v>3588</v>
      </c>
      <c r="D611" s="832" t="s">
        <v>4643</v>
      </c>
      <c r="E611" s="832" t="s">
        <v>4644</v>
      </c>
      <c r="F611" s="849"/>
      <c r="G611" s="849"/>
      <c r="H611" s="849"/>
      <c r="I611" s="849"/>
      <c r="J611" s="849"/>
      <c r="K611" s="849"/>
      <c r="L611" s="849"/>
      <c r="M611" s="849"/>
      <c r="N611" s="849">
        <v>18</v>
      </c>
      <c r="O611" s="849">
        <v>1389.96</v>
      </c>
      <c r="P611" s="837"/>
      <c r="Q611" s="850">
        <v>77.22</v>
      </c>
    </row>
    <row r="612" spans="1:17" ht="14.4" customHeight="1" x14ac:dyDescent="0.3">
      <c r="A612" s="831" t="s">
        <v>573</v>
      </c>
      <c r="B612" s="832" t="s">
        <v>4641</v>
      </c>
      <c r="C612" s="832" t="s">
        <v>3588</v>
      </c>
      <c r="D612" s="832" t="s">
        <v>3794</v>
      </c>
      <c r="E612" s="832" t="s">
        <v>3795</v>
      </c>
      <c r="F612" s="849">
        <v>18.2</v>
      </c>
      <c r="G612" s="849">
        <v>4945.22</v>
      </c>
      <c r="H612" s="849">
        <v>0.7583297552597682</v>
      </c>
      <c r="I612" s="849">
        <v>271.71538461538466</v>
      </c>
      <c r="J612" s="849">
        <v>24</v>
      </c>
      <c r="K612" s="849">
        <v>6521.2</v>
      </c>
      <c r="L612" s="849">
        <v>1</v>
      </c>
      <c r="M612" s="849">
        <v>271.71666666666664</v>
      </c>
      <c r="N612" s="849">
        <v>8.4</v>
      </c>
      <c r="O612" s="849">
        <v>2282.41</v>
      </c>
      <c r="P612" s="837">
        <v>0.34999846653990063</v>
      </c>
      <c r="Q612" s="850">
        <v>271.71547619047618</v>
      </c>
    </row>
    <row r="613" spans="1:17" ht="14.4" customHeight="1" x14ac:dyDescent="0.3">
      <c r="A613" s="831" t="s">
        <v>573</v>
      </c>
      <c r="B613" s="832" t="s">
        <v>4641</v>
      </c>
      <c r="C613" s="832" t="s">
        <v>3588</v>
      </c>
      <c r="D613" s="832" t="s">
        <v>4645</v>
      </c>
      <c r="E613" s="832" t="s">
        <v>4646</v>
      </c>
      <c r="F613" s="849"/>
      <c r="G613" s="849"/>
      <c r="H613" s="849"/>
      <c r="I613" s="849"/>
      <c r="J613" s="849">
        <v>13</v>
      </c>
      <c r="K613" s="849">
        <v>2849.6</v>
      </c>
      <c r="L613" s="849">
        <v>1</v>
      </c>
      <c r="M613" s="849">
        <v>219.2</v>
      </c>
      <c r="N613" s="849"/>
      <c r="O613" s="849"/>
      <c r="P613" s="837"/>
      <c r="Q613" s="850"/>
    </row>
    <row r="614" spans="1:17" ht="14.4" customHeight="1" x14ac:dyDescent="0.3">
      <c r="A614" s="831" t="s">
        <v>573</v>
      </c>
      <c r="B614" s="832" t="s">
        <v>4641</v>
      </c>
      <c r="C614" s="832" t="s">
        <v>3588</v>
      </c>
      <c r="D614" s="832" t="s">
        <v>3803</v>
      </c>
      <c r="E614" s="832" t="s">
        <v>3804</v>
      </c>
      <c r="F614" s="849">
        <v>0.6</v>
      </c>
      <c r="G614" s="849">
        <v>47.28</v>
      </c>
      <c r="H614" s="849">
        <v>6.8960487740843915E-2</v>
      </c>
      <c r="I614" s="849">
        <v>78.800000000000011</v>
      </c>
      <c r="J614" s="849">
        <v>8.6999999999999993</v>
      </c>
      <c r="K614" s="849">
        <v>685.61</v>
      </c>
      <c r="L614" s="849">
        <v>1</v>
      </c>
      <c r="M614" s="849">
        <v>78.805747126436785</v>
      </c>
      <c r="N614" s="849"/>
      <c r="O614" s="849"/>
      <c r="P614" s="837"/>
      <c r="Q614" s="850"/>
    </row>
    <row r="615" spans="1:17" ht="14.4" customHeight="1" x14ac:dyDescent="0.3">
      <c r="A615" s="831" t="s">
        <v>573</v>
      </c>
      <c r="B615" s="832" t="s">
        <v>4641</v>
      </c>
      <c r="C615" s="832" t="s">
        <v>3588</v>
      </c>
      <c r="D615" s="832" t="s">
        <v>3805</v>
      </c>
      <c r="E615" s="832" t="s">
        <v>3806</v>
      </c>
      <c r="F615" s="849">
        <v>16</v>
      </c>
      <c r="G615" s="849">
        <v>1122.4000000000001</v>
      </c>
      <c r="H615" s="849"/>
      <c r="I615" s="849">
        <v>70.150000000000006</v>
      </c>
      <c r="J615" s="849"/>
      <c r="K615" s="849"/>
      <c r="L615" s="849"/>
      <c r="M615" s="849"/>
      <c r="N615" s="849">
        <v>34</v>
      </c>
      <c r="O615" s="849">
        <v>1500.42</v>
      </c>
      <c r="P615" s="837"/>
      <c r="Q615" s="850">
        <v>44.13</v>
      </c>
    </row>
    <row r="616" spans="1:17" ht="14.4" customHeight="1" x14ac:dyDescent="0.3">
      <c r="A616" s="831" t="s">
        <v>573</v>
      </c>
      <c r="B616" s="832" t="s">
        <v>4641</v>
      </c>
      <c r="C616" s="832" t="s">
        <v>3588</v>
      </c>
      <c r="D616" s="832" t="s">
        <v>3807</v>
      </c>
      <c r="E616" s="832" t="s">
        <v>3808</v>
      </c>
      <c r="F616" s="849"/>
      <c r="G616" s="849"/>
      <c r="H616" s="849"/>
      <c r="I616" s="849"/>
      <c r="J616" s="849">
        <v>1.4</v>
      </c>
      <c r="K616" s="849">
        <v>1119.67</v>
      </c>
      <c r="L616" s="849">
        <v>1</v>
      </c>
      <c r="M616" s="849">
        <v>799.76428571428585</v>
      </c>
      <c r="N616" s="849"/>
      <c r="O616" s="849"/>
      <c r="P616" s="837"/>
      <c r="Q616" s="850"/>
    </row>
    <row r="617" spans="1:17" ht="14.4" customHeight="1" x14ac:dyDescent="0.3">
      <c r="A617" s="831" t="s">
        <v>573</v>
      </c>
      <c r="B617" s="832" t="s">
        <v>4641</v>
      </c>
      <c r="C617" s="832" t="s">
        <v>3588</v>
      </c>
      <c r="D617" s="832" t="s">
        <v>4647</v>
      </c>
      <c r="E617" s="832" t="s">
        <v>4648</v>
      </c>
      <c r="F617" s="849"/>
      <c r="G617" s="849"/>
      <c r="H617" s="849"/>
      <c r="I617" s="849"/>
      <c r="J617" s="849"/>
      <c r="K617" s="849"/>
      <c r="L617" s="849"/>
      <c r="M617" s="849"/>
      <c r="N617" s="849">
        <v>0.2</v>
      </c>
      <c r="O617" s="849">
        <v>315.94</v>
      </c>
      <c r="P617" s="837"/>
      <c r="Q617" s="850">
        <v>1579.6999999999998</v>
      </c>
    </row>
    <row r="618" spans="1:17" ht="14.4" customHeight="1" x14ac:dyDescent="0.3">
      <c r="A618" s="831" t="s">
        <v>573</v>
      </c>
      <c r="B618" s="832" t="s">
        <v>4641</v>
      </c>
      <c r="C618" s="832" t="s">
        <v>3588</v>
      </c>
      <c r="D618" s="832" t="s">
        <v>3815</v>
      </c>
      <c r="E618" s="832" t="s">
        <v>3816</v>
      </c>
      <c r="F618" s="849">
        <v>0.2</v>
      </c>
      <c r="G618" s="849">
        <v>154.43</v>
      </c>
      <c r="H618" s="849"/>
      <c r="I618" s="849">
        <v>772.15</v>
      </c>
      <c r="J618" s="849"/>
      <c r="K618" s="849"/>
      <c r="L618" s="849"/>
      <c r="M618" s="849"/>
      <c r="N618" s="849">
        <v>0.3</v>
      </c>
      <c r="O618" s="849">
        <v>231.64</v>
      </c>
      <c r="P618" s="837"/>
      <c r="Q618" s="850">
        <v>772.13333333333333</v>
      </c>
    </row>
    <row r="619" spans="1:17" ht="14.4" customHeight="1" x14ac:dyDescent="0.3">
      <c r="A619" s="831" t="s">
        <v>573</v>
      </c>
      <c r="B619" s="832" t="s">
        <v>4641</v>
      </c>
      <c r="C619" s="832" t="s">
        <v>3588</v>
      </c>
      <c r="D619" s="832" t="s">
        <v>3817</v>
      </c>
      <c r="E619" s="832"/>
      <c r="F619" s="849">
        <v>0.96</v>
      </c>
      <c r="G619" s="849">
        <v>3265.04</v>
      </c>
      <c r="H619" s="849"/>
      <c r="I619" s="849">
        <v>3401.0833333333335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573</v>
      </c>
      <c r="B620" s="832" t="s">
        <v>4641</v>
      </c>
      <c r="C620" s="832" t="s">
        <v>3588</v>
      </c>
      <c r="D620" s="832" t="s">
        <v>3818</v>
      </c>
      <c r="E620" s="832" t="s">
        <v>1241</v>
      </c>
      <c r="F620" s="849"/>
      <c r="G620" s="849"/>
      <c r="H620" s="849"/>
      <c r="I620" s="849"/>
      <c r="J620" s="849"/>
      <c r="K620" s="849"/>
      <c r="L620" s="849"/>
      <c r="M620" s="849"/>
      <c r="N620" s="849">
        <v>1.7</v>
      </c>
      <c r="O620" s="849">
        <v>728.87</v>
      </c>
      <c r="P620" s="837"/>
      <c r="Q620" s="850">
        <v>428.74705882352941</v>
      </c>
    </row>
    <row r="621" spans="1:17" ht="14.4" customHeight="1" x14ac:dyDescent="0.3">
      <c r="A621" s="831" t="s">
        <v>573</v>
      </c>
      <c r="B621" s="832" t="s">
        <v>4641</v>
      </c>
      <c r="C621" s="832" t="s">
        <v>3588</v>
      </c>
      <c r="D621" s="832" t="s">
        <v>4649</v>
      </c>
      <c r="E621" s="832" t="s">
        <v>1241</v>
      </c>
      <c r="F621" s="849"/>
      <c r="G621" s="849"/>
      <c r="H621" s="849"/>
      <c r="I621" s="849"/>
      <c r="J621" s="849">
        <v>0.5</v>
      </c>
      <c r="K621" s="849">
        <v>428.77</v>
      </c>
      <c r="L621" s="849">
        <v>1</v>
      </c>
      <c r="M621" s="849">
        <v>857.54</v>
      </c>
      <c r="N621" s="849"/>
      <c r="O621" s="849"/>
      <c r="P621" s="837"/>
      <c r="Q621" s="850"/>
    </row>
    <row r="622" spans="1:17" ht="14.4" customHeight="1" x14ac:dyDescent="0.3">
      <c r="A622" s="831" t="s">
        <v>573</v>
      </c>
      <c r="B622" s="832" t="s">
        <v>4641</v>
      </c>
      <c r="C622" s="832" t="s">
        <v>3588</v>
      </c>
      <c r="D622" s="832" t="s">
        <v>3819</v>
      </c>
      <c r="E622" s="832" t="s">
        <v>3820</v>
      </c>
      <c r="F622" s="849"/>
      <c r="G622" s="849"/>
      <c r="H622" s="849"/>
      <c r="I622" s="849"/>
      <c r="J622" s="849">
        <v>0.8</v>
      </c>
      <c r="K622" s="849">
        <v>1700.48</v>
      </c>
      <c r="L622" s="849">
        <v>1</v>
      </c>
      <c r="M622" s="849">
        <v>2125.6</v>
      </c>
      <c r="N622" s="849">
        <v>3.3</v>
      </c>
      <c r="O622" s="849">
        <v>7651.11</v>
      </c>
      <c r="P622" s="837">
        <v>4.4993825272864134</v>
      </c>
      <c r="Q622" s="850">
        <v>2318.5181818181818</v>
      </c>
    </row>
    <row r="623" spans="1:17" ht="14.4" customHeight="1" x14ac:dyDescent="0.3">
      <c r="A623" s="831" t="s">
        <v>573</v>
      </c>
      <c r="B623" s="832" t="s">
        <v>4641</v>
      </c>
      <c r="C623" s="832" t="s">
        <v>3588</v>
      </c>
      <c r="D623" s="832" t="s">
        <v>3822</v>
      </c>
      <c r="E623" s="832" t="s">
        <v>3823</v>
      </c>
      <c r="F623" s="849"/>
      <c r="G623" s="849"/>
      <c r="H623" s="849"/>
      <c r="I623" s="849"/>
      <c r="J623" s="849"/>
      <c r="K623" s="849"/>
      <c r="L623" s="849"/>
      <c r="M623" s="849"/>
      <c r="N623" s="849">
        <v>1.6</v>
      </c>
      <c r="O623" s="849">
        <v>5221.9799999999996</v>
      </c>
      <c r="P623" s="837"/>
      <c r="Q623" s="850">
        <v>3263.7374999999997</v>
      </c>
    </row>
    <row r="624" spans="1:17" ht="14.4" customHeight="1" x14ac:dyDescent="0.3">
      <c r="A624" s="831" t="s">
        <v>573</v>
      </c>
      <c r="B624" s="832" t="s">
        <v>4641</v>
      </c>
      <c r="C624" s="832" t="s">
        <v>3588</v>
      </c>
      <c r="D624" s="832" t="s">
        <v>3826</v>
      </c>
      <c r="E624" s="832" t="s">
        <v>871</v>
      </c>
      <c r="F624" s="849"/>
      <c r="G624" s="849"/>
      <c r="H624" s="849"/>
      <c r="I624" s="849"/>
      <c r="J624" s="849"/>
      <c r="K624" s="849"/>
      <c r="L624" s="849"/>
      <c r="M624" s="849"/>
      <c r="N624" s="849">
        <v>0.9</v>
      </c>
      <c r="O624" s="849">
        <v>19912.5</v>
      </c>
      <c r="P624" s="837"/>
      <c r="Q624" s="850">
        <v>22125</v>
      </c>
    </row>
    <row r="625" spans="1:17" ht="14.4" customHeight="1" x14ac:dyDescent="0.3">
      <c r="A625" s="831" t="s">
        <v>573</v>
      </c>
      <c r="B625" s="832" t="s">
        <v>4641</v>
      </c>
      <c r="C625" s="832" t="s">
        <v>3827</v>
      </c>
      <c r="D625" s="832" t="s">
        <v>3830</v>
      </c>
      <c r="E625" s="832" t="s">
        <v>3831</v>
      </c>
      <c r="F625" s="849">
        <v>119</v>
      </c>
      <c r="G625" s="849">
        <v>238500.65</v>
      </c>
      <c r="H625" s="849">
        <v>0.96086618244514754</v>
      </c>
      <c r="I625" s="849">
        <v>2004.2071428571428</v>
      </c>
      <c r="J625" s="849">
        <v>116</v>
      </c>
      <c r="K625" s="849">
        <v>248214.22</v>
      </c>
      <c r="L625" s="849">
        <v>1</v>
      </c>
      <c r="M625" s="849">
        <v>2139.7777586206898</v>
      </c>
      <c r="N625" s="849">
        <v>49</v>
      </c>
      <c r="O625" s="849">
        <v>105818.93</v>
      </c>
      <c r="P625" s="837">
        <v>0.42632098193246137</v>
      </c>
      <c r="Q625" s="850">
        <v>2159.5699999999997</v>
      </c>
    </row>
    <row r="626" spans="1:17" ht="14.4" customHeight="1" x14ac:dyDescent="0.3">
      <c r="A626" s="831" t="s">
        <v>573</v>
      </c>
      <c r="B626" s="832" t="s">
        <v>4641</v>
      </c>
      <c r="C626" s="832" t="s">
        <v>3827</v>
      </c>
      <c r="D626" s="832" t="s">
        <v>3832</v>
      </c>
      <c r="E626" s="832" t="s">
        <v>3833</v>
      </c>
      <c r="F626" s="849">
        <v>1</v>
      </c>
      <c r="G626" s="849">
        <v>2465.62</v>
      </c>
      <c r="H626" s="849">
        <v>0.23338507846960602</v>
      </c>
      <c r="I626" s="849">
        <v>2465.62</v>
      </c>
      <c r="J626" s="849">
        <v>4</v>
      </c>
      <c r="K626" s="849">
        <v>10564.6</v>
      </c>
      <c r="L626" s="849">
        <v>1</v>
      </c>
      <c r="M626" s="849">
        <v>2641.15</v>
      </c>
      <c r="N626" s="849">
        <v>40</v>
      </c>
      <c r="O626" s="849">
        <v>105646.00000000001</v>
      </c>
      <c r="P626" s="837">
        <v>10.000000000000002</v>
      </c>
      <c r="Q626" s="850">
        <v>2641.1500000000005</v>
      </c>
    </row>
    <row r="627" spans="1:17" ht="14.4" customHeight="1" x14ac:dyDescent="0.3">
      <c r="A627" s="831" t="s">
        <v>573</v>
      </c>
      <c r="B627" s="832" t="s">
        <v>4641</v>
      </c>
      <c r="C627" s="832" t="s">
        <v>3827</v>
      </c>
      <c r="D627" s="832" t="s">
        <v>3836</v>
      </c>
      <c r="E627" s="832" t="s">
        <v>3837</v>
      </c>
      <c r="F627" s="849">
        <v>2</v>
      </c>
      <c r="G627" s="849">
        <v>16584.18</v>
      </c>
      <c r="H627" s="849"/>
      <c r="I627" s="849">
        <v>8292.09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573</v>
      </c>
      <c r="B628" s="832" t="s">
        <v>4641</v>
      </c>
      <c r="C628" s="832" t="s">
        <v>3827</v>
      </c>
      <c r="D628" s="832" t="s">
        <v>3840</v>
      </c>
      <c r="E628" s="832" t="s">
        <v>3841</v>
      </c>
      <c r="F628" s="849">
        <v>8</v>
      </c>
      <c r="G628" s="849">
        <v>8496.7999999999993</v>
      </c>
      <c r="H628" s="849">
        <v>0.67516315303925922</v>
      </c>
      <c r="I628" s="849">
        <v>1062.0999999999999</v>
      </c>
      <c r="J628" s="849">
        <v>11</v>
      </c>
      <c r="K628" s="849">
        <v>12584.81</v>
      </c>
      <c r="L628" s="849">
        <v>1</v>
      </c>
      <c r="M628" s="849">
        <v>1144.0736363636363</v>
      </c>
      <c r="N628" s="849">
        <v>10</v>
      </c>
      <c r="O628" s="849">
        <v>12116.099999999999</v>
      </c>
      <c r="P628" s="837">
        <v>0.96275589381166649</v>
      </c>
      <c r="Q628" s="850">
        <v>1211.6099999999999</v>
      </c>
    </row>
    <row r="629" spans="1:17" ht="14.4" customHeight="1" x14ac:dyDescent="0.3">
      <c r="A629" s="831" t="s">
        <v>573</v>
      </c>
      <c r="B629" s="832" t="s">
        <v>4641</v>
      </c>
      <c r="C629" s="832" t="s">
        <v>3842</v>
      </c>
      <c r="D629" s="832" t="s">
        <v>3843</v>
      </c>
      <c r="E629" s="832" t="s">
        <v>3844</v>
      </c>
      <c r="F629" s="849">
        <v>45</v>
      </c>
      <c r="G629" s="849">
        <v>14849.1</v>
      </c>
      <c r="H629" s="849">
        <v>1.25</v>
      </c>
      <c r="I629" s="849">
        <v>329.98</v>
      </c>
      <c r="J629" s="849">
        <v>36</v>
      </c>
      <c r="K629" s="849">
        <v>11879.28</v>
      </c>
      <c r="L629" s="849">
        <v>1</v>
      </c>
      <c r="M629" s="849">
        <v>329.98</v>
      </c>
      <c r="N629" s="849">
        <v>24</v>
      </c>
      <c r="O629" s="849">
        <v>7919.52</v>
      </c>
      <c r="P629" s="837">
        <v>0.66666666666666663</v>
      </c>
      <c r="Q629" s="850">
        <v>329.98</v>
      </c>
    </row>
    <row r="630" spans="1:17" ht="14.4" customHeight="1" x14ac:dyDescent="0.3">
      <c r="A630" s="831" t="s">
        <v>573</v>
      </c>
      <c r="B630" s="832" t="s">
        <v>4641</v>
      </c>
      <c r="C630" s="832" t="s">
        <v>3842</v>
      </c>
      <c r="D630" s="832" t="s">
        <v>3845</v>
      </c>
      <c r="E630" s="832" t="s">
        <v>3844</v>
      </c>
      <c r="F630" s="849">
        <v>20</v>
      </c>
      <c r="G630" s="849">
        <v>8668.2000000000007</v>
      </c>
      <c r="H630" s="849">
        <v>1.5384615384615385</v>
      </c>
      <c r="I630" s="849">
        <v>433.41</v>
      </c>
      <c r="J630" s="849">
        <v>13</v>
      </c>
      <c r="K630" s="849">
        <v>5634.33</v>
      </c>
      <c r="L630" s="849">
        <v>1</v>
      </c>
      <c r="M630" s="849">
        <v>433.40999999999997</v>
      </c>
      <c r="N630" s="849">
        <v>1</v>
      </c>
      <c r="O630" s="849">
        <v>433.41</v>
      </c>
      <c r="P630" s="837">
        <v>7.6923076923076927E-2</v>
      </c>
      <c r="Q630" s="850">
        <v>433.41</v>
      </c>
    </row>
    <row r="631" spans="1:17" ht="14.4" customHeight="1" x14ac:dyDescent="0.3">
      <c r="A631" s="831" t="s">
        <v>573</v>
      </c>
      <c r="B631" s="832" t="s">
        <v>4641</v>
      </c>
      <c r="C631" s="832" t="s">
        <v>3842</v>
      </c>
      <c r="D631" s="832" t="s">
        <v>3846</v>
      </c>
      <c r="E631" s="832" t="s">
        <v>3847</v>
      </c>
      <c r="F631" s="849">
        <v>1</v>
      </c>
      <c r="G631" s="849">
        <v>1435.36</v>
      </c>
      <c r="H631" s="849">
        <v>0.25</v>
      </c>
      <c r="I631" s="849">
        <v>1435.36</v>
      </c>
      <c r="J631" s="849">
        <v>4</v>
      </c>
      <c r="K631" s="849">
        <v>5741.44</v>
      </c>
      <c r="L631" s="849">
        <v>1</v>
      </c>
      <c r="M631" s="849">
        <v>1435.36</v>
      </c>
      <c r="N631" s="849">
        <v>1</v>
      </c>
      <c r="O631" s="849">
        <v>1435.36</v>
      </c>
      <c r="P631" s="837">
        <v>0.25</v>
      </c>
      <c r="Q631" s="850">
        <v>1435.36</v>
      </c>
    </row>
    <row r="632" spans="1:17" ht="14.4" customHeight="1" x14ac:dyDescent="0.3">
      <c r="A632" s="831" t="s">
        <v>573</v>
      </c>
      <c r="B632" s="832" t="s">
        <v>4641</v>
      </c>
      <c r="C632" s="832" t="s">
        <v>3842</v>
      </c>
      <c r="D632" s="832" t="s">
        <v>3848</v>
      </c>
      <c r="E632" s="832" t="s">
        <v>3847</v>
      </c>
      <c r="F632" s="849">
        <v>1</v>
      </c>
      <c r="G632" s="849">
        <v>1697.77</v>
      </c>
      <c r="H632" s="849">
        <v>1</v>
      </c>
      <c r="I632" s="849">
        <v>1697.77</v>
      </c>
      <c r="J632" s="849">
        <v>1</v>
      </c>
      <c r="K632" s="849">
        <v>1697.77</v>
      </c>
      <c r="L632" s="849">
        <v>1</v>
      </c>
      <c r="M632" s="849">
        <v>1697.77</v>
      </c>
      <c r="N632" s="849"/>
      <c r="O632" s="849"/>
      <c r="P632" s="837"/>
      <c r="Q632" s="850"/>
    </row>
    <row r="633" spans="1:17" ht="14.4" customHeight="1" x14ac:dyDescent="0.3">
      <c r="A633" s="831" t="s">
        <v>573</v>
      </c>
      <c r="B633" s="832" t="s">
        <v>4641</v>
      </c>
      <c r="C633" s="832" t="s">
        <v>3842</v>
      </c>
      <c r="D633" s="832" t="s">
        <v>3859</v>
      </c>
      <c r="E633" s="832" t="s">
        <v>3860</v>
      </c>
      <c r="F633" s="849">
        <v>2</v>
      </c>
      <c r="G633" s="849">
        <v>1214.82</v>
      </c>
      <c r="H633" s="849"/>
      <c r="I633" s="849">
        <v>607.41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573</v>
      </c>
      <c r="B634" s="832" t="s">
        <v>4641</v>
      </c>
      <c r="C634" s="832" t="s">
        <v>3842</v>
      </c>
      <c r="D634" s="832" t="s">
        <v>3863</v>
      </c>
      <c r="E634" s="832" t="s">
        <v>3862</v>
      </c>
      <c r="F634" s="849"/>
      <c r="G634" s="849"/>
      <c r="H634" s="849"/>
      <c r="I634" s="849"/>
      <c r="J634" s="849">
        <v>0.2</v>
      </c>
      <c r="K634" s="849">
        <v>253.16</v>
      </c>
      <c r="L634" s="849">
        <v>1</v>
      </c>
      <c r="M634" s="849">
        <v>1265.8</v>
      </c>
      <c r="N634" s="849">
        <v>0.30000000000000004</v>
      </c>
      <c r="O634" s="849">
        <v>321.82</v>
      </c>
      <c r="P634" s="837">
        <v>1.2712118818138727</v>
      </c>
      <c r="Q634" s="850">
        <v>1072.7333333333331</v>
      </c>
    </row>
    <row r="635" spans="1:17" ht="14.4" customHeight="1" x14ac:dyDescent="0.3">
      <c r="A635" s="831" t="s">
        <v>573</v>
      </c>
      <c r="B635" s="832" t="s">
        <v>4641</v>
      </c>
      <c r="C635" s="832" t="s">
        <v>3842</v>
      </c>
      <c r="D635" s="832" t="s">
        <v>3864</v>
      </c>
      <c r="E635" s="832" t="s">
        <v>3865</v>
      </c>
      <c r="F635" s="849">
        <v>10</v>
      </c>
      <c r="G635" s="849">
        <v>870.49999999999989</v>
      </c>
      <c r="H635" s="849">
        <v>1.9999999999999998</v>
      </c>
      <c r="I635" s="849">
        <v>87.049999999999983</v>
      </c>
      <c r="J635" s="849">
        <v>5</v>
      </c>
      <c r="K635" s="849">
        <v>435.25</v>
      </c>
      <c r="L635" s="849">
        <v>1</v>
      </c>
      <c r="M635" s="849">
        <v>87.05</v>
      </c>
      <c r="N635" s="849">
        <v>7</v>
      </c>
      <c r="O635" s="849">
        <v>609.34999999999991</v>
      </c>
      <c r="P635" s="837">
        <v>1.3999999999999997</v>
      </c>
      <c r="Q635" s="850">
        <v>87.049999999999983</v>
      </c>
    </row>
    <row r="636" spans="1:17" ht="14.4" customHeight="1" x14ac:dyDescent="0.3">
      <c r="A636" s="831" t="s">
        <v>573</v>
      </c>
      <c r="B636" s="832" t="s">
        <v>4641</v>
      </c>
      <c r="C636" s="832" t="s">
        <v>3842</v>
      </c>
      <c r="D636" s="832" t="s">
        <v>3866</v>
      </c>
      <c r="E636" s="832" t="s">
        <v>3865</v>
      </c>
      <c r="F636" s="849"/>
      <c r="G636" s="849"/>
      <c r="H636" s="849"/>
      <c r="I636" s="849"/>
      <c r="J636" s="849"/>
      <c r="K636" s="849"/>
      <c r="L636" s="849"/>
      <c r="M636" s="849"/>
      <c r="N636" s="849">
        <v>2</v>
      </c>
      <c r="O636" s="849">
        <v>258.06</v>
      </c>
      <c r="P636" s="837"/>
      <c r="Q636" s="850">
        <v>129.03</v>
      </c>
    </row>
    <row r="637" spans="1:17" ht="14.4" customHeight="1" x14ac:dyDescent="0.3">
      <c r="A637" s="831" t="s">
        <v>573</v>
      </c>
      <c r="B637" s="832" t="s">
        <v>4641</v>
      </c>
      <c r="C637" s="832" t="s">
        <v>3842</v>
      </c>
      <c r="D637" s="832" t="s">
        <v>3871</v>
      </c>
      <c r="E637" s="832" t="s">
        <v>3870</v>
      </c>
      <c r="F637" s="849"/>
      <c r="G637" s="849"/>
      <c r="H637" s="849"/>
      <c r="I637" s="849"/>
      <c r="J637" s="849"/>
      <c r="K637" s="849"/>
      <c r="L637" s="849"/>
      <c r="M637" s="849"/>
      <c r="N637" s="849">
        <v>0.2</v>
      </c>
      <c r="O637" s="849">
        <v>27.58</v>
      </c>
      <c r="P637" s="837"/>
      <c r="Q637" s="850">
        <v>137.89999999999998</v>
      </c>
    </row>
    <row r="638" spans="1:17" ht="14.4" customHeight="1" x14ac:dyDescent="0.3">
      <c r="A638" s="831" t="s">
        <v>573</v>
      </c>
      <c r="B638" s="832" t="s">
        <v>4641</v>
      </c>
      <c r="C638" s="832" t="s">
        <v>3842</v>
      </c>
      <c r="D638" s="832" t="s">
        <v>3872</v>
      </c>
      <c r="E638" s="832" t="s">
        <v>3870</v>
      </c>
      <c r="F638" s="849"/>
      <c r="G638" s="849"/>
      <c r="H638" s="849"/>
      <c r="I638" s="849"/>
      <c r="J638" s="849">
        <v>1.1000000000000001</v>
      </c>
      <c r="K638" s="849">
        <v>692.54</v>
      </c>
      <c r="L638" s="849">
        <v>1</v>
      </c>
      <c r="M638" s="849">
        <v>629.58181818181811</v>
      </c>
      <c r="N638" s="849">
        <v>1.7000000000000002</v>
      </c>
      <c r="O638" s="849">
        <v>1070.29</v>
      </c>
      <c r="P638" s="837">
        <v>1.5454558581453779</v>
      </c>
      <c r="Q638" s="850">
        <v>629.5823529411764</v>
      </c>
    </row>
    <row r="639" spans="1:17" ht="14.4" customHeight="1" x14ac:dyDescent="0.3">
      <c r="A639" s="831" t="s">
        <v>573</v>
      </c>
      <c r="B639" s="832" t="s">
        <v>4641</v>
      </c>
      <c r="C639" s="832" t="s">
        <v>3842</v>
      </c>
      <c r="D639" s="832" t="s">
        <v>3873</v>
      </c>
      <c r="E639" s="832" t="s">
        <v>3874</v>
      </c>
      <c r="F639" s="849">
        <v>1</v>
      </c>
      <c r="G639" s="849">
        <v>1169.8499999999999</v>
      </c>
      <c r="H639" s="849"/>
      <c r="I639" s="849">
        <v>1169.8499999999999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" customHeight="1" x14ac:dyDescent="0.3">
      <c r="A640" s="831" t="s">
        <v>573</v>
      </c>
      <c r="B640" s="832" t="s">
        <v>4641</v>
      </c>
      <c r="C640" s="832" t="s">
        <v>3842</v>
      </c>
      <c r="D640" s="832" t="s">
        <v>3875</v>
      </c>
      <c r="E640" s="832" t="s">
        <v>3876</v>
      </c>
      <c r="F640" s="849"/>
      <c r="G640" s="849"/>
      <c r="H640" s="849"/>
      <c r="I640" s="849"/>
      <c r="J640" s="849"/>
      <c r="K640" s="849"/>
      <c r="L640" s="849"/>
      <c r="M640" s="849"/>
      <c r="N640" s="849">
        <v>1</v>
      </c>
      <c r="O640" s="849">
        <v>2111.8000000000002</v>
      </c>
      <c r="P640" s="837"/>
      <c r="Q640" s="850">
        <v>2111.8000000000002</v>
      </c>
    </row>
    <row r="641" spans="1:17" ht="14.4" customHeight="1" x14ac:dyDescent="0.3">
      <c r="A641" s="831" t="s">
        <v>573</v>
      </c>
      <c r="B641" s="832" t="s">
        <v>4641</v>
      </c>
      <c r="C641" s="832" t="s">
        <v>3842</v>
      </c>
      <c r="D641" s="832" t="s">
        <v>3877</v>
      </c>
      <c r="E641" s="832" t="s">
        <v>3878</v>
      </c>
      <c r="F641" s="849">
        <v>4</v>
      </c>
      <c r="G641" s="849">
        <v>4137.16</v>
      </c>
      <c r="H641" s="849"/>
      <c r="I641" s="849">
        <v>1034.29</v>
      </c>
      <c r="J641" s="849"/>
      <c r="K641" s="849"/>
      <c r="L641" s="849"/>
      <c r="M641" s="849"/>
      <c r="N641" s="849">
        <v>12</v>
      </c>
      <c r="O641" s="849">
        <v>12411.48</v>
      </c>
      <c r="P641" s="837"/>
      <c r="Q641" s="850">
        <v>1034.29</v>
      </c>
    </row>
    <row r="642" spans="1:17" ht="14.4" customHeight="1" x14ac:dyDescent="0.3">
      <c r="A642" s="831" t="s">
        <v>573</v>
      </c>
      <c r="B642" s="832" t="s">
        <v>4641</v>
      </c>
      <c r="C642" s="832" t="s">
        <v>3842</v>
      </c>
      <c r="D642" s="832" t="s">
        <v>3879</v>
      </c>
      <c r="E642" s="832" t="s">
        <v>3878</v>
      </c>
      <c r="F642" s="849">
        <v>11</v>
      </c>
      <c r="G642" s="849">
        <v>12095.38</v>
      </c>
      <c r="H642" s="849">
        <v>3.6666666666666665</v>
      </c>
      <c r="I642" s="849">
        <v>1099.58</v>
      </c>
      <c r="J642" s="849">
        <v>3</v>
      </c>
      <c r="K642" s="849">
        <v>3298.74</v>
      </c>
      <c r="L642" s="849">
        <v>1</v>
      </c>
      <c r="M642" s="849">
        <v>1099.58</v>
      </c>
      <c r="N642" s="849">
        <v>6</v>
      </c>
      <c r="O642" s="849">
        <v>6597.48</v>
      </c>
      <c r="P642" s="837">
        <v>2</v>
      </c>
      <c r="Q642" s="850">
        <v>1099.58</v>
      </c>
    </row>
    <row r="643" spans="1:17" ht="14.4" customHeight="1" x14ac:dyDescent="0.3">
      <c r="A643" s="831" t="s">
        <v>573</v>
      </c>
      <c r="B643" s="832" t="s">
        <v>4641</v>
      </c>
      <c r="C643" s="832" t="s">
        <v>3842</v>
      </c>
      <c r="D643" s="832" t="s">
        <v>3880</v>
      </c>
      <c r="E643" s="832" t="s">
        <v>3878</v>
      </c>
      <c r="F643" s="849">
        <v>9</v>
      </c>
      <c r="G643" s="849">
        <v>10623.78</v>
      </c>
      <c r="H643" s="849">
        <v>1.8</v>
      </c>
      <c r="I643" s="849">
        <v>1180.42</v>
      </c>
      <c r="J643" s="849">
        <v>5</v>
      </c>
      <c r="K643" s="849">
        <v>5902.1</v>
      </c>
      <c r="L643" s="849">
        <v>1</v>
      </c>
      <c r="M643" s="849">
        <v>1180.42</v>
      </c>
      <c r="N643" s="849">
        <v>6</v>
      </c>
      <c r="O643" s="849">
        <v>7082.52</v>
      </c>
      <c r="P643" s="837">
        <v>1.2</v>
      </c>
      <c r="Q643" s="850">
        <v>1180.42</v>
      </c>
    </row>
    <row r="644" spans="1:17" ht="14.4" customHeight="1" x14ac:dyDescent="0.3">
      <c r="A644" s="831" t="s">
        <v>573</v>
      </c>
      <c r="B644" s="832" t="s">
        <v>4641</v>
      </c>
      <c r="C644" s="832" t="s">
        <v>3842</v>
      </c>
      <c r="D644" s="832" t="s">
        <v>3881</v>
      </c>
      <c r="E644" s="832" t="s">
        <v>3878</v>
      </c>
      <c r="F644" s="849">
        <v>14</v>
      </c>
      <c r="G644" s="849">
        <v>17468.919999999998</v>
      </c>
      <c r="H644" s="849">
        <v>4.6666666666666661</v>
      </c>
      <c r="I644" s="849">
        <v>1247.78</v>
      </c>
      <c r="J644" s="849">
        <v>3</v>
      </c>
      <c r="K644" s="849">
        <v>3743.34</v>
      </c>
      <c r="L644" s="849">
        <v>1</v>
      </c>
      <c r="M644" s="849">
        <v>1247.78</v>
      </c>
      <c r="N644" s="849">
        <v>5</v>
      </c>
      <c r="O644" s="849">
        <v>6238.9</v>
      </c>
      <c r="P644" s="837">
        <v>1.6666666666666665</v>
      </c>
      <c r="Q644" s="850">
        <v>1247.78</v>
      </c>
    </row>
    <row r="645" spans="1:17" ht="14.4" customHeight="1" x14ac:dyDescent="0.3">
      <c r="A645" s="831" t="s">
        <v>573</v>
      </c>
      <c r="B645" s="832" t="s">
        <v>4641</v>
      </c>
      <c r="C645" s="832" t="s">
        <v>3842</v>
      </c>
      <c r="D645" s="832" t="s">
        <v>3883</v>
      </c>
      <c r="E645" s="832" t="s">
        <v>3884</v>
      </c>
      <c r="F645" s="849">
        <v>2</v>
      </c>
      <c r="G645" s="849">
        <v>21251.68</v>
      </c>
      <c r="H645" s="849"/>
      <c r="I645" s="849">
        <v>10625.84</v>
      </c>
      <c r="J645" s="849"/>
      <c r="K645" s="849"/>
      <c r="L645" s="849"/>
      <c r="M645" s="849"/>
      <c r="N645" s="849">
        <v>1</v>
      </c>
      <c r="O645" s="849">
        <v>10625.84</v>
      </c>
      <c r="P645" s="837"/>
      <c r="Q645" s="850">
        <v>10625.84</v>
      </c>
    </row>
    <row r="646" spans="1:17" ht="14.4" customHeight="1" x14ac:dyDescent="0.3">
      <c r="A646" s="831" t="s">
        <v>573</v>
      </c>
      <c r="B646" s="832" t="s">
        <v>4641</v>
      </c>
      <c r="C646" s="832" t="s">
        <v>3842</v>
      </c>
      <c r="D646" s="832" t="s">
        <v>3890</v>
      </c>
      <c r="E646" s="832" t="s">
        <v>3891</v>
      </c>
      <c r="F646" s="849">
        <v>1</v>
      </c>
      <c r="G646" s="849">
        <v>499.53</v>
      </c>
      <c r="H646" s="849">
        <v>0.33333333333333331</v>
      </c>
      <c r="I646" s="849">
        <v>499.53</v>
      </c>
      <c r="J646" s="849">
        <v>3</v>
      </c>
      <c r="K646" s="849">
        <v>1498.59</v>
      </c>
      <c r="L646" s="849">
        <v>1</v>
      </c>
      <c r="M646" s="849">
        <v>499.53</v>
      </c>
      <c r="N646" s="849"/>
      <c r="O646" s="849"/>
      <c r="P646" s="837"/>
      <c r="Q646" s="850"/>
    </row>
    <row r="647" spans="1:17" ht="14.4" customHeight="1" x14ac:dyDescent="0.3">
      <c r="A647" s="831" t="s">
        <v>573</v>
      </c>
      <c r="B647" s="832" t="s">
        <v>4641</v>
      </c>
      <c r="C647" s="832" t="s">
        <v>3842</v>
      </c>
      <c r="D647" s="832" t="s">
        <v>4650</v>
      </c>
      <c r="E647" s="832" t="s">
        <v>3891</v>
      </c>
      <c r="F647" s="849">
        <v>2</v>
      </c>
      <c r="G647" s="849">
        <v>853.96</v>
      </c>
      <c r="H647" s="849">
        <v>0.66666666666666663</v>
      </c>
      <c r="I647" s="849">
        <v>426.98</v>
      </c>
      <c r="J647" s="849">
        <v>3</v>
      </c>
      <c r="K647" s="849">
        <v>1280.94</v>
      </c>
      <c r="L647" s="849">
        <v>1</v>
      </c>
      <c r="M647" s="849">
        <v>426.98</v>
      </c>
      <c r="N647" s="849">
        <v>1</v>
      </c>
      <c r="O647" s="849">
        <v>426.98</v>
      </c>
      <c r="P647" s="837">
        <v>0.33333333333333331</v>
      </c>
      <c r="Q647" s="850">
        <v>426.98</v>
      </c>
    </row>
    <row r="648" spans="1:17" ht="14.4" customHeight="1" x14ac:dyDescent="0.3">
      <c r="A648" s="831" t="s">
        <v>573</v>
      </c>
      <c r="B648" s="832" t="s">
        <v>4641</v>
      </c>
      <c r="C648" s="832" t="s">
        <v>3842</v>
      </c>
      <c r="D648" s="832" t="s">
        <v>3892</v>
      </c>
      <c r="E648" s="832" t="s">
        <v>3893</v>
      </c>
      <c r="F648" s="849"/>
      <c r="G648" s="849"/>
      <c r="H648" s="849"/>
      <c r="I648" s="849"/>
      <c r="J648" s="849">
        <v>1</v>
      </c>
      <c r="K648" s="849">
        <v>9657.8700000000008</v>
      </c>
      <c r="L648" s="849">
        <v>1</v>
      </c>
      <c r="M648" s="849">
        <v>9657.8700000000008</v>
      </c>
      <c r="N648" s="849"/>
      <c r="O648" s="849"/>
      <c r="P648" s="837"/>
      <c r="Q648" s="850"/>
    </row>
    <row r="649" spans="1:17" ht="14.4" customHeight="1" x14ac:dyDescent="0.3">
      <c r="A649" s="831" t="s">
        <v>573</v>
      </c>
      <c r="B649" s="832" t="s">
        <v>4641</v>
      </c>
      <c r="C649" s="832" t="s">
        <v>3842</v>
      </c>
      <c r="D649" s="832" t="s">
        <v>3894</v>
      </c>
      <c r="E649" s="832" t="s">
        <v>3865</v>
      </c>
      <c r="F649" s="849">
        <v>16</v>
      </c>
      <c r="G649" s="849">
        <v>1104.32</v>
      </c>
      <c r="H649" s="849">
        <v>4</v>
      </c>
      <c r="I649" s="849">
        <v>69.02</v>
      </c>
      <c r="J649" s="849">
        <v>4</v>
      </c>
      <c r="K649" s="849">
        <v>276.08</v>
      </c>
      <c r="L649" s="849">
        <v>1</v>
      </c>
      <c r="M649" s="849">
        <v>69.02</v>
      </c>
      <c r="N649" s="849">
        <v>15</v>
      </c>
      <c r="O649" s="849">
        <v>1035.3</v>
      </c>
      <c r="P649" s="837">
        <v>3.75</v>
      </c>
      <c r="Q649" s="850">
        <v>69.02</v>
      </c>
    </row>
    <row r="650" spans="1:17" ht="14.4" customHeight="1" x14ac:dyDescent="0.3">
      <c r="A650" s="831" t="s">
        <v>573</v>
      </c>
      <c r="B650" s="832" t="s">
        <v>4641</v>
      </c>
      <c r="C650" s="832" t="s">
        <v>3842</v>
      </c>
      <c r="D650" s="832" t="s">
        <v>3895</v>
      </c>
      <c r="E650" s="832" t="s">
        <v>3865</v>
      </c>
      <c r="F650" s="849">
        <v>5</v>
      </c>
      <c r="G650" s="849">
        <v>424.90000000000003</v>
      </c>
      <c r="H650" s="849">
        <v>0.7142857142857143</v>
      </c>
      <c r="I650" s="849">
        <v>84.98</v>
      </c>
      <c r="J650" s="849">
        <v>7</v>
      </c>
      <c r="K650" s="849">
        <v>594.86</v>
      </c>
      <c r="L650" s="849">
        <v>1</v>
      </c>
      <c r="M650" s="849">
        <v>84.98</v>
      </c>
      <c r="N650" s="849"/>
      <c r="O650" s="849"/>
      <c r="P650" s="837"/>
      <c r="Q650" s="850"/>
    </row>
    <row r="651" spans="1:17" ht="14.4" customHeight="1" x14ac:dyDescent="0.3">
      <c r="A651" s="831" t="s">
        <v>573</v>
      </c>
      <c r="B651" s="832" t="s">
        <v>4641</v>
      </c>
      <c r="C651" s="832" t="s">
        <v>3842</v>
      </c>
      <c r="D651" s="832" t="s">
        <v>3898</v>
      </c>
      <c r="E651" s="832" t="s">
        <v>3899</v>
      </c>
      <c r="F651" s="849">
        <v>3</v>
      </c>
      <c r="G651" s="849">
        <v>690.21</v>
      </c>
      <c r="H651" s="849">
        <v>3.0000000000000004</v>
      </c>
      <c r="I651" s="849">
        <v>230.07000000000002</v>
      </c>
      <c r="J651" s="849">
        <v>1</v>
      </c>
      <c r="K651" s="849">
        <v>230.07</v>
      </c>
      <c r="L651" s="849">
        <v>1</v>
      </c>
      <c r="M651" s="849">
        <v>230.07</v>
      </c>
      <c r="N651" s="849"/>
      <c r="O651" s="849"/>
      <c r="P651" s="837"/>
      <c r="Q651" s="850"/>
    </row>
    <row r="652" spans="1:17" ht="14.4" customHeight="1" x14ac:dyDescent="0.3">
      <c r="A652" s="831" t="s">
        <v>573</v>
      </c>
      <c r="B652" s="832" t="s">
        <v>4641</v>
      </c>
      <c r="C652" s="832" t="s">
        <v>3842</v>
      </c>
      <c r="D652" s="832" t="s">
        <v>3900</v>
      </c>
      <c r="E652" s="832" t="s">
        <v>3901</v>
      </c>
      <c r="F652" s="849">
        <v>2</v>
      </c>
      <c r="G652" s="849">
        <v>246.66</v>
      </c>
      <c r="H652" s="849"/>
      <c r="I652" s="849">
        <v>123.33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" customHeight="1" x14ac:dyDescent="0.3">
      <c r="A653" s="831" t="s">
        <v>573</v>
      </c>
      <c r="B653" s="832" t="s">
        <v>4641</v>
      </c>
      <c r="C653" s="832" t="s">
        <v>3842</v>
      </c>
      <c r="D653" s="832" t="s">
        <v>3903</v>
      </c>
      <c r="E653" s="832" t="s">
        <v>3904</v>
      </c>
      <c r="F653" s="849">
        <v>2</v>
      </c>
      <c r="G653" s="849">
        <v>435.28</v>
      </c>
      <c r="H653" s="849"/>
      <c r="I653" s="849">
        <v>217.64</v>
      </c>
      <c r="J653" s="849"/>
      <c r="K653" s="849"/>
      <c r="L653" s="849"/>
      <c r="M653" s="849"/>
      <c r="N653" s="849">
        <v>1</v>
      </c>
      <c r="O653" s="849">
        <v>217.64</v>
      </c>
      <c r="P653" s="837"/>
      <c r="Q653" s="850">
        <v>217.64</v>
      </c>
    </row>
    <row r="654" spans="1:17" ht="14.4" customHeight="1" x14ac:dyDescent="0.3">
      <c r="A654" s="831" t="s">
        <v>573</v>
      </c>
      <c r="B654" s="832" t="s">
        <v>4641</v>
      </c>
      <c r="C654" s="832" t="s">
        <v>3842</v>
      </c>
      <c r="D654" s="832" t="s">
        <v>3905</v>
      </c>
      <c r="E654" s="832" t="s">
        <v>3904</v>
      </c>
      <c r="F654" s="849">
        <v>1</v>
      </c>
      <c r="G654" s="849">
        <v>265.31</v>
      </c>
      <c r="H654" s="849"/>
      <c r="I654" s="849">
        <v>265.31</v>
      </c>
      <c r="J654" s="849"/>
      <c r="K654" s="849"/>
      <c r="L654" s="849"/>
      <c r="M654" s="849"/>
      <c r="N654" s="849">
        <v>4</v>
      </c>
      <c r="O654" s="849">
        <v>1061.24</v>
      </c>
      <c r="P654" s="837"/>
      <c r="Q654" s="850">
        <v>265.31</v>
      </c>
    </row>
    <row r="655" spans="1:17" ht="14.4" customHeight="1" x14ac:dyDescent="0.3">
      <c r="A655" s="831" t="s">
        <v>573</v>
      </c>
      <c r="B655" s="832" t="s">
        <v>4641</v>
      </c>
      <c r="C655" s="832" t="s">
        <v>3842</v>
      </c>
      <c r="D655" s="832" t="s">
        <v>3906</v>
      </c>
      <c r="E655" s="832" t="s">
        <v>3907</v>
      </c>
      <c r="F655" s="849">
        <v>2</v>
      </c>
      <c r="G655" s="849">
        <v>1036.3599999999999</v>
      </c>
      <c r="H655" s="849"/>
      <c r="I655" s="849">
        <v>518.17999999999995</v>
      </c>
      <c r="J655" s="849"/>
      <c r="K655" s="849"/>
      <c r="L655" s="849"/>
      <c r="M655" s="849"/>
      <c r="N655" s="849"/>
      <c r="O655" s="849"/>
      <c r="P655" s="837"/>
      <c r="Q655" s="850"/>
    </row>
    <row r="656" spans="1:17" ht="14.4" customHeight="1" x14ac:dyDescent="0.3">
      <c r="A656" s="831" t="s">
        <v>573</v>
      </c>
      <c r="B656" s="832" t="s">
        <v>4641</v>
      </c>
      <c r="C656" s="832" t="s">
        <v>3842</v>
      </c>
      <c r="D656" s="832" t="s">
        <v>3908</v>
      </c>
      <c r="E656" s="832" t="s">
        <v>3909</v>
      </c>
      <c r="F656" s="849"/>
      <c r="G656" s="849"/>
      <c r="H656" s="849"/>
      <c r="I656" s="849"/>
      <c r="J656" s="849"/>
      <c r="K656" s="849"/>
      <c r="L656" s="849"/>
      <c r="M656" s="849"/>
      <c r="N656" s="849">
        <v>2</v>
      </c>
      <c r="O656" s="849">
        <v>2068.58</v>
      </c>
      <c r="P656" s="837"/>
      <c r="Q656" s="850">
        <v>1034.29</v>
      </c>
    </row>
    <row r="657" spans="1:17" ht="14.4" customHeight="1" x14ac:dyDescent="0.3">
      <c r="A657" s="831" t="s">
        <v>573</v>
      </c>
      <c r="B657" s="832" t="s">
        <v>4641</v>
      </c>
      <c r="C657" s="832" t="s">
        <v>3842</v>
      </c>
      <c r="D657" s="832" t="s">
        <v>3911</v>
      </c>
      <c r="E657" s="832" t="s">
        <v>3865</v>
      </c>
      <c r="F657" s="849">
        <v>5</v>
      </c>
      <c r="G657" s="849">
        <v>481.9</v>
      </c>
      <c r="H657" s="849"/>
      <c r="I657" s="849">
        <v>96.38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" customHeight="1" x14ac:dyDescent="0.3">
      <c r="A658" s="831" t="s">
        <v>573</v>
      </c>
      <c r="B658" s="832" t="s">
        <v>4641</v>
      </c>
      <c r="C658" s="832" t="s">
        <v>3842</v>
      </c>
      <c r="D658" s="832" t="s">
        <v>3912</v>
      </c>
      <c r="E658" s="832" t="s">
        <v>3865</v>
      </c>
      <c r="F658" s="849">
        <v>3</v>
      </c>
      <c r="G658" s="849">
        <v>363.75</v>
      </c>
      <c r="H658" s="849">
        <v>3</v>
      </c>
      <c r="I658" s="849">
        <v>121.25</v>
      </c>
      <c r="J658" s="849">
        <v>1</v>
      </c>
      <c r="K658" s="849">
        <v>121.25</v>
      </c>
      <c r="L658" s="849">
        <v>1</v>
      </c>
      <c r="M658" s="849">
        <v>121.25</v>
      </c>
      <c r="N658" s="849">
        <v>7</v>
      </c>
      <c r="O658" s="849">
        <v>848.75</v>
      </c>
      <c r="P658" s="837">
        <v>7</v>
      </c>
      <c r="Q658" s="850">
        <v>121.25</v>
      </c>
    </row>
    <row r="659" spans="1:17" ht="14.4" customHeight="1" x14ac:dyDescent="0.3">
      <c r="A659" s="831" t="s">
        <v>573</v>
      </c>
      <c r="B659" s="832" t="s">
        <v>4641</v>
      </c>
      <c r="C659" s="832" t="s">
        <v>3842</v>
      </c>
      <c r="D659" s="832" t="s">
        <v>3914</v>
      </c>
      <c r="E659" s="832" t="s">
        <v>3865</v>
      </c>
      <c r="F659" s="849"/>
      <c r="G659" s="849"/>
      <c r="H659" s="849"/>
      <c r="I659" s="849"/>
      <c r="J659" s="849"/>
      <c r="K659" s="849"/>
      <c r="L659" s="849"/>
      <c r="M659" s="849"/>
      <c r="N659" s="849">
        <v>1</v>
      </c>
      <c r="O659" s="849">
        <v>114</v>
      </c>
      <c r="P659" s="837"/>
      <c r="Q659" s="850">
        <v>114</v>
      </c>
    </row>
    <row r="660" spans="1:17" ht="14.4" customHeight="1" x14ac:dyDescent="0.3">
      <c r="A660" s="831" t="s">
        <v>573</v>
      </c>
      <c r="B660" s="832" t="s">
        <v>4641</v>
      </c>
      <c r="C660" s="832" t="s">
        <v>3842</v>
      </c>
      <c r="D660" s="832" t="s">
        <v>3915</v>
      </c>
      <c r="E660" s="832" t="s">
        <v>3865</v>
      </c>
      <c r="F660" s="849"/>
      <c r="G660" s="849"/>
      <c r="H660" s="849"/>
      <c r="I660" s="849"/>
      <c r="J660" s="849"/>
      <c r="K660" s="849"/>
      <c r="L660" s="849"/>
      <c r="M660" s="849"/>
      <c r="N660" s="849">
        <v>5</v>
      </c>
      <c r="O660" s="849">
        <v>450.8</v>
      </c>
      <c r="P660" s="837"/>
      <c r="Q660" s="850">
        <v>90.16</v>
      </c>
    </row>
    <row r="661" spans="1:17" ht="14.4" customHeight="1" x14ac:dyDescent="0.3">
      <c r="A661" s="831" t="s">
        <v>573</v>
      </c>
      <c r="B661" s="832" t="s">
        <v>4641</v>
      </c>
      <c r="C661" s="832" t="s">
        <v>3842</v>
      </c>
      <c r="D661" s="832" t="s">
        <v>3916</v>
      </c>
      <c r="E661" s="832" t="s">
        <v>3917</v>
      </c>
      <c r="F661" s="849">
        <v>1</v>
      </c>
      <c r="G661" s="849">
        <v>4452.0600000000004</v>
      </c>
      <c r="H661" s="849"/>
      <c r="I661" s="849">
        <v>4452.0600000000004</v>
      </c>
      <c r="J661" s="849"/>
      <c r="K661" s="849"/>
      <c r="L661" s="849"/>
      <c r="M661" s="849"/>
      <c r="N661" s="849"/>
      <c r="O661" s="849"/>
      <c r="P661" s="837"/>
      <c r="Q661" s="850"/>
    </row>
    <row r="662" spans="1:17" ht="14.4" customHeight="1" x14ac:dyDescent="0.3">
      <c r="A662" s="831" t="s">
        <v>573</v>
      </c>
      <c r="B662" s="832" t="s">
        <v>4641</v>
      </c>
      <c r="C662" s="832" t="s">
        <v>3842</v>
      </c>
      <c r="D662" s="832" t="s">
        <v>3922</v>
      </c>
      <c r="E662" s="832" t="s">
        <v>3923</v>
      </c>
      <c r="F662" s="849">
        <v>1</v>
      </c>
      <c r="G662" s="849">
        <v>4990</v>
      </c>
      <c r="H662" s="849"/>
      <c r="I662" s="849">
        <v>4990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573</v>
      </c>
      <c r="B663" s="832" t="s">
        <v>4641</v>
      </c>
      <c r="C663" s="832" t="s">
        <v>3842</v>
      </c>
      <c r="D663" s="832" t="s">
        <v>3928</v>
      </c>
      <c r="E663" s="832" t="s">
        <v>3929</v>
      </c>
      <c r="F663" s="849">
        <v>1</v>
      </c>
      <c r="G663" s="849">
        <v>2834.45</v>
      </c>
      <c r="H663" s="849"/>
      <c r="I663" s="849">
        <v>2834.45</v>
      </c>
      <c r="J663" s="849"/>
      <c r="K663" s="849"/>
      <c r="L663" s="849"/>
      <c r="M663" s="849"/>
      <c r="N663" s="849"/>
      <c r="O663" s="849"/>
      <c r="P663" s="837"/>
      <c r="Q663" s="850"/>
    </row>
    <row r="664" spans="1:17" ht="14.4" customHeight="1" x14ac:dyDescent="0.3">
      <c r="A664" s="831" t="s">
        <v>573</v>
      </c>
      <c r="B664" s="832" t="s">
        <v>4641</v>
      </c>
      <c r="C664" s="832" t="s">
        <v>3842</v>
      </c>
      <c r="D664" s="832" t="s">
        <v>3933</v>
      </c>
      <c r="E664" s="832" t="s">
        <v>3932</v>
      </c>
      <c r="F664" s="849"/>
      <c r="G664" s="849"/>
      <c r="H664" s="849"/>
      <c r="I664" s="849"/>
      <c r="J664" s="849">
        <v>7</v>
      </c>
      <c r="K664" s="849">
        <v>9953.23</v>
      </c>
      <c r="L664" s="849">
        <v>1</v>
      </c>
      <c r="M664" s="849">
        <v>1421.8899999999999</v>
      </c>
      <c r="N664" s="849">
        <v>8</v>
      </c>
      <c r="O664" s="849">
        <v>11375.12</v>
      </c>
      <c r="P664" s="837">
        <v>1.142857142857143</v>
      </c>
      <c r="Q664" s="850">
        <v>1421.89</v>
      </c>
    </row>
    <row r="665" spans="1:17" ht="14.4" customHeight="1" x14ac:dyDescent="0.3">
      <c r="A665" s="831" t="s">
        <v>573</v>
      </c>
      <c r="B665" s="832" t="s">
        <v>4641</v>
      </c>
      <c r="C665" s="832" t="s">
        <v>3842</v>
      </c>
      <c r="D665" s="832" t="s">
        <v>3934</v>
      </c>
      <c r="E665" s="832" t="s">
        <v>3932</v>
      </c>
      <c r="F665" s="849"/>
      <c r="G665" s="849"/>
      <c r="H665" s="849"/>
      <c r="I665" s="849"/>
      <c r="J665" s="849">
        <v>1</v>
      </c>
      <c r="K665" s="849">
        <v>1656.11</v>
      </c>
      <c r="L665" s="849">
        <v>1</v>
      </c>
      <c r="M665" s="849">
        <v>1656.11</v>
      </c>
      <c r="N665" s="849">
        <v>8</v>
      </c>
      <c r="O665" s="849">
        <v>13248.88</v>
      </c>
      <c r="P665" s="837">
        <v>8</v>
      </c>
      <c r="Q665" s="850">
        <v>1656.11</v>
      </c>
    </row>
    <row r="666" spans="1:17" ht="14.4" customHeight="1" x14ac:dyDescent="0.3">
      <c r="A666" s="831" t="s">
        <v>573</v>
      </c>
      <c r="B666" s="832" t="s">
        <v>4641</v>
      </c>
      <c r="C666" s="832" t="s">
        <v>3842</v>
      </c>
      <c r="D666" s="832" t="s">
        <v>4651</v>
      </c>
      <c r="E666" s="832" t="s">
        <v>3932</v>
      </c>
      <c r="F666" s="849"/>
      <c r="G666" s="849"/>
      <c r="H666" s="849"/>
      <c r="I666" s="849"/>
      <c r="J666" s="849">
        <v>5</v>
      </c>
      <c r="K666" s="849">
        <v>8897.2000000000007</v>
      </c>
      <c r="L666" s="849">
        <v>1</v>
      </c>
      <c r="M666" s="849">
        <v>1779.44</v>
      </c>
      <c r="N666" s="849"/>
      <c r="O666" s="849"/>
      <c r="P666" s="837"/>
      <c r="Q666" s="850"/>
    </row>
    <row r="667" spans="1:17" ht="14.4" customHeight="1" x14ac:dyDescent="0.3">
      <c r="A667" s="831" t="s">
        <v>573</v>
      </c>
      <c r="B667" s="832" t="s">
        <v>4641</v>
      </c>
      <c r="C667" s="832" t="s">
        <v>3842</v>
      </c>
      <c r="D667" s="832" t="s">
        <v>3935</v>
      </c>
      <c r="E667" s="832" t="s">
        <v>3936</v>
      </c>
      <c r="F667" s="849">
        <v>6</v>
      </c>
      <c r="G667" s="849">
        <v>8518.92</v>
      </c>
      <c r="H667" s="849">
        <v>2</v>
      </c>
      <c r="I667" s="849">
        <v>1419.82</v>
      </c>
      <c r="J667" s="849">
        <v>3</v>
      </c>
      <c r="K667" s="849">
        <v>4259.46</v>
      </c>
      <c r="L667" s="849">
        <v>1</v>
      </c>
      <c r="M667" s="849">
        <v>1419.82</v>
      </c>
      <c r="N667" s="849">
        <v>1</v>
      </c>
      <c r="O667" s="849">
        <v>1419.82</v>
      </c>
      <c r="P667" s="837">
        <v>0.33333333333333331</v>
      </c>
      <c r="Q667" s="850">
        <v>1419.82</v>
      </c>
    </row>
    <row r="668" spans="1:17" ht="14.4" customHeight="1" x14ac:dyDescent="0.3">
      <c r="A668" s="831" t="s">
        <v>573</v>
      </c>
      <c r="B668" s="832" t="s">
        <v>4641</v>
      </c>
      <c r="C668" s="832" t="s">
        <v>3842</v>
      </c>
      <c r="D668" s="832" t="s">
        <v>3937</v>
      </c>
      <c r="E668" s="832" t="s">
        <v>3936</v>
      </c>
      <c r="F668" s="849">
        <v>22</v>
      </c>
      <c r="G668" s="849">
        <v>34040.380000000005</v>
      </c>
      <c r="H668" s="849">
        <v>3.1428571428571437</v>
      </c>
      <c r="I668" s="849">
        <v>1547.2900000000002</v>
      </c>
      <c r="J668" s="849">
        <v>7</v>
      </c>
      <c r="K668" s="849">
        <v>10831.029999999999</v>
      </c>
      <c r="L668" s="849">
        <v>1</v>
      </c>
      <c r="M668" s="849">
        <v>1547.2899999999997</v>
      </c>
      <c r="N668" s="849">
        <v>3</v>
      </c>
      <c r="O668" s="849">
        <v>4641.87</v>
      </c>
      <c r="P668" s="837">
        <v>0.4285714285714286</v>
      </c>
      <c r="Q668" s="850">
        <v>1547.29</v>
      </c>
    </row>
    <row r="669" spans="1:17" ht="14.4" customHeight="1" x14ac:dyDescent="0.3">
      <c r="A669" s="831" t="s">
        <v>573</v>
      </c>
      <c r="B669" s="832" t="s">
        <v>4641</v>
      </c>
      <c r="C669" s="832" t="s">
        <v>3842</v>
      </c>
      <c r="D669" s="832" t="s">
        <v>3938</v>
      </c>
      <c r="E669" s="832" t="s">
        <v>3936</v>
      </c>
      <c r="F669" s="849">
        <v>4</v>
      </c>
      <c r="G669" s="849">
        <v>6578.84</v>
      </c>
      <c r="H669" s="849"/>
      <c r="I669" s="849">
        <v>1644.71</v>
      </c>
      <c r="J669" s="849"/>
      <c r="K669" s="849"/>
      <c r="L669" s="849"/>
      <c r="M669" s="849"/>
      <c r="N669" s="849"/>
      <c r="O669" s="849"/>
      <c r="P669" s="837"/>
      <c r="Q669" s="850"/>
    </row>
    <row r="670" spans="1:17" ht="14.4" customHeight="1" x14ac:dyDescent="0.3">
      <c r="A670" s="831" t="s">
        <v>573</v>
      </c>
      <c r="B670" s="832" t="s">
        <v>4641</v>
      </c>
      <c r="C670" s="832" t="s">
        <v>3842</v>
      </c>
      <c r="D670" s="832" t="s">
        <v>4652</v>
      </c>
      <c r="E670" s="832" t="s">
        <v>3936</v>
      </c>
      <c r="F670" s="849"/>
      <c r="G670" s="849"/>
      <c r="H670" s="849"/>
      <c r="I670" s="849"/>
      <c r="J670" s="849"/>
      <c r="K670" s="849"/>
      <c r="L670" s="849"/>
      <c r="M670" s="849"/>
      <c r="N670" s="849">
        <v>1</v>
      </c>
      <c r="O670" s="849">
        <v>1783.58</v>
      </c>
      <c r="P670" s="837"/>
      <c r="Q670" s="850">
        <v>1783.58</v>
      </c>
    </row>
    <row r="671" spans="1:17" ht="14.4" customHeight="1" x14ac:dyDescent="0.3">
      <c r="A671" s="831" t="s">
        <v>573</v>
      </c>
      <c r="B671" s="832" t="s">
        <v>4641</v>
      </c>
      <c r="C671" s="832" t="s">
        <v>3842</v>
      </c>
      <c r="D671" s="832" t="s">
        <v>4653</v>
      </c>
      <c r="E671" s="832" t="s">
        <v>4654</v>
      </c>
      <c r="F671" s="849">
        <v>4</v>
      </c>
      <c r="G671" s="849">
        <v>8912.7199999999993</v>
      </c>
      <c r="H671" s="849"/>
      <c r="I671" s="849">
        <v>2228.1799999999998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573</v>
      </c>
      <c r="B672" s="832" t="s">
        <v>4641</v>
      </c>
      <c r="C672" s="832" t="s">
        <v>3842</v>
      </c>
      <c r="D672" s="832" t="s">
        <v>3939</v>
      </c>
      <c r="E672" s="832" t="s">
        <v>3940</v>
      </c>
      <c r="F672" s="849">
        <v>21</v>
      </c>
      <c r="G672" s="849">
        <v>16575.09</v>
      </c>
      <c r="H672" s="849">
        <v>1.3125</v>
      </c>
      <c r="I672" s="849">
        <v>789.29</v>
      </c>
      <c r="J672" s="849">
        <v>16</v>
      </c>
      <c r="K672" s="849">
        <v>12628.64</v>
      </c>
      <c r="L672" s="849">
        <v>1</v>
      </c>
      <c r="M672" s="849">
        <v>789.29</v>
      </c>
      <c r="N672" s="849">
        <v>21</v>
      </c>
      <c r="O672" s="849">
        <v>16575.09</v>
      </c>
      <c r="P672" s="837">
        <v>1.3125</v>
      </c>
      <c r="Q672" s="850">
        <v>789.29</v>
      </c>
    </row>
    <row r="673" spans="1:17" ht="14.4" customHeight="1" x14ac:dyDescent="0.3">
      <c r="A673" s="831" t="s">
        <v>573</v>
      </c>
      <c r="B673" s="832" t="s">
        <v>4641</v>
      </c>
      <c r="C673" s="832" t="s">
        <v>3842</v>
      </c>
      <c r="D673" s="832" t="s">
        <v>3947</v>
      </c>
      <c r="E673" s="832" t="s">
        <v>3936</v>
      </c>
      <c r="F673" s="849">
        <v>3</v>
      </c>
      <c r="G673" s="849">
        <v>3824.19</v>
      </c>
      <c r="H673" s="849">
        <v>3</v>
      </c>
      <c r="I673" s="849">
        <v>1274.73</v>
      </c>
      <c r="J673" s="849">
        <v>1</v>
      </c>
      <c r="K673" s="849">
        <v>1274.73</v>
      </c>
      <c r="L673" s="849">
        <v>1</v>
      </c>
      <c r="M673" s="849">
        <v>1274.73</v>
      </c>
      <c r="N673" s="849">
        <v>1</v>
      </c>
      <c r="O673" s="849">
        <v>1274.73</v>
      </c>
      <c r="P673" s="837">
        <v>1</v>
      </c>
      <c r="Q673" s="850">
        <v>1274.73</v>
      </c>
    </row>
    <row r="674" spans="1:17" ht="14.4" customHeight="1" x14ac:dyDescent="0.3">
      <c r="A674" s="831" t="s">
        <v>573</v>
      </c>
      <c r="B674" s="832" t="s">
        <v>4641</v>
      </c>
      <c r="C674" s="832" t="s">
        <v>3842</v>
      </c>
      <c r="D674" s="832" t="s">
        <v>3948</v>
      </c>
      <c r="E674" s="832" t="s">
        <v>3949</v>
      </c>
      <c r="F674" s="849">
        <v>2</v>
      </c>
      <c r="G674" s="849">
        <v>25281.06</v>
      </c>
      <c r="H674" s="849">
        <v>2</v>
      </c>
      <c r="I674" s="849">
        <v>12640.53</v>
      </c>
      <c r="J674" s="849">
        <v>1</v>
      </c>
      <c r="K674" s="849">
        <v>12640.53</v>
      </c>
      <c r="L674" s="849">
        <v>1</v>
      </c>
      <c r="M674" s="849">
        <v>12640.53</v>
      </c>
      <c r="N674" s="849">
        <v>1</v>
      </c>
      <c r="O674" s="849">
        <v>12640.53</v>
      </c>
      <c r="P674" s="837">
        <v>1</v>
      </c>
      <c r="Q674" s="850">
        <v>12640.53</v>
      </c>
    </row>
    <row r="675" spans="1:17" ht="14.4" customHeight="1" x14ac:dyDescent="0.3">
      <c r="A675" s="831" t="s">
        <v>573</v>
      </c>
      <c r="B675" s="832" t="s">
        <v>4641</v>
      </c>
      <c r="C675" s="832" t="s">
        <v>3842</v>
      </c>
      <c r="D675" s="832" t="s">
        <v>4655</v>
      </c>
      <c r="E675" s="832" t="s">
        <v>4357</v>
      </c>
      <c r="F675" s="849">
        <v>6</v>
      </c>
      <c r="G675" s="849">
        <v>7632</v>
      </c>
      <c r="H675" s="849">
        <v>1.5</v>
      </c>
      <c r="I675" s="849">
        <v>1272</v>
      </c>
      <c r="J675" s="849">
        <v>4</v>
      </c>
      <c r="K675" s="849">
        <v>5088</v>
      </c>
      <c r="L675" s="849">
        <v>1</v>
      </c>
      <c r="M675" s="849">
        <v>1272</v>
      </c>
      <c r="N675" s="849"/>
      <c r="O675" s="849"/>
      <c r="P675" s="837"/>
      <c r="Q675" s="850"/>
    </row>
    <row r="676" spans="1:17" ht="14.4" customHeight="1" x14ac:dyDescent="0.3">
      <c r="A676" s="831" t="s">
        <v>573</v>
      </c>
      <c r="B676" s="832" t="s">
        <v>4641</v>
      </c>
      <c r="C676" s="832" t="s">
        <v>3842</v>
      </c>
      <c r="D676" s="832" t="s">
        <v>4656</v>
      </c>
      <c r="E676" s="832" t="s">
        <v>4657</v>
      </c>
      <c r="F676" s="849"/>
      <c r="G676" s="849"/>
      <c r="H676" s="849"/>
      <c r="I676" s="849"/>
      <c r="J676" s="849">
        <v>1</v>
      </c>
      <c r="K676" s="849">
        <v>10628.95</v>
      </c>
      <c r="L676" s="849">
        <v>1</v>
      </c>
      <c r="M676" s="849">
        <v>10628.95</v>
      </c>
      <c r="N676" s="849">
        <v>1</v>
      </c>
      <c r="O676" s="849">
        <v>10628.95</v>
      </c>
      <c r="P676" s="837">
        <v>1</v>
      </c>
      <c r="Q676" s="850">
        <v>10628.95</v>
      </c>
    </row>
    <row r="677" spans="1:17" ht="14.4" customHeight="1" x14ac:dyDescent="0.3">
      <c r="A677" s="831" t="s">
        <v>573</v>
      </c>
      <c r="B677" s="832" t="s">
        <v>4641</v>
      </c>
      <c r="C677" s="832" t="s">
        <v>3842</v>
      </c>
      <c r="D677" s="832" t="s">
        <v>3953</v>
      </c>
      <c r="E677" s="832" t="s">
        <v>3954</v>
      </c>
      <c r="F677" s="849">
        <v>1</v>
      </c>
      <c r="G677" s="849">
        <v>37159</v>
      </c>
      <c r="H677" s="849"/>
      <c r="I677" s="849">
        <v>37159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573</v>
      </c>
      <c r="B678" s="832" t="s">
        <v>4641</v>
      </c>
      <c r="C678" s="832" t="s">
        <v>3842</v>
      </c>
      <c r="D678" s="832" t="s">
        <v>3955</v>
      </c>
      <c r="E678" s="832" t="s">
        <v>3956</v>
      </c>
      <c r="F678" s="849">
        <v>1</v>
      </c>
      <c r="G678" s="849">
        <v>9986</v>
      </c>
      <c r="H678" s="849"/>
      <c r="I678" s="849">
        <v>9986</v>
      </c>
      <c r="J678" s="849"/>
      <c r="K678" s="849"/>
      <c r="L678" s="849"/>
      <c r="M678" s="849"/>
      <c r="N678" s="849"/>
      <c r="O678" s="849"/>
      <c r="P678" s="837"/>
      <c r="Q678" s="850"/>
    </row>
    <row r="679" spans="1:17" ht="14.4" customHeight="1" x14ac:dyDescent="0.3">
      <c r="A679" s="831" t="s">
        <v>573</v>
      </c>
      <c r="B679" s="832" t="s">
        <v>4641</v>
      </c>
      <c r="C679" s="832" t="s">
        <v>3842</v>
      </c>
      <c r="D679" s="832" t="s">
        <v>3957</v>
      </c>
      <c r="E679" s="832" t="s">
        <v>3958</v>
      </c>
      <c r="F679" s="849">
        <v>1</v>
      </c>
      <c r="G679" s="849">
        <v>2347</v>
      </c>
      <c r="H679" s="849"/>
      <c r="I679" s="849">
        <v>2347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573</v>
      </c>
      <c r="B680" s="832" t="s">
        <v>4641</v>
      </c>
      <c r="C680" s="832" t="s">
        <v>3842</v>
      </c>
      <c r="D680" s="832" t="s">
        <v>3959</v>
      </c>
      <c r="E680" s="832" t="s">
        <v>3960</v>
      </c>
      <c r="F680" s="849">
        <v>2</v>
      </c>
      <c r="G680" s="849">
        <v>2190.46</v>
      </c>
      <c r="H680" s="849">
        <v>2</v>
      </c>
      <c r="I680" s="849">
        <v>1095.23</v>
      </c>
      <c r="J680" s="849">
        <v>1</v>
      </c>
      <c r="K680" s="849">
        <v>1095.23</v>
      </c>
      <c r="L680" s="849">
        <v>1</v>
      </c>
      <c r="M680" s="849">
        <v>1095.23</v>
      </c>
      <c r="N680" s="849">
        <v>1</v>
      </c>
      <c r="O680" s="849">
        <v>1095.23</v>
      </c>
      <c r="P680" s="837">
        <v>1</v>
      </c>
      <c r="Q680" s="850">
        <v>1095.23</v>
      </c>
    </row>
    <row r="681" spans="1:17" ht="14.4" customHeight="1" x14ac:dyDescent="0.3">
      <c r="A681" s="831" t="s">
        <v>573</v>
      </c>
      <c r="B681" s="832" t="s">
        <v>4641</v>
      </c>
      <c r="C681" s="832" t="s">
        <v>3842</v>
      </c>
      <c r="D681" s="832" t="s">
        <v>3961</v>
      </c>
      <c r="E681" s="832" t="s">
        <v>3962</v>
      </c>
      <c r="F681" s="849">
        <v>1</v>
      </c>
      <c r="G681" s="849">
        <v>11674</v>
      </c>
      <c r="H681" s="849"/>
      <c r="I681" s="849">
        <v>11674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" customHeight="1" x14ac:dyDescent="0.3">
      <c r="A682" s="831" t="s">
        <v>573</v>
      </c>
      <c r="B682" s="832" t="s">
        <v>4641</v>
      </c>
      <c r="C682" s="832" t="s">
        <v>3842</v>
      </c>
      <c r="D682" s="832" t="s">
        <v>3963</v>
      </c>
      <c r="E682" s="832" t="s">
        <v>3964</v>
      </c>
      <c r="F682" s="849">
        <v>8</v>
      </c>
      <c r="G682" s="849">
        <v>7221.36</v>
      </c>
      <c r="H682" s="849">
        <v>1.5999999999999999</v>
      </c>
      <c r="I682" s="849">
        <v>902.67</v>
      </c>
      <c r="J682" s="849">
        <v>5</v>
      </c>
      <c r="K682" s="849">
        <v>4513.3500000000004</v>
      </c>
      <c r="L682" s="849">
        <v>1</v>
      </c>
      <c r="M682" s="849">
        <v>902.67000000000007</v>
      </c>
      <c r="N682" s="849">
        <v>7</v>
      </c>
      <c r="O682" s="849">
        <v>6318.6900000000005</v>
      </c>
      <c r="P682" s="837">
        <v>1.4</v>
      </c>
      <c r="Q682" s="850">
        <v>902.67000000000007</v>
      </c>
    </row>
    <row r="683" spans="1:17" ht="14.4" customHeight="1" x14ac:dyDescent="0.3">
      <c r="A683" s="831" t="s">
        <v>573</v>
      </c>
      <c r="B683" s="832" t="s">
        <v>4641</v>
      </c>
      <c r="C683" s="832" t="s">
        <v>3842</v>
      </c>
      <c r="D683" s="832" t="s">
        <v>3965</v>
      </c>
      <c r="E683" s="832" t="s">
        <v>3964</v>
      </c>
      <c r="F683" s="849">
        <v>2</v>
      </c>
      <c r="G683" s="849">
        <v>2058.84</v>
      </c>
      <c r="H683" s="849">
        <v>0.5</v>
      </c>
      <c r="I683" s="849">
        <v>1029.42</v>
      </c>
      <c r="J683" s="849">
        <v>4</v>
      </c>
      <c r="K683" s="849">
        <v>4117.68</v>
      </c>
      <c r="L683" s="849">
        <v>1</v>
      </c>
      <c r="M683" s="849">
        <v>1029.42</v>
      </c>
      <c r="N683" s="849">
        <v>9</v>
      </c>
      <c r="O683" s="849">
        <v>9264.7799999999988</v>
      </c>
      <c r="P683" s="837">
        <v>2.2499999999999996</v>
      </c>
      <c r="Q683" s="850">
        <v>1029.4199999999998</v>
      </c>
    </row>
    <row r="684" spans="1:17" ht="14.4" customHeight="1" x14ac:dyDescent="0.3">
      <c r="A684" s="831" t="s">
        <v>573</v>
      </c>
      <c r="B684" s="832" t="s">
        <v>4641</v>
      </c>
      <c r="C684" s="832" t="s">
        <v>3842</v>
      </c>
      <c r="D684" s="832" t="s">
        <v>3966</v>
      </c>
      <c r="E684" s="832" t="s">
        <v>3967</v>
      </c>
      <c r="F684" s="849">
        <v>3</v>
      </c>
      <c r="G684" s="849">
        <v>3111.57</v>
      </c>
      <c r="H684" s="849"/>
      <c r="I684" s="849">
        <v>1037.19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573</v>
      </c>
      <c r="B685" s="832" t="s">
        <v>4641</v>
      </c>
      <c r="C685" s="832" t="s">
        <v>3842</v>
      </c>
      <c r="D685" s="832" t="s">
        <v>3968</v>
      </c>
      <c r="E685" s="832" t="s">
        <v>3969</v>
      </c>
      <c r="F685" s="849">
        <v>1</v>
      </c>
      <c r="G685" s="849">
        <v>9504.49</v>
      </c>
      <c r="H685" s="849">
        <v>1</v>
      </c>
      <c r="I685" s="849">
        <v>9504.49</v>
      </c>
      <c r="J685" s="849">
        <v>1</v>
      </c>
      <c r="K685" s="849">
        <v>9504.49</v>
      </c>
      <c r="L685" s="849">
        <v>1</v>
      </c>
      <c r="M685" s="849">
        <v>9504.49</v>
      </c>
      <c r="N685" s="849">
        <v>2</v>
      </c>
      <c r="O685" s="849">
        <v>19008.98</v>
      </c>
      <c r="P685" s="837">
        <v>2</v>
      </c>
      <c r="Q685" s="850">
        <v>9504.49</v>
      </c>
    </row>
    <row r="686" spans="1:17" ht="14.4" customHeight="1" x14ac:dyDescent="0.3">
      <c r="A686" s="831" t="s">
        <v>573</v>
      </c>
      <c r="B686" s="832" t="s">
        <v>4641</v>
      </c>
      <c r="C686" s="832" t="s">
        <v>3842</v>
      </c>
      <c r="D686" s="832" t="s">
        <v>3983</v>
      </c>
      <c r="E686" s="832" t="s">
        <v>3982</v>
      </c>
      <c r="F686" s="849"/>
      <c r="G686" s="849"/>
      <c r="H686" s="849"/>
      <c r="I686" s="849"/>
      <c r="J686" s="849">
        <v>1</v>
      </c>
      <c r="K686" s="849">
        <v>637.36</v>
      </c>
      <c r="L686" s="849">
        <v>1</v>
      </c>
      <c r="M686" s="849">
        <v>637.36</v>
      </c>
      <c r="N686" s="849"/>
      <c r="O686" s="849"/>
      <c r="P686" s="837"/>
      <c r="Q686" s="850"/>
    </row>
    <row r="687" spans="1:17" ht="14.4" customHeight="1" x14ac:dyDescent="0.3">
      <c r="A687" s="831" t="s">
        <v>573</v>
      </c>
      <c r="B687" s="832" t="s">
        <v>4641</v>
      </c>
      <c r="C687" s="832" t="s">
        <v>3842</v>
      </c>
      <c r="D687" s="832" t="s">
        <v>3992</v>
      </c>
      <c r="E687" s="832" t="s">
        <v>3993</v>
      </c>
      <c r="F687" s="849">
        <v>2</v>
      </c>
      <c r="G687" s="849">
        <v>970.04</v>
      </c>
      <c r="H687" s="849">
        <v>1</v>
      </c>
      <c r="I687" s="849">
        <v>485.02</v>
      </c>
      <c r="J687" s="849">
        <v>2</v>
      </c>
      <c r="K687" s="849">
        <v>970.04</v>
      </c>
      <c r="L687" s="849">
        <v>1</v>
      </c>
      <c r="M687" s="849">
        <v>485.02</v>
      </c>
      <c r="N687" s="849">
        <v>1</v>
      </c>
      <c r="O687" s="849">
        <v>485.02</v>
      </c>
      <c r="P687" s="837">
        <v>0.5</v>
      </c>
      <c r="Q687" s="850">
        <v>485.02</v>
      </c>
    </row>
    <row r="688" spans="1:17" ht="14.4" customHeight="1" x14ac:dyDescent="0.3">
      <c r="A688" s="831" t="s">
        <v>573</v>
      </c>
      <c r="B688" s="832" t="s">
        <v>4641</v>
      </c>
      <c r="C688" s="832" t="s">
        <v>3842</v>
      </c>
      <c r="D688" s="832" t="s">
        <v>3994</v>
      </c>
      <c r="E688" s="832" t="s">
        <v>3993</v>
      </c>
      <c r="F688" s="849">
        <v>7</v>
      </c>
      <c r="G688" s="849">
        <v>2531.83</v>
      </c>
      <c r="H688" s="849">
        <v>1.75</v>
      </c>
      <c r="I688" s="849">
        <v>361.69</v>
      </c>
      <c r="J688" s="849">
        <v>4</v>
      </c>
      <c r="K688" s="849">
        <v>1446.76</v>
      </c>
      <c r="L688" s="849">
        <v>1</v>
      </c>
      <c r="M688" s="849">
        <v>361.69</v>
      </c>
      <c r="N688" s="849">
        <v>2</v>
      </c>
      <c r="O688" s="849">
        <v>723.38</v>
      </c>
      <c r="P688" s="837">
        <v>0.5</v>
      </c>
      <c r="Q688" s="850">
        <v>361.69</v>
      </c>
    </row>
    <row r="689" spans="1:17" ht="14.4" customHeight="1" x14ac:dyDescent="0.3">
      <c r="A689" s="831" t="s">
        <v>573</v>
      </c>
      <c r="B689" s="832" t="s">
        <v>4641</v>
      </c>
      <c r="C689" s="832" t="s">
        <v>3842</v>
      </c>
      <c r="D689" s="832" t="s">
        <v>4658</v>
      </c>
      <c r="E689" s="832" t="s">
        <v>4659</v>
      </c>
      <c r="F689" s="849">
        <v>3</v>
      </c>
      <c r="G689" s="849">
        <v>16228.800000000001</v>
      </c>
      <c r="H689" s="849">
        <v>3</v>
      </c>
      <c r="I689" s="849">
        <v>5409.6</v>
      </c>
      <c r="J689" s="849">
        <v>1</v>
      </c>
      <c r="K689" s="849">
        <v>5409.6</v>
      </c>
      <c r="L689" s="849">
        <v>1</v>
      </c>
      <c r="M689" s="849">
        <v>5409.6</v>
      </c>
      <c r="N689" s="849"/>
      <c r="O689" s="849"/>
      <c r="P689" s="837"/>
      <c r="Q689" s="850"/>
    </row>
    <row r="690" spans="1:17" ht="14.4" customHeight="1" x14ac:dyDescent="0.3">
      <c r="A690" s="831" t="s">
        <v>573</v>
      </c>
      <c r="B690" s="832" t="s">
        <v>4641</v>
      </c>
      <c r="C690" s="832" t="s">
        <v>3842</v>
      </c>
      <c r="D690" s="832" t="s">
        <v>4001</v>
      </c>
      <c r="E690" s="832" t="s">
        <v>4002</v>
      </c>
      <c r="F690" s="849">
        <v>2</v>
      </c>
      <c r="G690" s="849">
        <v>1704.62</v>
      </c>
      <c r="H690" s="849">
        <v>0.4</v>
      </c>
      <c r="I690" s="849">
        <v>852.31</v>
      </c>
      <c r="J690" s="849">
        <v>5</v>
      </c>
      <c r="K690" s="849">
        <v>4261.5499999999993</v>
      </c>
      <c r="L690" s="849">
        <v>1</v>
      </c>
      <c r="M690" s="849">
        <v>852.30999999999983</v>
      </c>
      <c r="N690" s="849">
        <v>3</v>
      </c>
      <c r="O690" s="849">
        <v>2556.9299999999998</v>
      </c>
      <c r="P690" s="837">
        <v>0.60000000000000009</v>
      </c>
      <c r="Q690" s="850">
        <v>852.31</v>
      </c>
    </row>
    <row r="691" spans="1:17" ht="14.4" customHeight="1" x14ac:dyDescent="0.3">
      <c r="A691" s="831" t="s">
        <v>573</v>
      </c>
      <c r="B691" s="832" t="s">
        <v>4641</v>
      </c>
      <c r="C691" s="832" t="s">
        <v>3842</v>
      </c>
      <c r="D691" s="832" t="s">
        <v>4660</v>
      </c>
      <c r="E691" s="832" t="s">
        <v>4661</v>
      </c>
      <c r="F691" s="849">
        <v>1</v>
      </c>
      <c r="G691" s="849">
        <v>12873.29</v>
      </c>
      <c r="H691" s="849"/>
      <c r="I691" s="849">
        <v>12873.29</v>
      </c>
      <c r="J691" s="849"/>
      <c r="K691" s="849"/>
      <c r="L691" s="849"/>
      <c r="M691" s="849"/>
      <c r="N691" s="849">
        <v>1</v>
      </c>
      <c r="O691" s="849">
        <v>12873.29</v>
      </c>
      <c r="P691" s="837"/>
      <c r="Q691" s="850">
        <v>12873.29</v>
      </c>
    </row>
    <row r="692" spans="1:17" ht="14.4" customHeight="1" x14ac:dyDescent="0.3">
      <c r="A692" s="831" t="s">
        <v>573</v>
      </c>
      <c r="B692" s="832" t="s">
        <v>4641</v>
      </c>
      <c r="C692" s="832" t="s">
        <v>3842</v>
      </c>
      <c r="D692" s="832" t="s">
        <v>4662</v>
      </c>
      <c r="E692" s="832" t="s">
        <v>4663</v>
      </c>
      <c r="F692" s="849">
        <v>1</v>
      </c>
      <c r="G692" s="849">
        <v>750.33</v>
      </c>
      <c r="H692" s="849"/>
      <c r="I692" s="849">
        <v>750.33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573</v>
      </c>
      <c r="B693" s="832" t="s">
        <v>4641</v>
      </c>
      <c r="C693" s="832" t="s">
        <v>3842</v>
      </c>
      <c r="D693" s="832" t="s">
        <v>4664</v>
      </c>
      <c r="E693" s="832" t="s">
        <v>4665</v>
      </c>
      <c r="F693" s="849">
        <v>2</v>
      </c>
      <c r="G693" s="849">
        <v>9470.7000000000007</v>
      </c>
      <c r="H693" s="849">
        <v>0.66666666666666663</v>
      </c>
      <c r="I693" s="849">
        <v>4735.3500000000004</v>
      </c>
      <c r="J693" s="849">
        <v>3</v>
      </c>
      <c r="K693" s="849">
        <v>14206.050000000001</v>
      </c>
      <c r="L693" s="849">
        <v>1</v>
      </c>
      <c r="M693" s="849">
        <v>4735.3500000000004</v>
      </c>
      <c r="N693" s="849">
        <v>1</v>
      </c>
      <c r="O693" s="849">
        <v>4735.3500000000004</v>
      </c>
      <c r="P693" s="837">
        <v>0.33333333333333331</v>
      </c>
      <c r="Q693" s="850">
        <v>4735.3500000000004</v>
      </c>
    </row>
    <row r="694" spans="1:17" ht="14.4" customHeight="1" x14ac:dyDescent="0.3">
      <c r="A694" s="831" t="s">
        <v>573</v>
      </c>
      <c r="B694" s="832" t="s">
        <v>4641</v>
      </c>
      <c r="C694" s="832" t="s">
        <v>3842</v>
      </c>
      <c r="D694" s="832" t="s">
        <v>4666</v>
      </c>
      <c r="E694" s="832" t="s">
        <v>4667</v>
      </c>
      <c r="F694" s="849">
        <v>2</v>
      </c>
      <c r="G694" s="849">
        <v>15986.32</v>
      </c>
      <c r="H694" s="849">
        <v>0.66666666666666663</v>
      </c>
      <c r="I694" s="849">
        <v>7993.16</v>
      </c>
      <c r="J694" s="849">
        <v>3</v>
      </c>
      <c r="K694" s="849">
        <v>23979.48</v>
      </c>
      <c r="L694" s="849">
        <v>1</v>
      </c>
      <c r="M694" s="849">
        <v>7993.16</v>
      </c>
      <c r="N694" s="849">
        <v>1</v>
      </c>
      <c r="O694" s="849">
        <v>7993.16</v>
      </c>
      <c r="P694" s="837">
        <v>0.33333333333333331</v>
      </c>
      <c r="Q694" s="850">
        <v>7993.16</v>
      </c>
    </row>
    <row r="695" spans="1:17" ht="14.4" customHeight="1" x14ac:dyDescent="0.3">
      <c r="A695" s="831" t="s">
        <v>573</v>
      </c>
      <c r="B695" s="832" t="s">
        <v>4641</v>
      </c>
      <c r="C695" s="832" t="s">
        <v>3842</v>
      </c>
      <c r="D695" s="832" t="s">
        <v>4668</v>
      </c>
      <c r="E695" s="832" t="s">
        <v>4669</v>
      </c>
      <c r="F695" s="849">
        <v>2</v>
      </c>
      <c r="G695" s="849">
        <v>5732.54</v>
      </c>
      <c r="H695" s="849">
        <v>0.5</v>
      </c>
      <c r="I695" s="849">
        <v>2866.27</v>
      </c>
      <c r="J695" s="849">
        <v>4</v>
      </c>
      <c r="K695" s="849">
        <v>11465.08</v>
      </c>
      <c r="L695" s="849">
        <v>1</v>
      </c>
      <c r="M695" s="849">
        <v>2866.27</v>
      </c>
      <c r="N695" s="849">
        <v>1</v>
      </c>
      <c r="O695" s="849">
        <v>2866.27</v>
      </c>
      <c r="P695" s="837">
        <v>0.25</v>
      </c>
      <c r="Q695" s="850">
        <v>2866.27</v>
      </c>
    </row>
    <row r="696" spans="1:17" ht="14.4" customHeight="1" x14ac:dyDescent="0.3">
      <c r="A696" s="831" t="s">
        <v>573</v>
      </c>
      <c r="B696" s="832" t="s">
        <v>4641</v>
      </c>
      <c r="C696" s="832" t="s">
        <v>3842</v>
      </c>
      <c r="D696" s="832" t="s">
        <v>4008</v>
      </c>
      <c r="E696" s="832" t="s">
        <v>4009</v>
      </c>
      <c r="F696" s="849"/>
      <c r="G696" s="849"/>
      <c r="H696" s="849"/>
      <c r="I696" s="849"/>
      <c r="J696" s="849">
        <v>0.8</v>
      </c>
      <c r="K696" s="849">
        <v>201.62</v>
      </c>
      <c r="L696" s="849">
        <v>1</v>
      </c>
      <c r="M696" s="849">
        <v>252.02500000000001</v>
      </c>
      <c r="N696" s="849">
        <v>0.6</v>
      </c>
      <c r="O696" s="849">
        <v>151.19999999999999</v>
      </c>
      <c r="P696" s="837">
        <v>0.74992560261878771</v>
      </c>
      <c r="Q696" s="850">
        <v>252</v>
      </c>
    </row>
    <row r="697" spans="1:17" ht="14.4" customHeight="1" x14ac:dyDescent="0.3">
      <c r="A697" s="831" t="s">
        <v>573</v>
      </c>
      <c r="B697" s="832" t="s">
        <v>4641</v>
      </c>
      <c r="C697" s="832" t="s">
        <v>3842</v>
      </c>
      <c r="D697" s="832" t="s">
        <v>4015</v>
      </c>
      <c r="E697" s="832" t="s">
        <v>4009</v>
      </c>
      <c r="F697" s="849"/>
      <c r="G697" s="849"/>
      <c r="H697" s="849"/>
      <c r="I697" s="849"/>
      <c r="J697" s="849">
        <v>6</v>
      </c>
      <c r="K697" s="849">
        <v>11093.22</v>
      </c>
      <c r="L697" s="849">
        <v>1</v>
      </c>
      <c r="M697" s="849">
        <v>1848.87</v>
      </c>
      <c r="N697" s="849">
        <v>13</v>
      </c>
      <c r="O697" s="849">
        <v>24035.31</v>
      </c>
      <c r="P697" s="837">
        <v>2.166666666666667</v>
      </c>
      <c r="Q697" s="850">
        <v>1848.8700000000001</v>
      </c>
    </row>
    <row r="698" spans="1:17" ht="14.4" customHeight="1" x14ac:dyDescent="0.3">
      <c r="A698" s="831" t="s">
        <v>573</v>
      </c>
      <c r="B698" s="832" t="s">
        <v>4641</v>
      </c>
      <c r="C698" s="832" t="s">
        <v>3842</v>
      </c>
      <c r="D698" s="832" t="s">
        <v>4016</v>
      </c>
      <c r="E698" s="832" t="s">
        <v>4017</v>
      </c>
      <c r="F698" s="849">
        <v>4</v>
      </c>
      <c r="G698" s="849">
        <v>9534.56</v>
      </c>
      <c r="H698" s="849">
        <v>4</v>
      </c>
      <c r="I698" s="849">
        <v>2383.64</v>
      </c>
      <c r="J698" s="849">
        <v>1</v>
      </c>
      <c r="K698" s="849">
        <v>2383.64</v>
      </c>
      <c r="L698" s="849">
        <v>1</v>
      </c>
      <c r="M698" s="849">
        <v>2383.64</v>
      </c>
      <c r="N698" s="849">
        <v>1</v>
      </c>
      <c r="O698" s="849">
        <v>2383.64</v>
      </c>
      <c r="P698" s="837">
        <v>1</v>
      </c>
      <c r="Q698" s="850">
        <v>2383.64</v>
      </c>
    </row>
    <row r="699" spans="1:17" ht="14.4" customHeight="1" x14ac:dyDescent="0.3">
      <c r="A699" s="831" t="s">
        <v>573</v>
      </c>
      <c r="B699" s="832" t="s">
        <v>4641</v>
      </c>
      <c r="C699" s="832" t="s">
        <v>3842</v>
      </c>
      <c r="D699" s="832" t="s">
        <v>4018</v>
      </c>
      <c r="E699" s="832" t="s">
        <v>4019</v>
      </c>
      <c r="F699" s="849">
        <v>27</v>
      </c>
      <c r="G699" s="849">
        <v>40842.36</v>
      </c>
      <c r="H699" s="849">
        <v>3</v>
      </c>
      <c r="I699" s="849">
        <v>1512.68</v>
      </c>
      <c r="J699" s="849">
        <v>9</v>
      </c>
      <c r="K699" s="849">
        <v>13614.12</v>
      </c>
      <c r="L699" s="849">
        <v>1</v>
      </c>
      <c r="M699" s="849">
        <v>1512.68</v>
      </c>
      <c r="N699" s="849">
        <v>15</v>
      </c>
      <c r="O699" s="849">
        <v>20745.79</v>
      </c>
      <c r="P699" s="837">
        <v>1.52384362705779</v>
      </c>
      <c r="Q699" s="850">
        <v>1383.0526666666667</v>
      </c>
    </row>
    <row r="700" spans="1:17" ht="14.4" customHeight="1" x14ac:dyDescent="0.3">
      <c r="A700" s="831" t="s">
        <v>573</v>
      </c>
      <c r="B700" s="832" t="s">
        <v>4641</v>
      </c>
      <c r="C700" s="832" t="s">
        <v>3842</v>
      </c>
      <c r="D700" s="832" t="s">
        <v>4020</v>
      </c>
      <c r="E700" s="832" t="s">
        <v>4021</v>
      </c>
      <c r="F700" s="849">
        <v>7</v>
      </c>
      <c r="G700" s="849">
        <v>159904.71</v>
      </c>
      <c r="H700" s="849">
        <v>3.5</v>
      </c>
      <c r="I700" s="849">
        <v>22843.53</v>
      </c>
      <c r="J700" s="849">
        <v>2</v>
      </c>
      <c r="K700" s="849">
        <v>45687.06</v>
      </c>
      <c r="L700" s="849">
        <v>1</v>
      </c>
      <c r="M700" s="849">
        <v>22843.53</v>
      </c>
      <c r="N700" s="849">
        <v>2</v>
      </c>
      <c r="O700" s="849">
        <v>39564.400000000001</v>
      </c>
      <c r="P700" s="837">
        <v>0.86598699938231971</v>
      </c>
      <c r="Q700" s="850">
        <v>19782.2</v>
      </c>
    </row>
    <row r="701" spans="1:17" ht="14.4" customHeight="1" x14ac:dyDescent="0.3">
      <c r="A701" s="831" t="s">
        <v>573</v>
      </c>
      <c r="B701" s="832" t="s">
        <v>4641</v>
      </c>
      <c r="C701" s="832" t="s">
        <v>3842</v>
      </c>
      <c r="D701" s="832" t="s">
        <v>4022</v>
      </c>
      <c r="E701" s="832" t="s">
        <v>4023</v>
      </c>
      <c r="F701" s="849">
        <v>12</v>
      </c>
      <c r="G701" s="849">
        <v>101897.52</v>
      </c>
      <c r="H701" s="849">
        <v>2</v>
      </c>
      <c r="I701" s="849">
        <v>8491.4600000000009</v>
      </c>
      <c r="J701" s="849">
        <v>6</v>
      </c>
      <c r="K701" s="849">
        <v>50948.76</v>
      </c>
      <c r="L701" s="849">
        <v>1</v>
      </c>
      <c r="M701" s="849">
        <v>8491.4600000000009</v>
      </c>
      <c r="N701" s="849">
        <v>4</v>
      </c>
      <c r="O701" s="849">
        <v>33965.839999999997</v>
      </c>
      <c r="P701" s="837">
        <v>0.66666666666666652</v>
      </c>
      <c r="Q701" s="850">
        <v>8491.4599999999991</v>
      </c>
    </row>
    <row r="702" spans="1:17" ht="14.4" customHeight="1" x14ac:dyDescent="0.3">
      <c r="A702" s="831" t="s">
        <v>573</v>
      </c>
      <c r="B702" s="832" t="s">
        <v>4641</v>
      </c>
      <c r="C702" s="832" t="s">
        <v>3842</v>
      </c>
      <c r="D702" s="832" t="s">
        <v>4024</v>
      </c>
      <c r="E702" s="832" t="s">
        <v>4025</v>
      </c>
      <c r="F702" s="849">
        <v>55</v>
      </c>
      <c r="G702" s="849">
        <v>164958.20000000001</v>
      </c>
      <c r="H702" s="849">
        <v>2.291666666666667</v>
      </c>
      <c r="I702" s="849">
        <v>2999.2400000000002</v>
      </c>
      <c r="J702" s="849">
        <v>24</v>
      </c>
      <c r="K702" s="849">
        <v>71981.759999999995</v>
      </c>
      <c r="L702" s="849">
        <v>1</v>
      </c>
      <c r="M702" s="849">
        <v>2999.24</v>
      </c>
      <c r="N702" s="849">
        <v>17</v>
      </c>
      <c r="O702" s="849">
        <v>50987.08</v>
      </c>
      <c r="P702" s="837">
        <v>0.70833333333333337</v>
      </c>
      <c r="Q702" s="850">
        <v>2999.2400000000002</v>
      </c>
    </row>
    <row r="703" spans="1:17" ht="14.4" customHeight="1" x14ac:dyDescent="0.3">
      <c r="A703" s="831" t="s">
        <v>573</v>
      </c>
      <c r="B703" s="832" t="s">
        <v>4641</v>
      </c>
      <c r="C703" s="832" t="s">
        <v>3842</v>
      </c>
      <c r="D703" s="832" t="s">
        <v>4670</v>
      </c>
      <c r="E703" s="832" t="s">
        <v>4671</v>
      </c>
      <c r="F703" s="849">
        <v>1</v>
      </c>
      <c r="G703" s="849">
        <v>8076.38</v>
      </c>
      <c r="H703" s="849"/>
      <c r="I703" s="849">
        <v>8076.38</v>
      </c>
      <c r="J703" s="849"/>
      <c r="K703" s="849"/>
      <c r="L703" s="849"/>
      <c r="M703" s="849"/>
      <c r="N703" s="849">
        <v>1</v>
      </c>
      <c r="O703" s="849">
        <v>8076.38</v>
      </c>
      <c r="P703" s="837"/>
      <c r="Q703" s="850">
        <v>8076.38</v>
      </c>
    </row>
    <row r="704" spans="1:17" ht="14.4" customHeight="1" x14ac:dyDescent="0.3">
      <c r="A704" s="831" t="s">
        <v>573</v>
      </c>
      <c r="B704" s="832" t="s">
        <v>4641</v>
      </c>
      <c r="C704" s="832" t="s">
        <v>3842</v>
      </c>
      <c r="D704" s="832" t="s">
        <v>4026</v>
      </c>
      <c r="E704" s="832" t="s">
        <v>4027</v>
      </c>
      <c r="F704" s="849"/>
      <c r="G704" s="849"/>
      <c r="H704" s="849"/>
      <c r="I704" s="849"/>
      <c r="J704" s="849">
        <v>4</v>
      </c>
      <c r="K704" s="849">
        <v>4933.08</v>
      </c>
      <c r="L704" s="849">
        <v>1</v>
      </c>
      <c r="M704" s="849">
        <v>1233.27</v>
      </c>
      <c r="N704" s="849"/>
      <c r="O704" s="849"/>
      <c r="P704" s="837"/>
      <c r="Q704" s="850"/>
    </row>
    <row r="705" spans="1:17" ht="14.4" customHeight="1" x14ac:dyDescent="0.3">
      <c r="A705" s="831" t="s">
        <v>573</v>
      </c>
      <c r="B705" s="832" t="s">
        <v>4641</v>
      </c>
      <c r="C705" s="832" t="s">
        <v>3842</v>
      </c>
      <c r="D705" s="832" t="s">
        <v>4028</v>
      </c>
      <c r="E705" s="832" t="s">
        <v>4029</v>
      </c>
      <c r="F705" s="849"/>
      <c r="G705" s="849"/>
      <c r="H705" s="849"/>
      <c r="I705" s="849"/>
      <c r="J705" s="849">
        <v>2</v>
      </c>
      <c r="K705" s="849">
        <v>11549.24</v>
      </c>
      <c r="L705" s="849">
        <v>1</v>
      </c>
      <c r="M705" s="849">
        <v>5774.62</v>
      </c>
      <c r="N705" s="849"/>
      <c r="O705" s="849"/>
      <c r="P705" s="837"/>
      <c r="Q705" s="850"/>
    </row>
    <row r="706" spans="1:17" ht="14.4" customHeight="1" x14ac:dyDescent="0.3">
      <c r="A706" s="831" t="s">
        <v>573</v>
      </c>
      <c r="B706" s="832" t="s">
        <v>4641</v>
      </c>
      <c r="C706" s="832" t="s">
        <v>3842</v>
      </c>
      <c r="D706" s="832" t="s">
        <v>4030</v>
      </c>
      <c r="E706" s="832" t="s">
        <v>4031</v>
      </c>
      <c r="F706" s="849"/>
      <c r="G706" s="849"/>
      <c r="H706" s="849"/>
      <c r="I706" s="849"/>
      <c r="J706" s="849">
        <v>2</v>
      </c>
      <c r="K706" s="849">
        <v>17408.84</v>
      </c>
      <c r="L706" s="849">
        <v>1</v>
      </c>
      <c r="M706" s="849">
        <v>8704.42</v>
      </c>
      <c r="N706" s="849"/>
      <c r="O706" s="849"/>
      <c r="P706" s="837"/>
      <c r="Q706" s="850"/>
    </row>
    <row r="707" spans="1:17" ht="14.4" customHeight="1" x14ac:dyDescent="0.3">
      <c r="A707" s="831" t="s">
        <v>573</v>
      </c>
      <c r="B707" s="832" t="s">
        <v>4641</v>
      </c>
      <c r="C707" s="832" t="s">
        <v>3842</v>
      </c>
      <c r="D707" s="832" t="s">
        <v>4032</v>
      </c>
      <c r="E707" s="832" t="s">
        <v>4031</v>
      </c>
      <c r="F707" s="849"/>
      <c r="G707" s="849"/>
      <c r="H707" s="849"/>
      <c r="I707" s="849"/>
      <c r="J707" s="849">
        <v>1</v>
      </c>
      <c r="K707" s="849">
        <v>9397.75</v>
      </c>
      <c r="L707" s="849">
        <v>1</v>
      </c>
      <c r="M707" s="849">
        <v>9397.75</v>
      </c>
      <c r="N707" s="849"/>
      <c r="O707" s="849"/>
      <c r="P707" s="837"/>
      <c r="Q707" s="850"/>
    </row>
    <row r="708" spans="1:17" ht="14.4" customHeight="1" x14ac:dyDescent="0.3">
      <c r="A708" s="831" t="s">
        <v>573</v>
      </c>
      <c r="B708" s="832" t="s">
        <v>4641</v>
      </c>
      <c r="C708" s="832" t="s">
        <v>3842</v>
      </c>
      <c r="D708" s="832" t="s">
        <v>4033</v>
      </c>
      <c r="E708" s="832" t="s">
        <v>4034</v>
      </c>
      <c r="F708" s="849"/>
      <c r="G708" s="849"/>
      <c r="H708" s="849"/>
      <c r="I708" s="849"/>
      <c r="J708" s="849">
        <v>3</v>
      </c>
      <c r="K708" s="849">
        <v>4993.2000000000007</v>
      </c>
      <c r="L708" s="849">
        <v>1</v>
      </c>
      <c r="M708" s="849">
        <v>1664.4000000000003</v>
      </c>
      <c r="N708" s="849"/>
      <c r="O708" s="849"/>
      <c r="P708" s="837"/>
      <c r="Q708" s="850"/>
    </row>
    <row r="709" spans="1:17" ht="14.4" customHeight="1" x14ac:dyDescent="0.3">
      <c r="A709" s="831" t="s">
        <v>573</v>
      </c>
      <c r="B709" s="832" t="s">
        <v>4641</v>
      </c>
      <c r="C709" s="832" t="s">
        <v>3842</v>
      </c>
      <c r="D709" s="832" t="s">
        <v>4041</v>
      </c>
      <c r="E709" s="832" t="s">
        <v>4042</v>
      </c>
      <c r="F709" s="849">
        <v>2</v>
      </c>
      <c r="G709" s="849">
        <v>21558.44</v>
      </c>
      <c r="H709" s="849">
        <v>0.66666666666666674</v>
      </c>
      <c r="I709" s="849">
        <v>10779.22</v>
      </c>
      <c r="J709" s="849">
        <v>3</v>
      </c>
      <c r="K709" s="849">
        <v>32337.659999999996</v>
      </c>
      <c r="L709" s="849">
        <v>1</v>
      </c>
      <c r="M709" s="849">
        <v>10779.22</v>
      </c>
      <c r="N709" s="849">
        <v>2</v>
      </c>
      <c r="O709" s="849">
        <v>21558.44</v>
      </c>
      <c r="P709" s="837">
        <v>0.66666666666666674</v>
      </c>
      <c r="Q709" s="850">
        <v>10779.22</v>
      </c>
    </row>
    <row r="710" spans="1:17" ht="14.4" customHeight="1" x14ac:dyDescent="0.3">
      <c r="A710" s="831" t="s">
        <v>573</v>
      </c>
      <c r="B710" s="832" t="s">
        <v>4641</v>
      </c>
      <c r="C710" s="832" t="s">
        <v>3842</v>
      </c>
      <c r="D710" s="832" t="s">
        <v>4043</v>
      </c>
      <c r="E710" s="832" t="s">
        <v>4044</v>
      </c>
      <c r="F710" s="849">
        <v>1</v>
      </c>
      <c r="G710" s="849">
        <v>9112.75</v>
      </c>
      <c r="H710" s="849"/>
      <c r="I710" s="849">
        <v>9112.75</v>
      </c>
      <c r="J710" s="849"/>
      <c r="K710" s="849"/>
      <c r="L710" s="849"/>
      <c r="M710" s="849"/>
      <c r="N710" s="849">
        <v>1</v>
      </c>
      <c r="O710" s="849">
        <v>9112.75</v>
      </c>
      <c r="P710" s="837"/>
      <c r="Q710" s="850">
        <v>9112.75</v>
      </c>
    </row>
    <row r="711" spans="1:17" ht="14.4" customHeight="1" x14ac:dyDescent="0.3">
      <c r="A711" s="831" t="s">
        <v>573</v>
      </c>
      <c r="B711" s="832" t="s">
        <v>4641</v>
      </c>
      <c r="C711" s="832" t="s">
        <v>3842</v>
      </c>
      <c r="D711" s="832" t="s">
        <v>4045</v>
      </c>
      <c r="E711" s="832" t="s">
        <v>4046</v>
      </c>
      <c r="F711" s="849">
        <v>8</v>
      </c>
      <c r="G711" s="849">
        <v>9799.84</v>
      </c>
      <c r="H711" s="849">
        <v>1.6</v>
      </c>
      <c r="I711" s="849">
        <v>1224.98</v>
      </c>
      <c r="J711" s="849">
        <v>5</v>
      </c>
      <c r="K711" s="849">
        <v>6124.9</v>
      </c>
      <c r="L711" s="849">
        <v>1</v>
      </c>
      <c r="M711" s="849">
        <v>1224.98</v>
      </c>
      <c r="N711" s="849">
        <v>9</v>
      </c>
      <c r="O711" s="849">
        <v>10647.42</v>
      </c>
      <c r="P711" s="837">
        <v>1.7383826674721221</v>
      </c>
      <c r="Q711" s="850">
        <v>1183.0466666666666</v>
      </c>
    </row>
    <row r="712" spans="1:17" ht="14.4" customHeight="1" x14ac:dyDescent="0.3">
      <c r="A712" s="831" t="s">
        <v>573</v>
      </c>
      <c r="B712" s="832" t="s">
        <v>4641</v>
      </c>
      <c r="C712" s="832" t="s">
        <v>3842</v>
      </c>
      <c r="D712" s="832" t="s">
        <v>4047</v>
      </c>
      <c r="E712" s="832" t="s">
        <v>4046</v>
      </c>
      <c r="F712" s="849">
        <v>7</v>
      </c>
      <c r="G712" s="849">
        <v>13312.11</v>
      </c>
      <c r="H712" s="849">
        <v>0.77777777777777779</v>
      </c>
      <c r="I712" s="849">
        <v>1901.73</v>
      </c>
      <c r="J712" s="849">
        <v>9</v>
      </c>
      <c r="K712" s="849">
        <v>17115.57</v>
      </c>
      <c r="L712" s="849">
        <v>1</v>
      </c>
      <c r="M712" s="849">
        <v>1901.73</v>
      </c>
      <c r="N712" s="849">
        <v>6</v>
      </c>
      <c r="O712" s="849">
        <v>11410.38</v>
      </c>
      <c r="P712" s="837">
        <v>0.66666666666666663</v>
      </c>
      <c r="Q712" s="850">
        <v>1901.7299999999998</v>
      </c>
    </row>
    <row r="713" spans="1:17" ht="14.4" customHeight="1" x14ac:dyDescent="0.3">
      <c r="A713" s="831" t="s">
        <v>573</v>
      </c>
      <c r="B713" s="832" t="s">
        <v>4641</v>
      </c>
      <c r="C713" s="832" t="s">
        <v>3842</v>
      </c>
      <c r="D713" s="832" t="s">
        <v>4672</v>
      </c>
      <c r="E713" s="832" t="s">
        <v>4673</v>
      </c>
      <c r="F713" s="849">
        <v>2</v>
      </c>
      <c r="G713" s="849">
        <v>5594.3</v>
      </c>
      <c r="H713" s="849"/>
      <c r="I713" s="849">
        <v>2797.15</v>
      </c>
      <c r="J713" s="849"/>
      <c r="K713" s="849"/>
      <c r="L713" s="849"/>
      <c r="M713" s="849"/>
      <c r="N713" s="849"/>
      <c r="O713" s="849"/>
      <c r="P713" s="837"/>
      <c r="Q713" s="850"/>
    </row>
    <row r="714" spans="1:17" ht="14.4" customHeight="1" x14ac:dyDescent="0.3">
      <c r="A714" s="831" t="s">
        <v>573</v>
      </c>
      <c r="B714" s="832" t="s">
        <v>4641</v>
      </c>
      <c r="C714" s="832" t="s">
        <v>3842</v>
      </c>
      <c r="D714" s="832" t="s">
        <v>4050</v>
      </c>
      <c r="E714" s="832" t="s">
        <v>4051</v>
      </c>
      <c r="F714" s="849"/>
      <c r="G714" s="849"/>
      <c r="H714" s="849"/>
      <c r="I714" s="849"/>
      <c r="J714" s="849">
        <v>1</v>
      </c>
      <c r="K714" s="849">
        <v>3278.02</v>
      </c>
      <c r="L714" s="849">
        <v>1</v>
      </c>
      <c r="M714" s="849">
        <v>3278.02</v>
      </c>
      <c r="N714" s="849"/>
      <c r="O714" s="849"/>
      <c r="P714" s="837"/>
      <c r="Q714" s="850"/>
    </row>
    <row r="715" spans="1:17" ht="14.4" customHeight="1" x14ac:dyDescent="0.3">
      <c r="A715" s="831" t="s">
        <v>573</v>
      </c>
      <c r="B715" s="832" t="s">
        <v>4641</v>
      </c>
      <c r="C715" s="832" t="s">
        <v>3842</v>
      </c>
      <c r="D715" s="832" t="s">
        <v>4052</v>
      </c>
      <c r="E715" s="832" t="s">
        <v>4053</v>
      </c>
      <c r="F715" s="849">
        <v>4</v>
      </c>
      <c r="G715" s="849">
        <v>27874.04</v>
      </c>
      <c r="H715" s="849"/>
      <c r="I715" s="849">
        <v>6968.51</v>
      </c>
      <c r="J715" s="849"/>
      <c r="K715" s="849"/>
      <c r="L715" s="849"/>
      <c r="M715" s="849"/>
      <c r="N715" s="849">
        <v>1</v>
      </c>
      <c r="O715" s="849">
        <v>6968.51</v>
      </c>
      <c r="P715" s="837"/>
      <c r="Q715" s="850">
        <v>6968.51</v>
      </c>
    </row>
    <row r="716" spans="1:17" ht="14.4" customHeight="1" x14ac:dyDescent="0.3">
      <c r="A716" s="831" t="s">
        <v>573</v>
      </c>
      <c r="B716" s="832" t="s">
        <v>4641</v>
      </c>
      <c r="C716" s="832" t="s">
        <v>3842</v>
      </c>
      <c r="D716" s="832" t="s">
        <v>4054</v>
      </c>
      <c r="E716" s="832" t="s">
        <v>4053</v>
      </c>
      <c r="F716" s="849">
        <v>1</v>
      </c>
      <c r="G716" s="849">
        <v>8342.73</v>
      </c>
      <c r="H716" s="849">
        <v>1</v>
      </c>
      <c r="I716" s="849">
        <v>8342.73</v>
      </c>
      <c r="J716" s="849">
        <v>1</v>
      </c>
      <c r="K716" s="849">
        <v>8342.73</v>
      </c>
      <c r="L716" s="849">
        <v>1</v>
      </c>
      <c r="M716" s="849">
        <v>8342.73</v>
      </c>
      <c r="N716" s="849"/>
      <c r="O716" s="849"/>
      <c r="P716" s="837"/>
      <c r="Q716" s="850"/>
    </row>
    <row r="717" spans="1:17" ht="14.4" customHeight="1" x14ac:dyDescent="0.3">
      <c r="A717" s="831" t="s">
        <v>573</v>
      </c>
      <c r="B717" s="832" t="s">
        <v>4641</v>
      </c>
      <c r="C717" s="832" t="s">
        <v>3842</v>
      </c>
      <c r="D717" s="832" t="s">
        <v>4059</v>
      </c>
      <c r="E717" s="832" t="s">
        <v>4058</v>
      </c>
      <c r="F717" s="849"/>
      <c r="G717" s="849"/>
      <c r="H717" s="849"/>
      <c r="I717" s="849"/>
      <c r="J717" s="849"/>
      <c r="K717" s="849"/>
      <c r="L717" s="849"/>
      <c r="M717" s="849"/>
      <c r="N717" s="849">
        <v>1</v>
      </c>
      <c r="O717" s="849">
        <v>10320.11</v>
      </c>
      <c r="P717" s="837"/>
      <c r="Q717" s="850">
        <v>10320.11</v>
      </c>
    </row>
    <row r="718" spans="1:17" ht="14.4" customHeight="1" x14ac:dyDescent="0.3">
      <c r="A718" s="831" t="s">
        <v>573</v>
      </c>
      <c r="B718" s="832" t="s">
        <v>4641</v>
      </c>
      <c r="C718" s="832" t="s">
        <v>3842</v>
      </c>
      <c r="D718" s="832" t="s">
        <v>4060</v>
      </c>
      <c r="E718" s="832" t="s">
        <v>4061</v>
      </c>
      <c r="F718" s="849">
        <v>2</v>
      </c>
      <c r="G718" s="849">
        <v>19473.28</v>
      </c>
      <c r="H718" s="849">
        <v>2</v>
      </c>
      <c r="I718" s="849">
        <v>9736.64</v>
      </c>
      <c r="J718" s="849">
        <v>1</v>
      </c>
      <c r="K718" s="849">
        <v>9736.64</v>
      </c>
      <c r="L718" s="849">
        <v>1</v>
      </c>
      <c r="M718" s="849">
        <v>9736.64</v>
      </c>
      <c r="N718" s="849"/>
      <c r="O718" s="849"/>
      <c r="P718" s="837"/>
      <c r="Q718" s="850"/>
    </row>
    <row r="719" spans="1:17" ht="14.4" customHeight="1" x14ac:dyDescent="0.3">
      <c r="A719" s="831" t="s">
        <v>573</v>
      </c>
      <c r="B719" s="832" t="s">
        <v>4641</v>
      </c>
      <c r="C719" s="832" t="s">
        <v>3842</v>
      </c>
      <c r="D719" s="832" t="s">
        <v>4068</v>
      </c>
      <c r="E719" s="832" t="s">
        <v>4069</v>
      </c>
      <c r="F719" s="849">
        <v>2</v>
      </c>
      <c r="G719" s="849">
        <v>2381.56</v>
      </c>
      <c r="H719" s="849">
        <v>0.4</v>
      </c>
      <c r="I719" s="849">
        <v>1190.78</v>
      </c>
      <c r="J719" s="849">
        <v>5</v>
      </c>
      <c r="K719" s="849">
        <v>5953.9</v>
      </c>
      <c r="L719" s="849">
        <v>1</v>
      </c>
      <c r="M719" s="849">
        <v>1190.78</v>
      </c>
      <c r="N719" s="849"/>
      <c r="O719" s="849"/>
      <c r="P719" s="837"/>
      <c r="Q719" s="850"/>
    </row>
    <row r="720" spans="1:17" ht="14.4" customHeight="1" x14ac:dyDescent="0.3">
      <c r="A720" s="831" t="s">
        <v>573</v>
      </c>
      <c r="B720" s="832" t="s">
        <v>4641</v>
      </c>
      <c r="C720" s="832" t="s">
        <v>3842</v>
      </c>
      <c r="D720" s="832" t="s">
        <v>4070</v>
      </c>
      <c r="E720" s="832" t="s">
        <v>4069</v>
      </c>
      <c r="F720" s="849">
        <v>5</v>
      </c>
      <c r="G720" s="849">
        <v>6130.1</v>
      </c>
      <c r="H720" s="849"/>
      <c r="I720" s="849">
        <v>1226.02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573</v>
      </c>
      <c r="B721" s="832" t="s">
        <v>4641</v>
      </c>
      <c r="C721" s="832" t="s">
        <v>3842</v>
      </c>
      <c r="D721" s="832" t="s">
        <v>4071</v>
      </c>
      <c r="E721" s="832" t="s">
        <v>4069</v>
      </c>
      <c r="F721" s="849">
        <v>1</v>
      </c>
      <c r="G721" s="849">
        <v>1257.1099999999999</v>
      </c>
      <c r="H721" s="849"/>
      <c r="I721" s="849">
        <v>1257.1099999999999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573</v>
      </c>
      <c r="B722" s="832" t="s">
        <v>4641</v>
      </c>
      <c r="C722" s="832" t="s">
        <v>3842</v>
      </c>
      <c r="D722" s="832" t="s">
        <v>3805</v>
      </c>
      <c r="E722" s="832" t="s">
        <v>4078</v>
      </c>
      <c r="F722" s="849"/>
      <c r="G722" s="849"/>
      <c r="H722" s="849"/>
      <c r="I722" s="849"/>
      <c r="J722" s="849"/>
      <c r="K722" s="849"/>
      <c r="L722" s="849"/>
      <c r="M722" s="849"/>
      <c r="N722" s="849">
        <v>5</v>
      </c>
      <c r="O722" s="849">
        <v>35257.1</v>
      </c>
      <c r="P722" s="837"/>
      <c r="Q722" s="850">
        <v>7051.42</v>
      </c>
    </row>
    <row r="723" spans="1:17" ht="14.4" customHeight="1" x14ac:dyDescent="0.3">
      <c r="A723" s="831" t="s">
        <v>573</v>
      </c>
      <c r="B723" s="832" t="s">
        <v>4641</v>
      </c>
      <c r="C723" s="832" t="s">
        <v>3842</v>
      </c>
      <c r="D723" s="832" t="s">
        <v>4084</v>
      </c>
      <c r="E723" s="832" t="s">
        <v>4085</v>
      </c>
      <c r="F723" s="849">
        <v>2</v>
      </c>
      <c r="G723" s="849">
        <v>23142</v>
      </c>
      <c r="H723" s="849">
        <v>2</v>
      </c>
      <c r="I723" s="849">
        <v>11571</v>
      </c>
      <c r="J723" s="849">
        <v>1</v>
      </c>
      <c r="K723" s="849">
        <v>11571</v>
      </c>
      <c r="L723" s="849">
        <v>1</v>
      </c>
      <c r="M723" s="849">
        <v>11571</v>
      </c>
      <c r="N723" s="849">
        <v>1</v>
      </c>
      <c r="O723" s="849">
        <v>11571</v>
      </c>
      <c r="P723" s="837">
        <v>1</v>
      </c>
      <c r="Q723" s="850">
        <v>11571</v>
      </c>
    </row>
    <row r="724" spans="1:17" ht="14.4" customHeight="1" x14ac:dyDescent="0.3">
      <c r="A724" s="831" t="s">
        <v>573</v>
      </c>
      <c r="B724" s="832" t="s">
        <v>4641</v>
      </c>
      <c r="C724" s="832" t="s">
        <v>3842</v>
      </c>
      <c r="D724" s="832" t="s">
        <v>4086</v>
      </c>
      <c r="E724" s="832" t="s">
        <v>3936</v>
      </c>
      <c r="F724" s="849">
        <v>7</v>
      </c>
      <c r="G724" s="849">
        <v>9517.9700000000012</v>
      </c>
      <c r="H724" s="849">
        <v>1.4000000000000001</v>
      </c>
      <c r="I724" s="849">
        <v>1359.7100000000003</v>
      </c>
      <c r="J724" s="849">
        <v>5</v>
      </c>
      <c r="K724" s="849">
        <v>6798.55</v>
      </c>
      <c r="L724" s="849">
        <v>1</v>
      </c>
      <c r="M724" s="849">
        <v>1359.71</v>
      </c>
      <c r="N724" s="849">
        <v>4</v>
      </c>
      <c r="O724" s="849">
        <v>5438.84</v>
      </c>
      <c r="P724" s="837">
        <v>0.8</v>
      </c>
      <c r="Q724" s="850">
        <v>1359.71</v>
      </c>
    </row>
    <row r="725" spans="1:17" ht="14.4" customHeight="1" x14ac:dyDescent="0.3">
      <c r="A725" s="831" t="s">
        <v>573</v>
      </c>
      <c r="B725" s="832" t="s">
        <v>4641</v>
      </c>
      <c r="C725" s="832" t="s">
        <v>3842</v>
      </c>
      <c r="D725" s="832" t="s">
        <v>4087</v>
      </c>
      <c r="E725" s="832" t="s">
        <v>4088</v>
      </c>
      <c r="F725" s="849">
        <v>3</v>
      </c>
      <c r="G725" s="849">
        <v>4271.88</v>
      </c>
      <c r="H725" s="849"/>
      <c r="I725" s="849">
        <v>1423.96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573</v>
      </c>
      <c r="B726" s="832" t="s">
        <v>4641</v>
      </c>
      <c r="C726" s="832" t="s">
        <v>3842</v>
      </c>
      <c r="D726" s="832" t="s">
        <v>4089</v>
      </c>
      <c r="E726" s="832" t="s">
        <v>4090</v>
      </c>
      <c r="F726" s="849">
        <v>1</v>
      </c>
      <c r="G726" s="849">
        <v>218.67</v>
      </c>
      <c r="H726" s="849"/>
      <c r="I726" s="849">
        <v>218.67</v>
      </c>
      <c r="J726" s="849"/>
      <c r="K726" s="849"/>
      <c r="L726" s="849"/>
      <c r="M726" s="849"/>
      <c r="N726" s="849">
        <v>2</v>
      </c>
      <c r="O726" s="849">
        <v>437.34</v>
      </c>
      <c r="P726" s="837"/>
      <c r="Q726" s="850">
        <v>218.67</v>
      </c>
    </row>
    <row r="727" spans="1:17" ht="14.4" customHeight="1" x14ac:dyDescent="0.3">
      <c r="A727" s="831" t="s">
        <v>573</v>
      </c>
      <c r="B727" s="832" t="s">
        <v>4641</v>
      </c>
      <c r="C727" s="832" t="s">
        <v>3842</v>
      </c>
      <c r="D727" s="832" t="s">
        <v>4091</v>
      </c>
      <c r="E727" s="832" t="s">
        <v>4092</v>
      </c>
      <c r="F727" s="849"/>
      <c r="G727" s="849"/>
      <c r="H727" s="849"/>
      <c r="I727" s="849"/>
      <c r="J727" s="849"/>
      <c r="K727" s="849"/>
      <c r="L727" s="849"/>
      <c r="M727" s="849"/>
      <c r="N727" s="849">
        <v>2</v>
      </c>
      <c r="O727" s="849">
        <v>479.62</v>
      </c>
      <c r="P727" s="837"/>
      <c r="Q727" s="850">
        <v>239.81</v>
      </c>
    </row>
    <row r="728" spans="1:17" ht="14.4" customHeight="1" x14ac:dyDescent="0.3">
      <c r="A728" s="831" t="s">
        <v>573</v>
      </c>
      <c r="B728" s="832" t="s">
        <v>4641</v>
      </c>
      <c r="C728" s="832" t="s">
        <v>3842</v>
      </c>
      <c r="D728" s="832" t="s">
        <v>4093</v>
      </c>
      <c r="E728" s="832" t="s">
        <v>4094</v>
      </c>
      <c r="F728" s="849">
        <v>1</v>
      </c>
      <c r="G728" s="849">
        <v>1764.93</v>
      </c>
      <c r="H728" s="849"/>
      <c r="I728" s="849">
        <v>1764.93</v>
      </c>
      <c r="J728" s="849"/>
      <c r="K728" s="849"/>
      <c r="L728" s="849"/>
      <c r="M728" s="849"/>
      <c r="N728" s="849">
        <v>1</v>
      </c>
      <c r="O728" s="849">
        <v>1764.93</v>
      </c>
      <c r="P728" s="837"/>
      <c r="Q728" s="850">
        <v>1764.93</v>
      </c>
    </row>
    <row r="729" spans="1:17" ht="14.4" customHeight="1" x14ac:dyDescent="0.3">
      <c r="A729" s="831" t="s">
        <v>573</v>
      </c>
      <c r="B729" s="832" t="s">
        <v>4641</v>
      </c>
      <c r="C729" s="832" t="s">
        <v>3842</v>
      </c>
      <c r="D729" s="832" t="s">
        <v>4095</v>
      </c>
      <c r="E729" s="832" t="s">
        <v>4094</v>
      </c>
      <c r="F729" s="849">
        <v>2</v>
      </c>
      <c r="G729" s="849">
        <v>3566.96</v>
      </c>
      <c r="H729" s="849">
        <v>2</v>
      </c>
      <c r="I729" s="849">
        <v>1783.48</v>
      </c>
      <c r="J729" s="849">
        <v>1</v>
      </c>
      <c r="K729" s="849">
        <v>1783.48</v>
      </c>
      <c r="L729" s="849">
        <v>1</v>
      </c>
      <c r="M729" s="849">
        <v>1783.48</v>
      </c>
      <c r="N729" s="849">
        <v>2</v>
      </c>
      <c r="O729" s="849">
        <v>3566.96</v>
      </c>
      <c r="P729" s="837">
        <v>2</v>
      </c>
      <c r="Q729" s="850">
        <v>1783.48</v>
      </c>
    </row>
    <row r="730" spans="1:17" ht="14.4" customHeight="1" x14ac:dyDescent="0.3">
      <c r="A730" s="831" t="s">
        <v>573</v>
      </c>
      <c r="B730" s="832" t="s">
        <v>4641</v>
      </c>
      <c r="C730" s="832" t="s">
        <v>3842</v>
      </c>
      <c r="D730" s="832" t="s">
        <v>4098</v>
      </c>
      <c r="E730" s="832" t="s">
        <v>4099</v>
      </c>
      <c r="F730" s="849">
        <v>9</v>
      </c>
      <c r="G730" s="849">
        <v>102042</v>
      </c>
      <c r="H730" s="849">
        <v>1.5</v>
      </c>
      <c r="I730" s="849">
        <v>11338</v>
      </c>
      <c r="J730" s="849">
        <v>6</v>
      </c>
      <c r="K730" s="849">
        <v>68028</v>
      </c>
      <c r="L730" s="849">
        <v>1</v>
      </c>
      <c r="M730" s="849">
        <v>11338</v>
      </c>
      <c r="N730" s="849">
        <v>2</v>
      </c>
      <c r="O730" s="849">
        <v>22676</v>
      </c>
      <c r="P730" s="837">
        <v>0.33333333333333331</v>
      </c>
      <c r="Q730" s="850">
        <v>11338</v>
      </c>
    </row>
    <row r="731" spans="1:17" ht="14.4" customHeight="1" x14ac:dyDescent="0.3">
      <c r="A731" s="831" t="s">
        <v>573</v>
      </c>
      <c r="B731" s="832" t="s">
        <v>4641</v>
      </c>
      <c r="C731" s="832" t="s">
        <v>3842</v>
      </c>
      <c r="D731" s="832" t="s">
        <v>4674</v>
      </c>
      <c r="E731" s="832" t="s">
        <v>4675</v>
      </c>
      <c r="F731" s="849">
        <v>3</v>
      </c>
      <c r="G731" s="849">
        <v>8121</v>
      </c>
      <c r="H731" s="849">
        <v>1.5</v>
      </c>
      <c r="I731" s="849">
        <v>2707</v>
      </c>
      <c r="J731" s="849">
        <v>2</v>
      </c>
      <c r="K731" s="849">
        <v>5414</v>
      </c>
      <c r="L731" s="849">
        <v>1</v>
      </c>
      <c r="M731" s="849">
        <v>2707</v>
      </c>
      <c r="N731" s="849">
        <v>1</v>
      </c>
      <c r="O731" s="849">
        <v>2707</v>
      </c>
      <c r="P731" s="837">
        <v>0.5</v>
      </c>
      <c r="Q731" s="850">
        <v>2707</v>
      </c>
    </row>
    <row r="732" spans="1:17" ht="14.4" customHeight="1" x14ac:dyDescent="0.3">
      <c r="A732" s="831" t="s">
        <v>573</v>
      </c>
      <c r="B732" s="832" t="s">
        <v>4641</v>
      </c>
      <c r="C732" s="832" t="s">
        <v>3842</v>
      </c>
      <c r="D732" s="832" t="s">
        <v>4100</v>
      </c>
      <c r="E732" s="832" t="s">
        <v>4101</v>
      </c>
      <c r="F732" s="849">
        <v>11</v>
      </c>
      <c r="G732" s="849">
        <v>50688</v>
      </c>
      <c r="H732" s="849">
        <v>1.2222222222222223</v>
      </c>
      <c r="I732" s="849">
        <v>4608</v>
      </c>
      <c r="J732" s="849">
        <v>9</v>
      </c>
      <c r="K732" s="849">
        <v>41472</v>
      </c>
      <c r="L732" s="849">
        <v>1</v>
      </c>
      <c r="M732" s="849">
        <v>4608</v>
      </c>
      <c r="N732" s="849">
        <v>2</v>
      </c>
      <c r="O732" s="849">
        <v>9216</v>
      </c>
      <c r="P732" s="837">
        <v>0.22222222222222221</v>
      </c>
      <c r="Q732" s="850">
        <v>4608</v>
      </c>
    </row>
    <row r="733" spans="1:17" ht="14.4" customHeight="1" x14ac:dyDescent="0.3">
      <c r="A733" s="831" t="s">
        <v>573</v>
      </c>
      <c r="B733" s="832" t="s">
        <v>4641</v>
      </c>
      <c r="C733" s="832" t="s">
        <v>3842</v>
      </c>
      <c r="D733" s="832" t="s">
        <v>4102</v>
      </c>
      <c r="E733" s="832" t="s">
        <v>4103</v>
      </c>
      <c r="F733" s="849">
        <v>9</v>
      </c>
      <c r="G733" s="849">
        <v>24363</v>
      </c>
      <c r="H733" s="849">
        <v>0.75</v>
      </c>
      <c r="I733" s="849">
        <v>2707</v>
      </c>
      <c r="J733" s="849">
        <v>12</v>
      </c>
      <c r="K733" s="849">
        <v>32484</v>
      </c>
      <c r="L733" s="849">
        <v>1</v>
      </c>
      <c r="M733" s="849">
        <v>2707</v>
      </c>
      <c r="N733" s="849">
        <v>4</v>
      </c>
      <c r="O733" s="849">
        <v>10551.96</v>
      </c>
      <c r="P733" s="837">
        <v>0.32483561137790912</v>
      </c>
      <c r="Q733" s="850">
        <v>2637.99</v>
      </c>
    </row>
    <row r="734" spans="1:17" ht="14.4" customHeight="1" x14ac:dyDescent="0.3">
      <c r="A734" s="831" t="s">
        <v>573</v>
      </c>
      <c r="B734" s="832" t="s">
        <v>4641</v>
      </c>
      <c r="C734" s="832" t="s">
        <v>3842</v>
      </c>
      <c r="D734" s="832" t="s">
        <v>4104</v>
      </c>
      <c r="E734" s="832" t="s">
        <v>3960</v>
      </c>
      <c r="F734" s="849"/>
      <c r="G734" s="849"/>
      <c r="H734" s="849"/>
      <c r="I734" s="849"/>
      <c r="J734" s="849">
        <v>1</v>
      </c>
      <c r="K734" s="849">
        <v>1386.65</v>
      </c>
      <c r="L734" s="849">
        <v>1</v>
      </c>
      <c r="M734" s="849">
        <v>1386.65</v>
      </c>
      <c r="N734" s="849">
        <v>3</v>
      </c>
      <c r="O734" s="849">
        <v>4159.95</v>
      </c>
      <c r="P734" s="837">
        <v>2.9999999999999996</v>
      </c>
      <c r="Q734" s="850">
        <v>1386.6499999999999</v>
      </c>
    </row>
    <row r="735" spans="1:17" ht="14.4" customHeight="1" x14ac:dyDescent="0.3">
      <c r="A735" s="831" t="s">
        <v>573</v>
      </c>
      <c r="B735" s="832" t="s">
        <v>4641</v>
      </c>
      <c r="C735" s="832" t="s">
        <v>3842</v>
      </c>
      <c r="D735" s="832" t="s">
        <v>4105</v>
      </c>
      <c r="E735" s="832" t="s">
        <v>4106</v>
      </c>
      <c r="F735" s="849">
        <v>1</v>
      </c>
      <c r="G735" s="849">
        <v>9139.69</v>
      </c>
      <c r="H735" s="849">
        <v>1</v>
      </c>
      <c r="I735" s="849">
        <v>9139.69</v>
      </c>
      <c r="J735" s="849">
        <v>1</v>
      </c>
      <c r="K735" s="849">
        <v>9139.69</v>
      </c>
      <c r="L735" s="849">
        <v>1</v>
      </c>
      <c r="M735" s="849">
        <v>9139.69</v>
      </c>
      <c r="N735" s="849">
        <v>1</v>
      </c>
      <c r="O735" s="849">
        <v>9139.69</v>
      </c>
      <c r="P735" s="837">
        <v>1</v>
      </c>
      <c r="Q735" s="850">
        <v>9139.69</v>
      </c>
    </row>
    <row r="736" spans="1:17" ht="14.4" customHeight="1" x14ac:dyDescent="0.3">
      <c r="A736" s="831" t="s">
        <v>573</v>
      </c>
      <c r="B736" s="832" t="s">
        <v>4641</v>
      </c>
      <c r="C736" s="832" t="s">
        <v>3842</v>
      </c>
      <c r="D736" s="832" t="s">
        <v>4107</v>
      </c>
      <c r="E736" s="832" t="s">
        <v>4108</v>
      </c>
      <c r="F736" s="849"/>
      <c r="G736" s="849"/>
      <c r="H736" s="849"/>
      <c r="I736" s="849"/>
      <c r="J736" s="849"/>
      <c r="K736" s="849"/>
      <c r="L736" s="849"/>
      <c r="M736" s="849"/>
      <c r="N736" s="849">
        <v>2</v>
      </c>
      <c r="O736" s="849">
        <v>4259.46</v>
      </c>
      <c r="P736" s="837"/>
      <c r="Q736" s="850">
        <v>2129.73</v>
      </c>
    </row>
    <row r="737" spans="1:17" ht="14.4" customHeight="1" x14ac:dyDescent="0.3">
      <c r="A737" s="831" t="s">
        <v>573</v>
      </c>
      <c r="B737" s="832" t="s">
        <v>4641</v>
      </c>
      <c r="C737" s="832" t="s">
        <v>3842</v>
      </c>
      <c r="D737" s="832" t="s">
        <v>4109</v>
      </c>
      <c r="E737" s="832" t="s">
        <v>4108</v>
      </c>
      <c r="F737" s="849">
        <v>1</v>
      </c>
      <c r="G737" s="849">
        <v>2342.1799999999998</v>
      </c>
      <c r="H737" s="849"/>
      <c r="I737" s="849">
        <v>2342.1799999999998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" customHeight="1" x14ac:dyDescent="0.3">
      <c r="A738" s="831" t="s">
        <v>573</v>
      </c>
      <c r="B738" s="832" t="s">
        <v>4641</v>
      </c>
      <c r="C738" s="832" t="s">
        <v>3842</v>
      </c>
      <c r="D738" s="832" t="s">
        <v>4118</v>
      </c>
      <c r="E738" s="832" t="s">
        <v>4119</v>
      </c>
      <c r="F738" s="849">
        <v>1</v>
      </c>
      <c r="G738" s="849">
        <v>18395</v>
      </c>
      <c r="H738" s="849"/>
      <c r="I738" s="849">
        <v>18395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" customHeight="1" x14ac:dyDescent="0.3">
      <c r="A739" s="831" t="s">
        <v>573</v>
      </c>
      <c r="B739" s="832" t="s">
        <v>4641</v>
      </c>
      <c r="C739" s="832" t="s">
        <v>3842</v>
      </c>
      <c r="D739" s="832" t="s">
        <v>4120</v>
      </c>
      <c r="E739" s="832" t="s">
        <v>4121</v>
      </c>
      <c r="F739" s="849">
        <v>2</v>
      </c>
      <c r="G739" s="849">
        <v>7920</v>
      </c>
      <c r="H739" s="849">
        <v>2</v>
      </c>
      <c r="I739" s="849">
        <v>3960</v>
      </c>
      <c r="J739" s="849">
        <v>1</v>
      </c>
      <c r="K739" s="849">
        <v>3960</v>
      </c>
      <c r="L739" s="849">
        <v>1</v>
      </c>
      <c r="M739" s="849">
        <v>3960</v>
      </c>
      <c r="N739" s="849"/>
      <c r="O739" s="849"/>
      <c r="P739" s="837"/>
      <c r="Q739" s="850"/>
    </row>
    <row r="740" spans="1:17" ht="14.4" customHeight="1" x14ac:dyDescent="0.3">
      <c r="A740" s="831" t="s">
        <v>573</v>
      </c>
      <c r="B740" s="832" t="s">
        <v>4641</v>
      </c>
      <c r="C740" s="832" t="s">
        <v>3842</v>
      </c>
      <c r="D740" s="832" t="s">
        <v>4122</v>
      </c>
      <c r="E740" s="832" t="s">
        <v>4121</v>
      </c>
      <c r="F740" s="849"/>
      <c r="G740" s="849"/>
      <c r="H740" s="849"/>
      <c r="I740" s="849"/>
      <c r="J740" s="849">
        <v>1</v>
      </c>
      <c r="K740" s="849">
        <v>5400</v>
      </c>
      <c r="L740" s="849">
        <v>1</v>
      </c>
      <c r="M740" s="849">
        <v>5400</v>
      </c>
      <c r="N740" s="849"/>
      <c r="O740" s="849"/>
      <c r="P740" s="837"/>
      <c r="Q740" s="850"/>
    </row>
    <row r="741" spans="1:17" ht="14.4" customHeight="1" x14ac:dyDescent="0.3">
      <c r="A741" s="831" t="s">
        <v>573</v>
      </c>
      <c r="B741" s="832" t="s">
        <v>4641</v>
      </c>
      <c r="C741" s="832" t="s">
        <v>3842</v>
      </c>
      <c r="D741" s="832" t="s">
        <v>4123</v>
      </c>
      <c r="E741" s="832" t="s">
        <v>4124</v>
      </c>
      <c r="F741" s="849">
        <v>10</v>
      </c>
      <c r="G741" s="849">
        <v>5503</v>
      </c>
      <c r="H741" s="849">
        <v>0.66666666666666663</v>
      </c>
      <c r="I741" s="849">
        <v>550.29999999999995</v>
      </c>
      <c r="J741" s="849">
        <v>15</v>
      </c>
      <c r="K741" s="849">
        <v>8254.5</v>
      </c>
      <c r="L741" s="849">
        <v>1</v>
      </c>
      <c r="M741" s="849">
        <v>550.29999999999995</v>
      </c>
      <c r="N741" s="849"/>
      <c r="O741" s="849"/>
      <c r="P741" s="837"/>
      <c r="Q741" s="850"/>
    </row>
    <row r="742" spans="1:17" ht="14.4" customHeight="1" x14ac:dyDescent="0.3">
      <c r="A742" s="831" t="s">
        <v>573</v>
      </c>
      <c r="B742" s="832" t="s">
        <v>4641</v>
      </c>
      <c r="C742" s="832" t="s">
        <v>3842</v>
      </c>
      <c r="D742" s="832" t="s">
        <v>4125</v>
      </c>
      <c r="E742" s="832" t="s">
        <v>4126</v>
      </c>
      <c r="F742" s="849">
        <v>7</v>
      </c>
      <c r="G742" s="849">
        <v>4228</v>
      </c>
      <c r="H742" s="849"/>
      <c r="I742" s="849">
        <v>604</v>
      </c>
      <c r="J742" s="849"/>
      <c r="K742" s="849"/>
      <c r="L742" s="849"/>
      <c r="M742" s="849"/>
      <c r="N742" s="849"/>
      <c r="O742" s="849"/>
      <c r="P742" s="837"/>
      <c r="Q742" s="850"/>
    </row>
    <row r="743" spans="1:17" ht="14.4" customHeight="1" x14ac:dyDescent="0.3">
      <c r="A743" s="831" t="s">
        <v>573</v>
      </c>
      <c r="B743" s="832" t="s">
        <v>4641</v>
      </c>
      <c r="C743" s="832" t="s">
        <v>3842</v>
      </c>
      <c r="D743" s="832" t="s">
        <v>4145</v>
      </c>
      <c r="E743" s="832" t="s">
        <v>4146</v>
      </c>
      <c r="F743" s="849">
        <v>1</v>
      </c>
      <c r="G743" s="849">
        <v>10236.68</v>
      </c>
      <c r="H743" s="849"/>
      <c r="I743" s="849">
        <v>10236.68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573</v>
      </c>
      <c r="B744" s="832" t="s">
        <v>4641</v>
      </c>
      <c r="C744" s="832" t="s">
        <v>3842</v>
      </c>
      <c r="D744" s="832" t="s">
        <v>4161</v>
      </c>
      <c r="E744" s="832" t="s">
        <v>4162</v>
      </c>
      <c r="F744" s="849"/>
      <c r="G744" s="849"/>
      <c r="H744" s="849"/>
      <c r="I744" s="849"/>
      <c r="J744" s="849">
        <v>2</v>
      </c>
      <c r="K744" s="849">
        <v>8974.76</v>
      </c>
      <c r="L744" s="849">
        <v>1</v>
      </c>
      <c r="M744" s="849">
        <v>4487.38</v>
      </c>
      <c r="N744" s="849">
        <v>1</v>
      </c>
      <c r="O744" s="849">
        <v>4487.38</v>
      </c>
      <c r="P744" s="837">
        <v>0.5</v>
      </c>
      <c r="Q744" s="850">
        <v>4487.38</v>
      </c>
    </row>
    <row r="745" spans="1:17" ht="14.4" customHeight="1" x14ac:dyDescent="0.3">
      <c r="A745" s="831" t="s">
        <v>573</v>
      </c>
      <c r="B745" s="832" t="s">
        <v>4641</v>
      </c>
      <c r="C745" s="832" t="s">
        <v>3842</v>
      </c>
      <c r="D745" s="832" t="s">
        <v>4167</v>
      </c>
      <c r="E745" s="832" t="s">
        <v>4156</v>
      </c>
      <c r="F745" s="849">
        <v>3</v>
      </c>
      <c r="G745" s="849">
        <v>13818.9</v>
      </c>
      <c r="H745" s="849"/>
      <c r="I745" s="849">
        <v>4606.3</v>
      </c>
      <c r="J745" s="849"/>
      <c r="K745" s="849"/>
      <c r="L745" s="849"/>
      <c r="M745" s="849"/>
      <c r="N745" s="849"/>
      <c r="O745" s="849"/>
      <c r="P745" s="837"/>
      <c r="Q745" s="850"/>
    </row>
    <row r="746" spans="1:17" ht="14.4" customHeight="1" x14ac:dyDescent="0.3">
      <c r="A746" s="831" t="s">
        <v>573</v>
      </c>
      <c r="B746" s="832" t="s">
        <v>4641</v>
      </c>
      <c r="C746" s="832" t="s">
        <v>3842</v>
      </c>
      <c r="D746" s="832" t="s">
        <v>4173</v>
      </c>
      <c r="E746" s="832" t="s">
        <v>4174</v>
      </c>
      <c r="F746" s="849">
        <v>1</v>
      </c>
      <c r="G746" s="849">
        <v>699.55</v>
      </c>
      <c r="H746" s="849">
        <v>1</v>
      </c>
      <c r="I746" s="849">
        <v>699.55</v>
      </c>
      <c r="J746" s="849">
        <v>1</v>
      </c>
      <c r="K746" s="849">
        <v>699.55</v>
      </c>
      <c r="L746" s="849">
        <v>1</v>
      </c>
      <c r="M746" s="849">
        <v>699.55</v>
      </c>
      <c r="N746" s="849">
        <v>2</v>
      </c>
      <c r="O746" s="849">
        <v>1399.1</v>
      </c>
      <c r="P746" s="837">
        <v>2</v>
      </c>
      <c r="Q746" s="850">
        <v>699.55</v>
      </c>
    </row>
    <row r="747" spans="1:17" ht="14.4" customHeight="1" x14ac:dyDescent="0.3">
      <c r="A747" s="831" t="s">
        <v>573</v>
      </c>
      <c r="B747" s="832" t="s">
        <v>4641</v>
      </c>
      <c r="C747" s="832" t="s">
        <v>3842</v>
      </c>
      <c r="D747" s="832" t="s">
        <v>4676</v>
      </c>
      <c r="E747" s="832" t="s">
        <v>4677</v>
      </c>
      <c r="F747" s="849">
        <v>1</v>
      </c>
      <c r="G747" s="849">
        <v>10188.49</v>
      </c>
      <c r="H747" s="849"/>
      <c r="I747" s="849">
        <v>10188.49</v>
      </c>
      <c r="J747" s="849"/>
      <c r="K747" s="849"/>
      <c r="L747" s="849"/>
      <c r="M747" s="849"/>
      <c r="N747" s="849"/>
      <c r="O747" s="849"/>
      <c r="P747" s="837"/>
      <c r="Q747" s="850"/>
    </row>
    <row r="748" spans="1:17" ht="14.4" customHeight="1" x14ac:dyDescent="0.3">
      <c r="A748" s="831" t="s">
        <v>573</v>
      </c>
      <c r="B748" s="832" t="s">
        <v>4641</v>
      </c>
      <c r="C748" s="832" t="s">
        <v>3842</v>
      </c>
      <c r="D748" s="832" t="s">
        <v>4180</v>
      </c>
      <c r="E748" s="832" t="s">
        <v>4181</v>
      </c>
      <c r="F748" s="849">
        <v>1</v>
      </c>
      <c r="G748" s="849">
        <v>1872.2</v>
      </c>
      <c r="H748" s="849">
        <v>1</v>
      </c>
      <c r="I748" s="849">
        <v>1872.2</v>
      </c>
      <c r="J748" s="849">
        <v>1</v>
      </c>
      <c r="K748" s="849">
        <v>1872.2</v>
      </c>
      <c r="L748" s="849">
        <v>1</v>
      </c>
      <c r="M748" s="849">
        <v>1872.2</v>
      </c>
      <c r="N748" s="849"/>
      <c r="O748" s="849"/>
      <c r="P748" s="837"/>
      <c r="Q748" s="850"/>
    </row>
    <row r="749" spans="1:17" ht="14.4" customHeight="1" x14ac:dyDescent="0.3">
      <c r="A749" s="831" t="s">
        <v>573</v>
      </c>
      <c r="B749" s="832" t="s">
        <v>4641</v>
      </c>
      <c r="C749" s="832" t="s">
        <v>3842</v>
      </c>
      <c r="D749" s="832" t="s">
        <v>4678</v>
      </c>
      <c r="E749" s="832" t="s">
        <v>4349</v>
      </c>
      <c r="F749" s="849"/>
      <c r="G749" s="849"/>
      <c r="H749" s="849"/>
      <c r="I749" s="849"/>
      <c r="J749" s="849">
        <v>1</v>
      </c>
      <c r="K749" s="849">
        <v>7868.61</v>
      </c>
      <c r="L749" s="849">
        <v>1</v>
      </c>
      <c r="M749" s="849">
        <v>7868.61</v>
      </c>
      <c r="N749" s="849"/>
      <c r="O749" s="849"/>
      <c r="P749" s="837"/>
      <c r="Q749" s="850"/>
    </row>
    <row r="750" spans="1:17" ht="14.4" customHeight="1" x14ac:dyDescent="0.3">
      <c r="A750" s="831" t="s">
        <v>573</v>
      </c>
      <c r="B750" s="832" t="s">
        <v>4641</v>
      </c>
      <c r="C750" s="832" t="s">
        <v>3842</v>
      </c>
      <c r="D750" s="832" t="s">
        <v>4183</v>
      </c>
      <c r="E750" s="832" t="s">
        <v>3874</v>
      </c>
      <c r="F750" s="849">
        <v>4</v>
      </c>
      <c r="G750" s="849">
        <v>3751.64</v>
      </c>
      <c r="H750" s="849">
        <v>2</v>
      </c>
      <c r="I750" s="849">
        <v>937.91</v>
      </c>
      <c r="J750" s="849">
        <v>2</v>
      </c>
      <c r="K750" s="849">
        <v>1875.82</v>
      </c>
      <c r="L750" s="849">
        <v>1</v>
      </c>
      <c r="M750" s="849">
        <v>937.91</v>
      </c>
      <c r="N750" s="849">
        <v>1</v>
      </c>
      <c r="O750" s="849">
        <v>937.91</v>
      </c>
      <c r="P750" s="837">
        <v>0.5</v>
      </c>
      <c r="Q750" s="850">
        <v>937.91</v>
      </c>
    </row>
    <row r="751" spans="1:17" ht="14.4" customHeight="1" x14ac:dyDescent="0.3">
      <c r="A751" s="831" t="s">
        <v>573</v>
      </c>
      <c r="B751" s="832" t="s">
        <v>4641</v>
      </c>
      <c r="C751" s="832" t="s">
        <v>3842</v>
      </c>
      <c r="D751" s="832" t="s">
        <v>4679</v>
      </c>
      <c r="E751" s="832" t="s">
        <v>4680</v>
      </c>
      <c r="F751" s="849">
        <v>1</v>
      </c>
      <c r="G751" s="849">
        <v>226.45</v>
      </c>
      <c r="H751" s="849"/>
      <c r="I751" s="849">
        <v>226.45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573</v>
      </c>
      <c r="B752" s="832" t="s">
        <v>4641</v>
      </c>
      <c r="C752" s="832" t="s">
        <v>3842</v>
      </c>
      <c r="D752" s="832" t="s">
        <v>4681</v>
      </c>
      <c r="E752" s="832" t="s">
        <v>4682</v>
      </c>
      <c r="F752" s="849">
        <v>4</v>
      </c>
      <c r="G752" s="849">
        <v>21944</v>
      </c>
      <c r="H752" s="849"/>
      <c r="I752" s="849">
        <v>5486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" customHeight="1" x14ac:dyDescent="0.3">
      <c r="A753" s="831" t="s">
        <v>573</v>
      </c>
      <c r="B753" s="832" t="s">
        <v>4641</v>
      </c>
      <c r="C753" s="832" t="s">
        <v>3842</v>
      </c>
      <c r="D753" s="832" t="s">
        <v>4189</v>
      </c>
      <c r="E753" s="832" t="s">
        <v>3850</v>
      </c>
      <c r="F753" s="849">
        <v>1</v>
      </c>
      <c r="G753" s="849">
        <v>466.47</v>
      </c>
      <c r="H753" s="849"/>
      <c r="I753" s="849">
        <v>466.47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573</v>
      </c>
      <c r="B754" s="832" t="s">
        <v>4641</v>
      </c>
      <c r="C754" s="832" t="s">
        <v>3842</v>
      </c>
      <c r="D754" s="832" t="s">
        <v>4191</v>
      </c>
      <c r="E754" s="832" t="s">
        <v>4058</v>
      </c>
      <c r="F754" s="849"/>
      <c r="G754" s="849"/>
      <c r="H754" s="849"/>
      <c r="I754" s="849"/>
      <c r="J754" s="849">
        <v>1</v>
      </c>
      <c r="K754" s="849">
        <v>9224.67</v>
      </c>
      <c r="L754" s="849">
        <v>1</v>
      </c>
      <c r="M754" s="849">
        <v>9224.67</v>
      </c>
      <c r="N754" s="849"/>
      <c r="O754" s="849"/>
      <c r="P754" s="837"/>
      <c r="Q754" s="850"/>
    </row>
    <row r="755" spans="1:17" ht="14.4" customHeight="1" x14ac:dyDescent="0.3">
      <c r="A755" s="831" t="s">
        <v>573</v>
      </c>
      <c r="B755" s="832" t="s">
        <v>4641</v>
      </c>
      <c r="C755" s="832" t="s">
        <v>3842</v>
      </c>
      <c r="D755" s="832" t="s">
        <v>4683</v>
      </c>
      <c r="E755" s="832" t="s">
        <v>4684</v>
      </c>
      <c r="F755" s="849"/>
      <c r="G755" s="849"/>
      <c r="H755" s="849"/>
      <c r="I755" s="849"/>
      <c r="J755" s="849">
        <v>4</v>
      </c>
      <c r="K755" s="849">
        <v>8438</v>
      </c>
      <c r="L755" s="849">
        <v>1</v>
      </c>
      <c r="M755" s="849">
        <v>2109.5</v>
      </c>
      <c r="N755" s="849"/>
      <c r="O755" s="849"/>
      <c r="P755" s="837"/>
      <c r="Q755" s="850"/>
    </row>
    <row r="756" spans="1:17" ht="14.4" customHeight="1" x14ac:dyDescent="0.3">
      <c r="A756" s="831" t="s">
        <v>573</v>
      </c>
      <c r="B756" s="832" t="s">
        <v>4641</v>
      </c>
      <c r="C756" s="832" t="s">
        <v>3842</v>
      </c>
      <c r="D756" s="832" t="s">
        <v>4199</v>
      </c>
      <c r="E756" s="832" t="s">
        <v>4200</v>
      </c>
      <c r="F756" s="849">
        <v>1</v>
      </c>
      <c r="G756" s="849">
        <v>1030</v>
      </c>
      <c r="H756" s="849"/>
      <c r="I756" s="849">
        <v>1030</v>
      </c>
      <c r="J756" s="849"/>
      <c r="K756" s="849"/>
      <c r="L756" s="849"/>
      <c r="M756" s="849"/>
      <c r="N756" s="849"/>
      <c r="O756" s="849"/>
      <c r="P756" s="837"/>
      <c r="Q756" s="850"/>
    </row>
    <row r="757" spans="1:17" ht="14.4" customHeight="1" x14ac:dyDescent="0.3">
      <c r="A757" s="831" t="s">
        <v>573</v>
      </c>
      <c r="B757" s="832" t="s">
        <v>4641</v>
      </c>
      <c r="C757" s="832" t="s">
        <v>3842</v>
      </c>
      <c r="D757" s="832" t="s">
        <v>4201</v>
      </c>
      <c r="E757" s="832" t="s">
        <v>4202</v>
      </c>
      <c r="F757" s="849">
        <v>1</v>
      </c>
      <c r="G757" s="849">
        <v>516</v>
      </c>
      <c r="H757" s="849"/>
      <c r="I757" s="849">
        <v>516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573</v>
      </c>
      <c r="B758" s="832" t="s">
        <v>4641</v>
      </c>
      <c r="C758" s="832" t="s">
        <v>3842</v>
      </c>
      <c r="D758" s="832" t="s">
        <v>4203</v>
      </c>
      <c r="E758" s="832" t="s">
        <v>4204</v>
      </c>
      <c r="F758" s="849">
        <v>1</v>
      </c>
      <c r="G758" s="849">
        <v>412</v>
      </c>
      <c r="H758" s="849"/>
      <c r="I758" s="849">
        <v>412</v>
      </c>
      <c r="J758" s="849"/>
      <c r="K758" s="849"/>
      <c r="L758" s="849"/>
      <c r="M758" s="849"/>
      <c r="N758" s="849"/>
      <c r="O758" s="849"/>
      <c r="P758" s="837"/>
      <c r="Q758" s="850"/>
    </row>
    <row r="759" spans="1:17" ht="14.4" customHeight="1" x14ac:dyDescent="0.3">
      <c r="A759" s="831" t="s">
        <v>573</v>
      </c>
      <c r="B759" s="832" t="s">
        <v>4641</v>
      </c>
      <c r="C759" s="832" t="s">
        <v>3842</v>
      </c>
      <c r="D759" s="832" t="s">
        <v>4205</v>
      </c>
      <c r="E759" s="832" t="s">
        <v>4206</v>
      </c>
      <c r="F759" s="849">
        <v>2</v>
      </c>
      <c r="G759" s="849">
        <v>16908</v>
      </c>
      <c r="H759" s="849"/>
      <c r="I759" s="849">
        <v>8454</v>
      </c>
      <c r="J759" s="849"/>
      <c r="K759" s="849"/>
      <c r="L759" s="849"/>
      <c r="M759" s="849"/>
      <c r="N759" s="849"/>
      <c r="O759" s="849"/>
      <c r="P759" s="837"/>
      <c r="Q759" s="850"/>
    </row>
    <row r="760" spans="1:17" ht="14.4" customHeight="1" x14ac:dyDescent="0.3">
      <c r="A760" s="831" t="s">
        <v>573</v>
      </c>
      <c r="B760" s="832" t="s">
        <v>4641</v>
      </c>
      <c r="C760" s="832" t="s">
        <v>3842</v>
      </c>
      <c r="D760" s="832" t="s">
        <v>4207</v>
      </c>
      <c r="E760" s="832" t="s">
        <v>4208</v>
      </c>
      <c r="F760" s="849">
        <v>1</v>
      </c>
      <c r="G760" s="849">
        <v>1359.71</v>
      </c>
      <c r="H760" s="849">
        <v>0.14285714285714285</v>
      </c>
      <c r="I760" s="849">
        <v>1359.71</v>
      </c>
      <c r="J760" s="849">
        <v>7</v>
      </c>
      <c r="K760" s="849">
        <v>9517.9700000000012</v>
      </c>
      <c r="L760" s="849">
        <v>1</v>
      </c>
      <c r="M760" s="849">
        <v>1359.7100000000003</v>
      </c>
      <c r="N760" s="849">
        <v>1</v>
      </c>
      <c r="O760" s="849">
        <v>1359.71</v>
      </c>
      <c r="P760" s="837">
        <v>0.14285714285714285</v>
      </c>
      <c r="Q760" s="850">
        <v>1359.71</v>
      </c>
    </row>
    <row r="761" spans="1:17" ht="14.4" customHeight="1" x14ac:dyDescent="0.3">
      <c r="A761" s="831" t="s">
        <v>573</v>
      </c>
      <c r="B761" s="832" t="s">
        <v>4641</v>
      </c>
      <c r="C761" s="832" t="s">
        <v>3842</v>
      </c>
      <c r="D761" s="832" t="s">
        <v>4210</v>
      </c>
      <c r="E761" s="832" t="s">
        <v>4211</v>
      </c>
      <c r="F761" s="849">
        <v>2</v>
      </c>
      <c r="G761" s="849">
        <v>37014</v>
      </c>
      <c r="H761" s="849">
        <v>0.66666666666666663</v>
      </c>
      <c r="I761" s="849">
        <v>18507</v>
      </c>
      <c r="J761" s="849">
        <v>3</v>
      </c>
      <c r="K761" s="849">
        <v>55521</v>
      </c>
      <c r="L761" s="849">
        <v>1</v>
      </c>
      <c r="M761" s="849">
        <v>18507</v>
      </c>
      <c r="N761" s="849">
        <v>1</v>
      </c>
      <c r="O761" s="849">
        <v>18507</v>
      </c>
      <c r="P761" s="837">
        <v>0.33333333333333331</v>
      </c>
      <c r="Q761" s="850">
        <v>18507</v>
      </c>
    </row>
    <row r="762" spans="1:17" ht="14.4" customHeight="1" x14ac:dyDescent="0.3">
      <c r="A762" s="831" t="s">
        <v>573</v>
      </c>
      <c r="B762" s="832" t="s">
        <v>4641</v>
      </c>
      <c r="C762" s="832" t="s">
        <v>3842</v>
      </c>
      <c r="D762" s="832" t="s">
        <v>4213</v>
      </c>
      <c r="E762" s="832" t="s">
        <v>4214</v>
      </c>
      <c r="F762" s="849"/>
      <c r="G762" s="849"/>
      <c r="H762" s="849"/>
      <c r="I762" s="849"/>
      <c r="J762" s="849">
        <v>4</v>
      </c>
      <c r="K762" s="849">
        <v>5148.6400000000003</v>
      </c>
      <c r="L762" s="849">
        <v>1</v>
      </c>
      <c r="M762" s="849">
        <v>1287.1600000000001</v>
      </c>
      <c r="N762" s="849"/>
      <c r="O762" s="849"/>
      <c r="P762" s="837"/>
      <c r="Q762" s="850"/>
    </row>
    <row r="763" spans="1:17" ht="14.4" customHeight="1" x14ac:dyDescent="0.3">
      <c r="A763" s="831" t="s">
        <v>573</v>
      </c>
      <c r="B763" s="832" t="s">
        <v>4641</v>
      </c>
      <c r="C763" s="832" t="s">
        <v>3842</v>
      </c>
      <c r="D763" s="832" t="s">
        <v>4224</v>
      </c>
      <c r="E763" s="832" t="s">
        <v>4225</v>
      </c>
      <c r="F763" s="849"/>
      <c r="G763" s="849"/>
      <c r="H763" s="849"/>
      <c r="I763" s="849"/>
      <c r="J763" s="849">
        <v>4</v>
      </c>
      <c r="K763" s="849">
        <v>4303</v>
      </c>
      <c r="L763" s="849">
        <v>1</v>
      </c>
      <c r="M763" s="849">
        <v>1075.75</v>
      </c>
      <c r="N763" s="849"/>
      <c r="O763" s="849"/>
      <c r="P763" s="837"/>
      <c r="Q763" s="850"/>
    </row>
    <row r="764" spans="1:17" ht="14.4" customHeight="1" x14ac:dyDescent="0.3">
      <c r="A764" s="831" t="s">
        <v>573</v>
      </c>
      <c r="B764" s="832" t="s">
        <v>4641</v>
      </c>
      <c r="C764" s="832" t="s">
        <v>3842</v>
      </c>
      <c r="D764" s="832" t="s">
        <v>4226</v>
      </c>
      <c r="E764" s="832" t="s">
        <v>4227</v>
      </c>
      <c r="F764" s="849"/>
      <c r="G764" s="849"/>
      <c r="H764" s="849"/>
      <c r="I764" s="849"/>
      <c r="J764" s="849">
        <v>3</v>
      </c>
      <c r="K764" s="849">
        <v>4850.1899999999996</v>
      </c>
      <c r="L764" s="849">
        <v>1</v>
      </c>
      <c r="M764" s="849">
        <v>1616.7299999999998</v>
      </c>
      <c r="N764" s="849"/>
      <c r="O764" s="849"/>
      <c r="P764" s="837"/>
      <c r="Q764" s="850"/>
    </row>
    <row r="765" spans="1:17" ht="14.4" customHeight="1" x14ac:dyDescent="0.3">
      <c r="A765" s="831" t="s">
        <v>573</v>
      </c>
      <c r="B765" s="832" t="s">
        <v>4641</v>
      </c>
      <c r="C765" s="832" t="s">
        <v>3842</v>
      </c>
      <c r="D765" s="832" t="s">
        <v>4685</v>
      </c>
      <c r="E765" s="832" t="s">
        <v>4686</v>
      </c>
      <c r="F765" s="849">
        <v>1</v>
      </c>
      <c r="G765" s="849">
        <v>10707.71</v>
      </c>
      <c r="H765" s="849"/>
      <c r="I765" s="849">
        <v>10707.71</v>
      </c>
      <c r="J765" s="849"/>
      <c r="K765" s="849"/>
      <c r="L765" s="849"/>
      <c r="M765" s="849"/>
      <c r="N765" s="849"/>
      <c r="O765" s="849"/>
      <c r="P765" s="837"/>
      <c r="Q765" s="850"/>
    </row>
    <row r="766" spans="1:17" ht="14.4" customHeight="1" x14ac:dyDescent="0.3">
      <c r="A766" s="831" t="s">
        <v>573</v>
      </c>
      <c r="B766" s="832" t="s">
        <v>4641</v>
      </c>
      <c r="C766" s="832" t="s">
        <v>3842</v>
      </c>
      <c r="D766" s="832" t="s">
        <v>4687</v>
      </c>
      <c r="E766" s="832" t="s">
        <v>4688</v>
      </c>
      <c r="F766" s="849"/>
      <c r="G766" s="849"/>
      <c r="H766" s="849"/>
      <c r="I766" s="849"/>
      <c r="J766" s="849">
        <v>3</v>
      </c>
      <c r="K766" s="849">
        <v>3830.4</v>
      </c>
      <c r="L766" s="849">
        <v>1</v>
      </c>
      <c r="M766" s="849">
        <v>1276.8</v>
      </c>
      <c r="N766" s="849"/>
      <c r="O766" s="849"/>
      <c r="P766" s="837"/>
      <c r="Q766" s="850"/>
    </row>
    <row r="767" spans="1:17" ht="14.4" customHeight="1" x14ac:dyDescent="0.3">
      <c r="A767" s="831" t="s">
        <v>573</v>
      </c>
      <c r="B767" s="832" t="s">
        <v>4641</v>
      </c>
      <c r="C767" s="832" t="s">
        <v>3842</v>
      </c>
      <c r="D767" s="832" t="s">
        <v>4231</v>
      </c>
      <c r="E767" s="832" t="s">
        <v>4232</v>
      </c>
      <c r="F767" s="849">
        <v>9</v>
      </c>
      <c r="G767" s="849">
        <v>800.09999999999991</v>
      </c>
      <c r="H767" s="849">
        <v>1.5</v>
      </c>
      <c r="I767" s="849">
        <v>88.899999999999991</v>
      </c>
      <c r="J767" s="849">
        <v>6</v>
      </c>
      <c r="K767" s="849">
        <v>533.4</v>
      </c>
      <c r="L767" s="849">
        <v>1</v>
      </c>
      <c r="M767" s="849">
        <v>88.899999999999991</v>
      </c>
      <c r="N767" s="849">
        <v>10</v>
      </c>
      <c r="O767" s="849">
        <v>889</v>
      </c>
      <c r="P767" s="837">
        <v>1.6666666666666667</v>
      </c>
      <c r="Q767" s="850">
        <v>88.9</v>
      </c>
    </row>
    <row r="768" spans="1:17" ht="14.4" customHeight="1" x14ac:dyDescent="0.3">
      <c r="A768" s="831" t="s">
        <v>573</v>
      </c>
      <c r="B768" s="832" t="s">
        <v>4641</v>
      </c>
      <c r="C768" s="832" t="s">
        <v>3842</v>
      </c>
      <c r="D768" s="832" t="s">
        <v>4689</v>
      </c>
      <c r="E768" s="832" t="s">
        <v>4690</v>
      </c>
      <c r="F768" s="849">
        <v>1</v>
      </c>
      <c r="G768" s="849">
        <v>8493</v>
      </c>
      <c r="H768" s="849">
        <v>1</v>
      </c>
      <c r="I768" s="849">
        <v>8493</v>
      </c>
      <c r="J768" s="849">
        <v>1</v>
      </c>
      <c r="K768" s="849">
        <v>8493</v>
      </c>
      <c r="L768" s="849">
        <v>1</v>
      </c>
      <c r="M768" s="849">
        <v>8493</v>
      </c>
      <c r="N768" s="849"/>
      <c r="O768" s="849"/>
      <c r="P768" s="837"/>
      <c r="Q768" s="850"/>
    </row>
    <row r="769" spans="1:17" ht="14.4" customHeight="1" x14ac:dyDescent="0.3">
      <c r="A769" s="831" t="s">
        <v>573</v>
      </c>
      <c r="B769" s="832" t="s">
        <v>4641</v>
      </c>
      <c r="C769" s="832" t="s">
        <v>3842</v>
      </c>
      <c r="D769" s="832" t="s">
        <v>4249</v>
      </c>
      <c r="E769" s="832" t="s">
        <v>4250</v>
      </c>
      <c r="F769" s="849"/>
      <c r="G769" s="849"/>
      <c r="H769" s="849"/>
      <c r="I769" s="849"/>
      <c r="J769" s="849">
        <v>0.5</v>
      </c>
      <c r="K769" s="849">
        <v>33.5</v>
      </c>
      <c r="L769" s="849">
        <v>1</v>
      </c>
      <c r="M769" s="849">
        <v>67</v>
      </c>
      <c r="N769" s="849">
        <v>0.30000000000000004</v>
      </c>
      <c r="O769" s="849">
        <v>20.100000000000001</v>
      </c>
      <c r="P769" s="837">
        <v>0.60000000000000009</v>
      </c>
      <c r="Q769" s="850">
        <v>67</v>
      </c>
    </row>
    <row r="770" spans="1:17" ht="14.4" customHeight="1" x14ac:dyDescent="0.3">
      <c r="A770" s="831" t="s">
        <v>573</v>
      </c>
      <c r="B770" s="832" t="s">
        <v>4641</v>
      </c>
      <c r="C770" s="832" t="s">
        <v>3842</v>
      </c>
      <c r="D770" s="832" t="s">
        <v>4251</v>
      </c>
      <c r="E770" s="832" t="s">
        <v>4252</v>
      </c>
      <c r="F770" s="849">
        <v>3</v>
      </c>
      <c r="G770" s="849">
        <v>10304.459999999999</v>
      </c>
      <c r="H770" s="849">
        <v>0.3</v>
      </c>
      <c r="I770" s="849">
        <v>3434.8199999999997</v>
      </c>
      <c r="J770" s="849">
        <v>10</v>
      </c>
      <c r="K770" s="849">
        <v>34348.199999999997</v>
      </c>
      <c r="L770" s="849">
        <v>1</v>
      </c>
      <c r="M770" s="849">
        <v>3434.8199999999997</v>
      </c>
      <c r="N770" s="849"/>
      <c r="O770" s="849"/>
      <c r="P770" s="837"/>
      <c r="Q770" s="850"/>
    </row>
    <row r="771" spans="1:17" ht="14.4" customHeight="1" x14ac:dyDescent="0.3">
      <c r="A771" s="831" t="s">
        <v>573</v>
      </c>
      <c r="B771" s="832" t="s">
        <v>4641</v>
      </c>
      <c r="C771" s="832" t="s">
        <v>3842</v>
      </c>
      <c r="D771" s="832" t="s">
        <v>4691</v>
      </c>
      <c r="E771" s="832" t="s">
        <v>4654</v>
      </c>
      <c r="F771" s="849">
        <v>3</v>
      </c>
      <c r="G771" s="849">
        <v>5204.6099999999997</v>
      </c>
      <c r="H771" s="849"/>
      <c r="I771" s="849">
        <v>1734.87</v>
      </c>
      <c r="J771" s="849"/>
      <c r="K771" s="849"/>
      <c r="L771" s="849"/>
      <c r="M771" s="849"/>
      <c r="N771" s="849"/>
      <c r="O771" s="849"/>
      <c r="P771" s="837"/>
      <c r="Q771" s="850"/>
    </row>
    <row r="772" spans="1:17" ht="14.4" customHeight="1" x14ac:dyDescent="0.3">
      <c r="A772" s="831" t="s">
        <v>573</v>
      </c>
      <c r="B772" s="832" t="s">
        <v>4641</v>
      </c>
      <c r="C772" s="832" t="s">
        <v>3842</v>
      </c>
      <c r="D772" s="832" t="s">
        <v>4257</v>
      </c>
      <c r="E772" s="832" t="s">
        <v>4258</v>
      </c>
      <c r="F772" s="849">
        <v>1</v>
      </c>
      <c r="G772" s="849">
        <v>15808.48</v>
      </c>
      <c r="H772" s="849">
        <v>0.33333333333333331</v>
      </c>
      <c r="I772" s="849">
        <v>15808.48</v>
      </c>
      <c r="J772" s="849">
        <v>3</v>
      </c>
      <c r="K772" s="849">
        <v>47425.440000000002</v>
      </c>
      <c r="L772" s="849">
        <v>1</v>
      </c>
      <c r="M772" s="849">
        <v>15808.480000000001</v>
      </c>
      <c r="N772" s="849"/>
      <c r="O772" s="849"/>
      <c r="P772" s="837"/>
      <c r="Q772" s="850"/>
    </row>
    <row r="773" spans="1:17" ht="14.4" customHeight="1" x14ac:dyDescent="0.3">
      <c r="A773" s="831" t="s">
        <v>573</v>
      </c>
      <c r="B773" s="832" t="s">
        <v>4641</v>
      </c>
      <c r="C773" s="832" t="s">
        <v>3842</v>
      </c>
      <c r="D773" s="832" t="s">
        <v>4259</v>
      </c>
      <c r="E773" s="832" t="s">
        <v>3884</v>
      </c>
      <c r="F773" s="849">
        <v>2</v>
      </c>
      <c r="G773" s="849">
        <v>24524.5</v>
      </c>
      <c r="H773" s="849"/>
      <c r="I773" s="849">
        <v>12262.25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573</v>
      </c>
      <c r="B774" s="832" t="s">
        <v>4641</v>
      </c>
      <c r="C774" s="832" t="s">
        <v>3842</v>
      </c>
      <c r="D774" s="832" t="s">
        <v>4692</v>
      </c>
      <c r="E774" s="832" t="s">
        <v>3951</v>
      </c>
      <c r="F774" s="849"/>
      <c r="G774" s="849"/>
      <c r="H774" s="849"/>
      <c r="I774" s="849"/>
      <c r="J774" s="849"/>
      <c r="K774" s="849"/>
      <c r="L774" s="849"/>
      <c r="M774" s="849"/>
      <c r="N774" s="849">
        <v>1</v>
      </c>
      <c r="O774" s="849">
        <v>14193</v>
      </c>
      <c r="P774" s="837"/>
      <c r="Q774" s="850">
        <v>14193</v>
      </c>
    </row>
    <row r="775" spans="1:17" ht="14.4" customHeight="1" x14ac:dyDescent="0.3">
      <c r="A775" s="831" t="s">
        <v>573</v>
      </c>
      <c r="B775" s="832" t="s">
        <v>4641</v>
      </c>
      <c r="C775" s="832" t="s">
        <v>3842</v>
      </c>
      <c r="D775" s="832" t="s">
        <v>4693</v>
      </c>
      <c r="E775" s="832" t="s">
        <v>4694</v>
      </c>
      <c r="F775" s="849"/>
      <c r="G775" s="849"/>
      <c r="H775" s="849"/>
      <c r="I775" s="849"/>
      <c r="J775" s="849">
        <v>1</v>
      </c>
      <c r="K775" s="849">
        <v>1287.7</v>
      </c>
      <c r="L775" s="849">
        <v>1</v>
      </c>
      <c r="M775" s="849">
        <v>1287.7</v>
      </c>
      <c r="N775" s="849"/>
      <c r="O775" s="849"/>
      <c r="P775" s="837"/>
      <c r="Q775" s="850"/>
    </row>
    <row r="776" spans="1:17" ht="14.4" customHeight="1" x14ac:dyDescent="0.3">
      <c r="A776" s="831" t="s">
        <v>573</v>
      </c>
      <c r="B776" s="832" t="s">
        <v>4641</v>
      </c>
      <c r="C776" s="832" t="s">
        <v>3842</v>
      </c>
      <c r="D776" s="832" t="s">
        <v>4695</v>
      </c>
      <c r="E776" s="832" t="s">
        <v>4696</v>
      </c>
      <c r="F776" s="849"/>
      <c r="G776" s="849"/>
      <c r="H776" s="849"/>
      <c r="I776" s="849"/>
      <c r="J776" s="849"/>
      <c r="K776" s="849"/>
      <c r="L776" s="849"/>
      <c r="M776" s="849"/>
      <c r="N776" s="849">
        <v>1</v>
      </c>
      <c r="O776" s="849">
        <v>2468.85</v>
      </c>
      <c r="P776" s="837"/>
      <c r="Q776" s="850">
        <v>2468.85</v>
      </c>
    </row>
    <row r="777" spans="1:17" ht="14.4" customHeight="1" x14ac:dyDescent="0.3">
      <c r="A777" s="831" t="s">
        <v>573</v>
      </c>
      <c r="B777" s="832" t="s">
        <v>4641</v>
      </c>
      <c r="C777" s="832" t="s">
        <v>3842</v>
      </c>
      <c r="D777" s="832" t="s">
        <v>4697</v>
      </c>
      <c r="E777" s="832" t="s">
        <v>4698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307.8</v>
      </c>
      <c r="P777" s="837"/>
      <c r="Q777" s="850">
        <v>307.8</v>
      </c>
    </row>
    <row r="778" spans="1:17" ht="14.4" customHeight="1" x14ac:dyDescent="0.3">
      <c r="A778" s="831" t="s">
        <v>573</v>
      </c>
      <c r="B778" s="832" t="s">
        <v>4641</v>
      </c>
      <c r="C778" s="832" t="s">
        <v>3842</v>
      </c>
      <c r="D778" s="832" t="s">
        <v>4293</v>
      </c>
      <c r="E778" s="832" t="s">
        <v>4294</v>
      </c>
      <c r="F778" s="849"/>
      <c r="G778" s="849"/>
      <c r="H778" s="849"/>
      <c r="I778" s="849"/>
      <c r="J778" s="849">
        <v>5</v>
      </c>
      <c r="K778" s="849">
        <v>7691.3499999999995</v>
      </c>
      <c r="L778" s="849">
        <v>1</v>
      </c>
      <c r="M778" s="849">
        <v>1538.27</v>
      </c>
      <c r="N778" s="849"/>
      <c r="O778" s="849"/>
      <c r="P778" s="837"/>
      <c r="Q778" s="850"/>
    </row>
    <row r="779" spans="1:17" ht="14.4" customHeight="1" x14ac:dyDescent="0.3">
      <c r="A779" s="831" t="s">
        <v>573</v>
      </c>
      <c r="B779" s="832" t="s">
        <v>4641</v>
      </c>
      <c r="C779" s="832" t="s">
        <v>3842</v>
      </c>
      <c r="D779" s="832" t="s">
        <v>4699</v>
      </c>
      <c r="E779" s="832" t="s">
        <v>4700</v>
      </c>
      <c r="F779" s="849"/>
      <c r="G779" s="849"/>
      <c r="H779" s="849"/>
      <c r="I779" s="849"/>
      <c r="J779" s="849">
        <v>0.1</v>
      </c>
      <c r="K779" s="849">
        <v>607.85</v>
      </c>
      <c r="L779" s="849">
        <v>1</v>
      </c>
      <c r="M779" s="849">
        <v>6078.5</v>
      </c>
      <c r="N779" s="849"/>
      <c r="O779" s="849"/>
      <c r="P779" s="837"/>
      <c r="Q779" s="850"/>
    </row>
    <row r="780" spans="1:17" ht="14.4" customHeight="1" x14ac:dyDescent="0.3">
      <c r="A780" s="831" t="s">
        <v>573</v>
      </c>
      <c r="B780" s="832" t="s">
        <v>4641</v>
      </c>
      <c r="C780" s="832" t="s">
        <v>3842</v>
      </c>
      <c r="D780" s="832" t="s">
        <v>4701</v>
      </c>
      <c r="E780" s="832" t="s">
        <v>4702</v>
      </c>
      <c r="F780" s="849"/>
      <c r="G780" s="849"/>
      <c r="H780" s="849"/>
      <c r="I780" s="849"/>
      <c r="J780" s="849"/>
      <c r="K780" s="849"/>
      <c r="L780" s="849"/>
      <c r="M780" s="849"/>
      <c r="N780" s="849">
        <v>1</v>
      </c>
      <c r="O780" s="849">
        <v>6693.39</v>
      </c>
      <c r="P780" s="837"/>
      <c r="Q780" s="850">
        <v>6693.39</v>
      </c>
    </row>
    <row r="781" spans="1:17" ht="14.4" customHeight="1" x14ac:dyDescent="0.3">
      <c r="A781" s="831" t="s">
        <v>573</v>
      </c>
      <c r="B781" s="832" t="s">
        <v>4641</v>
      </c>
      <c r="C781" s="832" t="s">
        <v>3842</v>
      </c>
      <c r="D781" s="832" t="s">
        <v>4703</v>
      </c>
      <c r="E781" s="832" t="s">
        <v>4704</v>
      </c>
      <c r="F781" s="849"/>
      <c r="G781" s="849"/>
      <c r="H781" s="849"/>
      <c r="I781" s="849"/>
      <c r="J781" s="849"/>
      <c r="K781" s="849"/>
      <c r="L781" s="849"/>
      <c r="M781" s="849"/>
      <c r="N781" s="849">
        <v>5</v>
      </c>
      <c r="O781" s="849">
        <v>4781</v>
      </c>
      <c r="P781" s="837"/>
      <c r="Q781" s="850">
        <v>956.2</v>
      </c>
    </row>
    <row r="782" spans="1:17" ht="14.4" customHeight="1" x14ac:dyDescent="0.3">
      <c r="A782" s="831" t="s">
        <v>573</v>
      </c>
      <c r="B782" s="832" t="s">
        <v>4641</v>
      </c>
      <c r="C782" s="832" t="s">
        <v>3842</v>
      </c>
      <c r="D782" s="832" t="s">
        <v>4705</v>
      </c>
      <c r="E782" s="832" t="s">
        <v>4706</v>
      </c>
      <c r="F782" s="849"/>
      <c r="G782" s="849"/>
      <c r="H782" s="849"/>
      <c r="I782" s="849"/>
      <c r="J782" s="849"/>
      <c r="K782" s="849"/>
      <c r="L782" s="849"/>
      <c r="M782" s="849"/>
      <c r="N782" s="849">
        <v>3</v>
      </c>
      <c r="O782" s="849">
        <v>2024.88</v>
      </c>
      <c r="P782" s="837"/>
      <c r="Q782" s="850">
        <v>674.96</v>
      </c>
    </row>
    <row r="783" spans="1:17" ht="14.4" customHeight="1" x14ac:dyDescent="0.3">
      <c r="A783" s="831" t="s">
        <v>573</v>
      </c>
      <c r="B783" s="832" t="s">
        <v>4641</v>
      </c>
      <c r="C783" s="832" t="s">
        <v>3842</v>
      </c>
      <c r="D783" s="832" t="s">
        <v>4707</v>
      </c>
      <c r="E783" s="832" t="s">
        <v>4708</v>
      </c>
      <c r="F783" s="849"/>
      <c r="G783" s="849"/>
      <c r="H783" s="849"/>
      <c r="I783" s="849"/>
      <c r="J783" s="849"/>
      <c r="K783" s="849"/>
      <c r="L783" s="849"/>
      <c r="M783" s="849"/>
      <c r="N783" s="849">
        <v>1</v>
      </c>
      <c r="O783" s="849">
        <v>5086.58</v>
      </c>
      <c r="P783" s="837"/>
      <c r="Q783" s="850">
        <v>5086.58</v>
      </c>
    </row>
    <row r="784" spans="1:17" ht="14.4" customHeight="1" x14ac:dyDescent="0.3">
      <c r="A784" s="831" t="s">
        <v>573</v>
      </c>
      <c r="B784" s="832" t="s">
        <v>4641</v>
      </c>
      <c r="C784" s="832" t="s">
        <v>3842</v>
      </c>
      <c r="D784" s="832" t="s">
        <v>4709</v>
      </c>
      <c r="E784" s="832" t="s">
        <v>4710</v>
      </c>
      <c r="F784" s="849"/>
      <c r="G784" s="849"/>
      <c r="H784" s="849"/>
      <c r="I784" s="849"/>
      <c r="J784" s="849"/>
      <c r="K784" s="849"/>
      <c r="L784" s="849"/>
      <c r="M784" s="849"/>
      <c r="N784" s="849">
        <v>1</v>
      </c>
      <c r="O784" s="849">
        <v>19851.75</v>
      </c>
      <c r="P784" s="837"/>
      <c r="Q784" s="850">
        <v>19851.75</v>
      </c>
    </row>
    <row r="785" spans="1:17" ht="14.4" customHeight="1" x14ac:dyDescent="0.3">
      <c r="A785" s="831" t="s">
        <v>573</v>
      </c>
      <c r="B785" s="832" t="s">
        <v>4641</v>
      </c>
      <c r="C785" s="832" t="s">
        <v>3842</v>
      </c>
      <c r="D785" s="832" t="s">
        <v>4353</v>
      </c>
      <c r="E785" s="832" t="s">
        <v>4354</v>
      </c>
      <c r="F785" s="849"/>
      <c r="G785" s="849"/>
      <c r="H785" s="849"/>
      <c r="I785" s="849"/>
      <c r="J785" s="849"/>
      <c r="K785" s="849"/>
      <c r="L785" s="849"/>
      <c r="M785" s="849"/>
      <c r="N785" s="849">
        <v>5</v>
      </c>
      <c r="O785" s="849">
        <v>48757.3</v>
      </c>
      <c r="P785" s="837"/>
      <c r="Q785" s="850">
        <v>9751.4600000000009</v>
      </c>
    </row>
    <row r="786" spans="1:17" ht="14.4" customHeight="1" x14ac:dyDescent="0.3">
      <c r="A786" s="831" t="s">
        <v>573</v>
      </c>
      <c r="B786" s="832" t="s">
        <v>4641</v>
      </c>
      <c r="C786" s="832" t="s">
        <v>3842</v>
      </c>
      <c r="D786" s="832" t="s">
        <v>4360</v>
      </c>
      <c r="E786" s="832" t="s">
        <v>4361</v>
      </c>
      <c r="F786" s="849"/>
      <c r="G786" s="849"/>
      <c r="H786" s="849"/>
      <c r="I786" s="849"/>
      <c r="J786" s="849"/>
      <c r="K786" s="849"/>
      <c r="L786" s="849"/>
      <c r="M786" s="849"/>
      <c r="N786" s="849">
        <v>2</v>
      </c>
      <c r="O786" s="849">
        <v>4416.9799999999996</v>
      </c>
      <c r="P786" s="837"/>
      <c r="Q786" s="850">
        <v>2208.4899999999998</v>
      </c>
    </row>
    <row r="787" spans="1:17" ht="14.4" customHeight="1" x14ac:dyDescent="0.3">
      <c r="A787" s="831" t="s">
        <v>573</v>
      </c>
      <c r="B787" s="832" t="s">
        <v>4641</v>
      </c>
      <c r="C787" s="832" t="s">
        <v>3842</v>
      </c>
      <c r="D787" s="832" t="s">
        <v>4711</v>
      </c>
      <c r="E787" s="832" t="s">
        <v>4712</v>
      </c>
      <c r="F787" s="849"/>
      <c r="G787" s="849"/>
      <c r="H787" s="849"/>
      <c r="I787" s="849"/>
      <c r="J787" s="849"/>
      <c r="K787" s="849"/>
      <c r="L787" s="849"/>
      <c r="M787" s="849"/>
      <c r="N787" s="849">
        <v>1</v>
      </c>
      <c r="O787" s="849">
        <v>389.98</v>
      </c>
      <c r="P787" s="837"/>
      <c r="Q787" s="850">
        <v>389.98</v>
      </c>
    </row>
    <row r="788" spans="1:17" ht="14.4" customHeight="1" x14ac:dyDescent="0.3">
      <c r="A788" s="831" t="s">
        <v>573</v>
      </c>
      <c r="B788" s="832" t="s">
        <v>4641</v>
      </c>
      <c r="C788" s="832" t="s">
        <v>3583</v>
      </c>
      <c r="D788" s="832" t="s">
        <v>4713</v>
      </c>
      <c r="E788" s="832" t="s">
        <v>4714</v>
      </c>
      <c r="F788" s="849">
        <v>164</v>
      </c>
      <c r="G788" s="849">
        <v>1951108</v>
      </c>
      <c r="H788" s="849">
        <v>0.86772486772486768</v>
      </c>
      <c r="I788" s="849">
        <v>11897</v>
      </c>
      <c r="J788" s="849">
        <v>189</v>
      </c>
      <c r="K788" s="849">
        <v>2248533</v>
      </c>
      <c r="L788" s="849">
        <v>1</v>
      </c>
      <c r="M788" s="849">
        <v>11897</v>
      </c>
      <c r="N788" s="849">
        <v>87</v>
      </c>
      <c r="O788" s="849">
        <v>1035039</v>
      </c>
      <c r="P788" s="837">
        <v>0.46031746031746029</v>
      </c>
      <c r="Q788" s="850">
        <v>11897</v>
      </c>
    </row>
    <row r="789" spans="1:17" ht="14.4" customHeight="1" x14ac:dyDescent="0.3">
      <c r="A789" s="831" t="s">
        <v>573</v>
      </c>
      <c r="B789" s="832" t="s">
        <v>4641</v>
      </c>
      <c r="C789" s="832" t="s">
        <v>3583</v>
      </c>
      <c r="D789" s="832" t="s">
        <v>4464</v>
      </c>
      <c r="E789" s="832" t="s">
        <v>4465</v>
      </c>
      <c r="F789" s="849">
        <v>0</v>
      </c>
      <c r="G789" s="849">
        <v>0</v>
      </c>
      <c r="H789" s="849"/>
      <c r="I789" s="849"/>
      <c r="J789" s="849">
        <v>0</v>
      </c>
      <c r="K789" s="849">
        <v>0</v>
      </c>
      <c r="L789" s="849"/>
      <c r="M789" s="849"/>
      <c r="N789" s="849">
        <v>0</v>
      </c>
      <c r="O789" s="849">
        <v>0</v>
      </c>
      <c r="P789" s="837"/>
      <c r="Q789" s="850"/>
    </row>
    <row r="790" spans="1:17" ht="14.4" customHeight="1" x14ac:dyDescent="0.3">
      <c r="A790" s="831" t="s">
        <v>573</v>
      </c>
      <c r="B790" s="832" t="s">
        <v>4641</v>
      </c>
      <c r="C790" s="832" t="s">
        <v>3583</v>
      </c>
      <c r="D790" s="832" t="s">
        <v>4466</v>
      </c>
      <c r="E790" s="832" t="s">
        <v>4467</v>
      </c>
      <c r="F790" s="849">
        <v>38</v>
      </c>
      <c r="G790" s="849">
        <v>0</v>
      </c>
      <c r="H790" s="849"/>
      <c r="I790" s="849">
        <v>0</v>
      </c>
      <c r="J790" s="849">
        <v>75</v>
      </c>
      <c r="K790" s="849">
        <v>0</v>
      </c>
      <c r="L790" s="849"/>
      <c r="M790" s="849">
        <v>0</v>
      </c>
      <c r="N790" s="849">
        <v>112</v>
      </c>
      <c r="O790" s="849">
        <v>0</v>
      </c>
      <c r="P790" s="837"/>
      <c r="Q790" s="850">
        <v>0</v>
      </c>
    </row>
    <row r="791" spans="1:17" ht="14.4" customHeight="1" x14ac:dyDescent="0.3">
      <c r="A791" s="831" t="s">
        <v>573</v>
      </c>
      <c r="B791" s="832" t="s">
        <v>4641</v>
      </c>
      <c r="C791" s="832" t="s">
        <v>3583</v>
      </c>
      <c r="D791" s="832" t="s">
        <v>4468</v>
      </c>
      <c r="E791" s="832" t="s">
        <v>4469</v>
      </c>
      <c r="F791" s="849">
        <v>40</v>
      </c>
      <c r="G791" s="849">
        <v>0</v>
      </c>
      <c r="H791" s="849"/>
      <c r="I791" s="849">
        <v>0</v>
      </c>
      <c r="J791" s="849">
        <v>35</v>
      </c>
      <c r="K791" s="849">
        <v>0</v>
      </c>
      <c r="L791" s="849"/>
      <c r="M791" s="849">
        <v>0</v>
      </c>
      <c r="N791" s="849">
        <v>28</v>
      </c>
      <c r="O791" s="849">
        <v>0</v>
      </c>
      <c r="P791" s="837"/>
      <c r="Q791" s="850">
        <v>0</v>
      </c>
    </row>
    <row r="792" spans="1:17" ht="14.4" customHeight="1" x14ac:dyDescent="0.3">
      <c r="A792" s="831" t="s">
        <v>573</v>
      </c>
      <c r="B792" s="832" t="s">
        <v>4641</v>
      </c>
      <c r="C792" s="832" t="s">
        <v>3583</v>
      </c>
      <c r="D792" s="832" t="s">
        <v>4715</v>
      </c>
      <c r="E792" s="832" t="s">
        <v>4716</v>
      </c>
      <c r="F792" s="849">
        <v>25</v>
      </c>
      <c r="G792" s="849">
        <v>136900</v>
      </c>
      <c r="H792" s="849">
        <v>1.4705882352941178</v>
      </c>
      <c r="I792" s="849">
        <v>5476</v>
      </c>
      <c r="J792" s="849">
        <v>17</v>
      </c>
      <c r="K792" s="849">
        <v>93092</v>
      </c>
      <c r="L792" s="849">
        <v>1</v>
      </c>
      <c r="M792" s="849">
        <v>5476</v>
      </c>
      <c r="N792" s="849">
        <v>36</v>
      </c>
      <c r="O792" s="849">
        <v>197136</v>
      </c>
      <c r="P792" s="837">
        <v>2.1176470588235294</v>
      </c>
      <c r="Q792" s="850">
        <v>5476</v>
      </c>
    </row>
    <row r="793" spans="1:17" ht="14.4" customHeight="1" x14ac:dyDescent="0.3">
      <c r="A793" s="831" t="s">
        <v>573</v>
      </c>
      <c r="B793" s="832" t="s">
        <v>4641</v>
      </c>
      <c r="C793" s="832" t="s">
        <v>3583</v>
      </c>
      <c r="D793" s="832" t="s">
        <v>4717</v>
      </c>
      <c r="E793" s="832" t="s">
        <v>4718</v>
      </c>
      <c r="F793" s="849">
        <v>117</v>
      </c>
      <c r="G793" s="849">
        <v>781092</v>
      </c>
      <c r="H793" s="849">
        <v>1.3604651162790697</v>
      </c>
      <c r="I793" s="849">
        <v>6676</v>
      </c>
      <c r="J793" s="849">
        <v>86</v>
      </c>
      <c r="K793" s="849">
        <v>574136</v>
      </c>
      <c r="L793" s="849">
        <v>1</v>
      </c>
      <c r="M793" s="849">
        <v>6676</v>
      </c>
      <c r="N793" s="849">
        <v>131</v>
      </c>
      <c r="O793" s="849">
        <v>874556</v>
      </c>
      <c r="P793" s="837">
        <v>1.5232558139534884</v>
      </c>
      <c r="Q793" s="850">
        <v>6676</v>
      </c>
    </row>
    <row r="794" spans="1:17" ht="14.4" customHeight="1" x14ac:dyDescent="0.3">
      <c r="A794" s="831" t="s">
        <v>573</v>
      </c>
      <c r="B794" s="832" t="s">
        <v>4641</v>
      </c>
      <c r="C794" s="832" t="s">
        <v>3583</v>
      </c>
      <c r="D794" s="832" t="s">
        <v>3584</v>
      </c>
      <c r="E794" s="832" t="s">
        <v>3585</v>
      </c>
      <c r="F794" s="849">
        <v>82</v>
      </c>
      <c r="G794" s="849">
        <v>20582</v>
      </c>
      <c r="H794" s="849">
        <v>1.2615384615384615</v>
      </c>
      <c r="I794" s="849">
        <v>251</v>
      </c>
      <c r="J794" s="849">
        <v>65</v>
      </c>
      <c r="K794" s="849">
        <v>16315</v>
      </c>
      <c r="L794" s="849">
        <v>1</v>
      </c>
      <c r="M794" s="849">
        <v>251</v>
      </c>
      <c r="N794" s="849">
        <v>66</v>
      </c>
      <c r="O794" s="849">
        <v>16632</v>
      </c>
      <c r="P794" s="837">
        <v>1.0194299724180202</v>
      </c>
      <c r="Q794" s="850">
        <v>252</v>
      </c>
    </row>
    <row r="795" spans="1:17" ht="14.4" customHeight="1" x14ac:dyDescent="0.3">
      <c r="A795" s="831" t="s">
        <v>573</v>
      </c>
      <c r="B795" s="832" t="s">
        <v>4641</v>
      </c>
      <c r="C795" s="832" t="s">
        <v>3583</v>
      </c>
      <c r="D795" s="832" t="s">
        <v>4487</v>
      </c>
      <c r="E795" s="832" t="s">
        <v>4488</v>
      </c>
      <c r="F795" s="849">
        <v>41</v>
      </c>
      <c r="G795" s="849">
        <v>15229</v>
      </c>
      <c r="H795" s="849">
        <v>0.94955730140915329</v>
      </c>
      <c r="I795" s="849">
        <v>371.4390243902439</v>
      </c>
      <c r="J795" s="849">
        <v>43</v>
      </c>
      <c r="K795" s="849">
        <v>16038</v>
      </c>
      <c r="L795" s="849">
        <v>1</v>
      </c>
      <c r="M795" s="849">
        <v>372.97674418604652</v>
      </c>
      <c r="N795" s="849">
        <v>52</v>
      </c>
      <c r="O795" s="849">
        <v>19446</v>
      </c>
      <c r="P795" s="837">
        <v>1.2124953236064346</v>
      </c>
      <c r="Q795" s="850">
        <v>373.96153846153845</v>
      </c>
    </row>
    <row r="796" spans="1:17" ht="14.4" customHeight="1" x14ac:dyDescent="0.3">
      <c r="A796" s="831" t="s">
        <v>573</v>
      </c>
      <c r="B796" s="832" t="s">
        <v>4641</v>
      </c>
      <c r="C796" s="832" t="s">
        <v>3583</v>
      </c>
      <c r="D796" s="832" t="s">
        <v>4527</v>
      </c>
      <c r="E796" s="832" t="s">
        <v>4528</v>
      </c>
      <c r="F796" s="849">
        <v>7</v>
      </c>
      <c r="G796" s="849">
        <v>0</v>
      </c>
      <c r="H796" s="849"/>
      <c r="I796" s="849">
        <v>0</v>
      </c>
      <c r="J796" s="849">
        <v>2</v>
      </c>
      <c r="K796" s="849">
        <v>0</v>
      </c>
      <c r="L796" s="849"/>
      <c r="M796" s="849">
        <v>0</v>
      </c>
      <c r="N796" s="849">
        <v>3</v>
      </c>
      <c r="O796" s="849">
        <v>0</v>
      </c>
      <c r="P796" s="837"/>
      <c r="Q796" s="850">
        <v>0</v>
      </c>
    </row>
    <row r="797" spans="1:17" ht="14.4" customHeight="1" x14ac:dyDescent="0.3">
      <c r="A797" s="831" t="s">
        <v>573</v>
      </c>
      <c r="B797" s="832" t="s">
        <v>4719</v>
      </c>
      <c r="C797" s="832" t="s">
        <v>3583</v>
      </c>
      <c r="D797" s="832" t="s">
        <v>4406</v>
      </c>
      <c r="E797" s="832" t="s">
        <v>4407</v>
      </c>
      <c r="F797" s="849"/>
      <c r="G797" s="849"/>
      <c r="H797" s="849"/>
      <c r="I797" s="849"/>
      <c r="J797" s="849">
        <v>1</v>
      </c>
      <c r="K797" s="849">
        <v>1032</v>
      </c>
      <c r="L797" s="849">
        <v>1</v>
      </c>
      <c r="M797" s="849">
        <v>1032</v>
      </c>
      <c r="N797" s="849"/>
      <c r="O797" s="849"/>
      <c r="P797" s="837"/>
      <c r="Q797" s="850"/>
    </row>
    <row r="798" spans="1:17" ht="14.4" customHeight="1" x14ac:dyDescent="0.3">
      <c r="A798" s="831" t="s">
        <v>573</v>
      </c>
      <c r="B798" s="832" t="s">
        <v>4719</v>
      </c>
      <c r="C798" s="832" t="s">
        <v>3583</v>
      </c>
      <c r="D798" s="832" t="s">
        <v>4720</v>
      </c>
      <c r="E798" s="832" t="s">
        <v>4721</v>
      </c>
      <c r="F798" s="849">
        <v>1</v>
      </c>
      <c r="G798" s="849">
        <v>3633</v>
      </c>
      <c r="H798" s="849"/>
      <c r="I798" s="849">
        <v>3633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573</v>
      </c>
      <c r="B799" s="832" t="s">
        <v>4719</v>
      </c>
      <c r="C799" s="832" t="s">
        <v>3583</v>
      </c>
      <c r="D799" s="832" t="s">
        <v>4722</v>
      </c>
      <c r="E799" s="832" t="s">
        <v>4723</v>
      </c>
      <c r="F799" s="849">
        <v>1</v>
      </c>
      <c r="G799" s="849">
        <v>4203</v>
      </c>
      <c r="H799" s="849"/>
      <c r="I799" s="849">
        <v>4203</v>
      </c>
      <c r="J799" s="849"/>
      <c r="K799" s="849"/>
      <c r="L799" s="849"/>
      <c r="M799" s="849"/>
      <c r="N799" s="849">
        <v>1</v>
      </c>
      <c r="O799" s="849">
        <v>4211</v>
      </c>
      <c r="P799" s="837"/>
      <c r="Q799" s="850">
        <v>4211</v>
      </c>
    </row>
    <row r="800" spans="1:17" ht="14.4" customHeight="1" x14ac:dyDescent="0.3">
      <c r="A800" s="831" t="s">
        <v>573</v>
      </c>
      <c r="B800" s="832" t="s">
        <v>4719</v>
      </c>
      <c r="C800" s="832" t="s">
        <v>3583</v>
      </c>
      <c r="D800" s="832" t="s">
        <v>4489</v>
      </c>
      <c r="E800" s="832" t="s">
        <v>4490</v>
      </c>
      <c r="F800" s="849">
        <v>1</v>
      </c>
      <c r="G800" s="849">
        <v>865</v>
      </c>
      <c r="H800" s="849"/>
      <c r="I800" s="849">
        <v>865</v>
      </c>
      <c r="J800" s="849"/>
      <c r="K800" s="849"/>
      <c r="L800" s="849"/>
      <c r="M800" s="849"/>
      <c r="N800" s="849"/>
      <c r="O800" s="849"/>
      <c r="P800" s="837"/>
      <c r="Q800" s="850"/>
    </row>
    <row r="801" spans="1:17" ht="14.4" customHeight="1" x14ac:dyDescent="0.3">
      <c r="A801" s="831" t="s">
        <v>573</v>
      </c>
      <c r="B801" s="832" t="s">
        <v>4719</v>
      </c>
      <c r="C801" s="832" t="s">
        <v>3583</v>
      </c>
      <c r="D801" s="832" t="s">
        <v>4724</v>
      </c>
      <c r="E801" s="832" t="s">
        <v>4725</v>
      </c>
      <c r="F801" s="849">
        <v>2</v>
      </c>
      <c r="G801" s="849">
        <v>3094</v>
      </c>
      <c r="H801" s="849"/>
      <c r="I801" s="849">
        <v>1547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573</v>
      </c>
      <c r="B802" s="832" t="s">
        <v>4719</v>
      </c>
      <c r="C802" s="832" t="s">
        <v>3583</v>
      </c>
      <c r="D802" s="832" t="s">
        <v>3748</v>
      </c>
      <c r="E802" s="832" t="s">
        <v>3749</v>
      </c>
      <c r="F802" s="849">
        <v>4</v>
      </c>
      <c r="G802" s="849">
        <v>1456</v>
      </c>
      <c r="H802" s="849"/>
      <c r="I802" s="849">
        <v>364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573</v>
      </c>
      <c r="B803" s="832" t="s">
        <v>4719</v>
      </c>
      <c r="C803" s="832" t="s">
        <v>3583</v>
      </c>
      <c r="D803" s="832" t="s">
        <v>4726</v>
      </c>
      <c r="E803" s="832" t="s">
        <v>4727</v>
      </c>
      <c r="F803" s="849">
        <v>2</v>
      </c>
      <c r="G803" s="849">
        <v>3468</v>
      </c>
      <c r="H803" s="849"/>
      <c r="I803" s="849">
        <v>1734</v>
      </c>
      <c r="J803" s="849"/>
      <c r="K803" s="849"/>
      <c r="L803" s="849"/>
      <c r="M803" s="849"/>
      <c r="N803" s="849"/>
      <c r="O803" s="849"/>
      <c r="P803" s="837"/>
      <c r="Q803" s="850"/>
    </row>
    <row r="804" spans="1:17" ht="14.4" customHeight="1" x14ac:dyDescent="0.3">
      <c r="A804" s="831" t="s">
        <v>573</v>
      </c>
      <c r="B804" s="832" t="s">
        <v>4719</v>
      </c>
      <c r="C804" s="832" t="s">
        <v>3583</v>
      </c>
      <c r="D804" s="832" t="s">
        <v>4529</v>
      </c>
      <c r="E804" s="832" t="s">
        <v>4530</v>
      </c>
      <c r="F804" s="849">
        <v>2</v>
      </c>
      <c r="G804" s="849">
        <v>1420</v>
      </c>
      <c r="H804" s="849"/>
      <c r="I804" s="849">
        <v>710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" customHeight="1" x14ac:dyDescent="0.3">
      <c r="A805" s="831" t="s">
        <v>573</v>
      </c>
      <c r="B805" s="832" t="s">
        <v>4719</v>
      </c>
      <c r="C805" s="832" t="s">
        <v>3583</v>
      </c>
      <c r="D805" s="832" t="s">
        <v>4728</v>
      </c>
      <c r="E805" s="832" t="s">
        <v>4729</v>
      </c>
      <c r="F805" s="849">
        <v>2</v>
      </c>
      <c r="G805" s="849">
        <v>7330</v>
      </c>
      <c r="H805" s="849"/>
      <c r="I805" s="849">
        <v>3665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573</v>
      </c>
      <c r="B806" s="832" t="s">
        <v>4719</v>
      </c>
      <c r="C806" s="832" t="s">
        <v>3583</v>
      </c>
      <c r="D806" s="832" t="s">
        <v>4730</v>
      </c>
      <c r="E806" s="832" t="s">
        <v>4731</v>
      </c>
      <c r="F806" s="849">
        <v>1</v>
      </c>
      <c r="G806" s="849">
        <v>16633</v>
      </c>
      <c r="H806" s="849"/>
      <c r="I806" s="849">
        <v>16633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" customHeight="1" x14ac:dyDescent="0.3">
      <c r="A807" s="831" t="s">
        <v>573</v>
      </c>
      <c r="B807" s="832" t="s">
        <v>4719</v>
      </c>
      <c r="C807" s="832" t="s">
        <v>3583</v>
      </c>
      <c r="D807" s="832" t="s">
        <v>4555</v>
      </c>
      <c r="E807" s="832" t="s">
        <v>4556</v>
      </c>
      <c r="F807" s="849">
        <v>2</v>
      </c>
      <c r="G807" s="849">
        <v>3678</v>
      </c>
      <c r="H807" s="849"/>
      <c r="I807" s="849">
        <v>1839</v>
      </c>
      <c r="J807" s="849"/>
      <c r="K807" s="849"/>
      <c r="L807" s="849"/>
      <c r="M807" s="849"/>
      <c r="N807" s="849"/>
      <c r="O807" s="849"/>
      <c r="P807" s="837"/>
      <c r="Q807" s="850"/>
    </row>
    <row r="808" spans="1:17" ht="14.4" customHeight="1" x14ac:dyDescent="0.3">
      <c r="A808" s="831" t="s">
        <v>573</v>
      </c>
      <c r="B808" s="832" t="s">
        <v>4719</v>
      </c>
      <c r="C808" s="832" t="s">
        <v>3583</v>
      </c>
      <c r="D808" s="832" t="s">
        <v>4732</v>
      </c>
      <c r="E808" s="832" t="s">
        <v>4733</v>
      </c>
      <c r="F808" s="849">
        <v>1</v>
      </c>
      <c r="G808" s="849">
        <v>5228</v>
      </c>
      <c r="H808" s="849"/>
      <c r="I808" s="849">
        <v>5228</v>
      </c>
      <c r="J808" s="849"/>
      <c r="K808" s="849"/>
      <c r="L808" s="849"/>
      <c r="M808" s="849"/>
      <c r="N808" s="849"/>
      <c r="O808" s="849"/>
      <c r="P808" s="837"/>
      <c r="Q808" s="850"/>
    </row>
    <row r="809" spans="1:17" ht="14.4" customHeight="1" x14ac:dyDescent="0.3">
      <c r="A809" s="831" t="s">
        <v>573</v>
      </c>
      <c r="B809" s="832" t="s">
        <v>4734</v>
      </c>
      <c r="C809" s="832" t="s">
        <v>3583</v>
      </c>
      <c r="D809" s="832" t="s">
        <v>4735</v>
      </c>
      <c r="E809" s="832" t="s">
        <v>4736</v>
      </c>
      <c r="F809" s="849">
        <v>1</v>
      </c>
      <c r="G809" s="849">
        <v>2561</v>
      </c>
      <c r="H809" s="849"/>
      <c r="I809" s="849">
        <v>2561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" customHeight="1" x14ac:dyDescent="0.3">
      <c r="A810" s="831" t="s">
        <v>573</v>
      </c>
      <c r="B810" s="832" t="s">
        <v>4734</v>
      </c>
      <c r="C810" s="832" t="s">
        <v>3583</v>
      </c>
      <c r="D810" s="832" t="s">
        <v>4737</v>
      </c>
      <c r="E810" s="832" t="s">
        <v>4738</v>
      </c>
      <c r="F810" s="849">
        <v>1</v>
      </c>
      <c r="G810" s="849">
        <v>1548</v>
      </c>
      <c r="H810" s="849"/>
      <c r="I810" s="849">
        <v>1548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573</v>
      </c>
      <c r="B811" s="832" t="s">
        <v>4734</v>
      </c>
      <c r="C811" s="832" t="s">
        <v>3583</v>
      </c>
      <c r="D811" s="832" t="s">
        <v>4739</v>
      </c>
      <c r="E811" s="832" t="s">
        <v>4740</v>
      </c>
      <c r="F811" s="849">
        <v>1</v>
      </c>
      <c r="G811" s="849">
        <v>3308</v>
      </c>
      <c r="H811" s="849"/>
      <c r="I811" s="849">
        <v>3308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" customHeight="1" x14ac:dyDescent="0.3">
      <c r="A812" s="831" t="s">
        <v>573</v>
      </c>
      <c r="B812" s="832" t="s">
        <v>4741</v>
      </c>
      <c r="C812" s="832" t="s">
        <v>3583</v>
      </c>
      <c r="D812" s="832" t="s">
        <v>4742</v>
      </c>
      <c r="E812" s="832" t="s">
        <v>4743</v>
      </c>
      <c r="F812" s="849"/>
      <c r="G812" s="849"/>
      <c r="H812" s="849"/>
      <c r="I812" s="849"/>
      <c r="J812" s="849"/>
      <c r="K812" s="849"/>
      <c r="L812" s="849"/>
      <c r="M812" s="849"/>
      <c r="N812" s="849">
        <v>1</v>
      </c>
      <c r="O812" s="849">
        <v>823</v>
      </c>
      <c r="P812" s="837"/>
      <c r="Q812" s="850">
        <v>823</v>
      </c>
    </row>
    <row r="813" spans="1:17" ht="14.4" customHeight="1" x14ac:dyDescent="0.3">
      <c r="A813" s="831" t="s">
        <v>4744</v>
      </c>
      <c r="B813" s="832" t="s">
        <v>3587</v>
      </c>
      <c r="C813" s="832" t="s">
        <v>3583</v>
      </c>
      <c r="D813" s="832" t="s">
        <v>3616</v>
      </c>
      <c r="E813" s="832" t="s">
        <v>3617</v>
      </c>
      <c r="F813" s="849"/>
      <c r="G813" s="849"/>
      <c r="H813" s="849"/>
      <c r="I813" s="849"/>
      <c r="J813" s="849">
        <v>3</v>
      </c>
      <c r="K813" s="849">
        <v>378</v>
      </c>
      <c r="L813" s="849">
        <v>1</v>
      </c>
      <c r="M813" s="849">
        <v>126</v>
      </c>
      <c r="N813" s="849">
        <v>3</v>
      </c>
      <c r="O813" s="849">
        <v>381</v>
      </c>
      <c r="P813" s="837">
        <v>1.0079365079365079</v>
      </c>
      <c r="Q813" s="850">
        <v>127</v>
      </c>
    </row>
    <row r="814" spans="1:17" ht="14.4" customHeight="1" x14ac:dyDescent="0.3">
      <c r="A814" s="831" t="s">
        <v>4745</v>
      </c>
      <c r="B814" s="832" t="s">
        <v>3587</v>
      </c>
      <c r="C814" s="832" t="s">
        <v>3583</v>
      </c>
      <c r="D814" s="832" t="s">
        <v>3616</v>
      </c>
      <c r="E814" s="832" t="s">
        <v>3617</v>
      </c>
      <c r="F814" s="849"/>
      <c r="G814" s="849"/>
      <c r="H814" s="849"/>
      <c r="I814" s="849"/>
      <c r="J814" s="849">
        <v>2</v>
      </c>
      <c r="K814" s="849">
        <v>252</v>
      </c>
      <c r="L814" s="849">
        <v>1</v>
      </c>
      <c r="M814" s="849">
        <v>126</v>
      </c>
      <c r="N814" s="849"/>
      <c r="O814" s="849"/>
      <c r="P814" s="837"/>
      <c r="Q814" s="850"/>
    </row>
    <row r="815" spans="1:17" ht="14.4" customHeight="1" x14ac:dyDescent="0.3">
      <c r="A815" s="831" t="s">
        <v>4745</v>
      </c>
      <c r="B815" s="832" t="s">
        <v>3587</v>
      </c>
      <c r="C815" s="832" t="s">
        <v>3583</v>
      </c>
      <c r="D815" s="832" t="s">
        <v>3735</v>
      </c>
      <c r="E815" s="832" t="s">
        <v>3736</v>
      </c>
      <c r="F815" s="849"/>
      <c r="G815" s="849"/>
      <c r="H815" s="849"/>
      <c r="I815" s="849"/>
      <c r="J815" s="849">
        <v>1</v>
      </c>
      <c r="K815" s="849">
        <v>120</v>
      </c>
      <c r="L815" s="849">
        <v>1</v>
      </c>
      <c r="M815" s="849">
        <v>120</v>
      </c>
      <c r="N815" s="849"/>
      <c r="O815" s="849"/>
      <c r="P815" s="837"/>
      <c r="Q815" s="850"/>
    </row>
    <row r="816" spans="1:17" ht="14.4" customHeight="1" x14ac:dyDescent="0.3">
      <c r="A816" s="831" t="s">
        <v>4746</v>
      </c>
      <c r="B816" s="832" t="s">
        <v>3587</v>
      </c>
      <c r="C816" s="832" t="s">
        <v>3583</v>
      </c>
      <c r="D816" s="832" t="s">
        <v>3616</v>
      </c>
      <c r="E816" s="832" t="s">
        <v>3617</v>
      </c>
      <c r="F816" s="849">
        <v>3</v>
      </c>
      <c r="G816" s="849">
        <v>378</v>
      </c>
      <c r="H816" s="849">
        <v>3</v>
      </c>
      <c r="I816" s="849">
        <v>126</v>
      </c>
      <c r="J816" s="849">
        <v>1</v>
      </c>
      <c r="K816" s="849">
        <v>126</v>
      </c>
      <c r="L816" s="849">
        <v>1</v>
      </c>
      <c r="M816" s="849">
        <v>126</v>
      </c>
      <c r="N816" s="849"/>
      <c r="O816" s="849"/>
      <c r="P816" s="837"/>
      <c r="Q816" s="850"/>
    </row>
    <row r="817" spans="1:17" ht="14.4" customHeight="1" thickBot="1" x14ac:dyDescent="0.35">
      <c r="A817" s="839" t="s">
        <v>4746</v>
      </c>
      <c r="B817" s="840" t="s">
        <v>3582</v>
      </c>
      <c r="C817" s="840" t="s">
        <v>3583</v>
      </c>
      <c r="D817" s="840" t="s">
        <v>4505</v>
      </c>
      <c r="E817" s="840" t="s">
        <v>4506</v>
      </c>
      <c r="F817" s="851">
        <v>1</v>
      </c>
      <c r="G817" s="851">
        <v>5706</v>
      </c>
      <c r="H817" s="851"/>
      <c r="I817" s="851">
        <v>5706</v>
      </c>
      <c r="J817" s="851"/>
      <c r="K817" s="851"/>
      <c r="L817" s="851"/>
      <c r="M817" s="851"/>
      <c r="N817" s="851"/>
      <c r="O817" s="851"/>
      <c r="P817" s="845"/>
      <c r="Q817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193.88300000000001</v>
      </c>
      <c r="C5" s="114">
        <v>173.767</v>
      </c>
      <c r="D5" s="114">
        <v>164.43199999999999</v>
      </c>
      <c r="E5" s="424">
        <f>IF(OR(D5=0,B5=0),"",D5/B5)</f>
        <v>0.84809911131971338</v>
      </c>
      <c r="F5" s="129">
        <f>IF(OR(D5=0,C5=0),"",D5/C5)</f>
        <v>0.94627863748582863</v>
      </c>
      <c r="G5" s="130">
        <v>157</v>
      </c>
      <c r="H5" s="114">
        <v>156</v>
      </c>
      <c r="I5" s="114">
        <v>146</v>
      </c>
      <c r="J5" s="424">
        <f>IF(OR(I5=0,G5=0),"",I5/G5)</f>
        <v>0.92993630573248409</v>
      </c>
      <c r="K5" s="131">
        <f>IF(OR(I5=0,H5=0),"",I5/H5)</f>
        <v>0.9358974358974359</v>
      </c>
      <c r="L5" s="121"/>
      <c r="M5" s="121"/>
      <c r="N5" s="7">
        <f>D5-C5</f>
        <v>-9.335000000000008</v>
      </c>
      <c r="O5" s="8">
        <f>I5-H5</f>
        <v>-10</v>
      </c>
      <c r="P5" s="7">
        <f>D5-B5</f>
        <v>-29.451000000000022</v>
      </c>
      <c r="Q5" s="8">
        <f>I5-G5</f>
        <v>-11</v>
      </c>
    </row>
    <row r="6" spans="1:17" ht="14.4" hidden="1" customHeight="1" outlineLevel="1" x14ac:dyDescent="0.3">
      <c r="A6" s="441" t="s">
        <v>168</v>
      </c>
      <c r="B6" s="120">
        <v>67.474999999999994</v>
      </c>
      <c r="C6" s="113">
        <v>64.284000000000006</v>
      </c>
      <c r="D6" s="113">
        <v>57.16</v>
      </c>
      <c r="E6" s="424">
        <f t="shared" ref="E6:E12" si="0">IF(OR(D6=0,B6=0),"",D6/B6)</f>
        <v>0.84712856613560583</v>
      </c>
      <c r="F6" s="129">
        <f t="shared" ref="F6:F12" si="1">IF(OR(D6=0,C6=0),"",D6/C6)</f>
        <v>0.88917926700267547</v>
      </c>
      <c r="G6" s="133">
        <v>60</v>
      </c>
      <c r="H6" s="113">
        <v>76</v>
      </c>
      <c r="I6" s="113">
        <v>61</v>
      </c>
      <c r="J6" s="425">
        <f t="shared" ref="J6:J12" si="2">IF(OR(I6=0,G6=0),"",I6/G6)</f>
        <v>1.0166666666666666</v>
      </c>
      <c r="K6" s="134">
        <f t="shared" ref="K6:K12" si="3">IF(OR(I6=0,H6=0),"",I6/H6)</f>
        <v>0.80263157894736847</v>
      </c>
      <c r="L6" s="121"/>
      <c r="M6" s="121"/>
      <c r="N6" s="5">
        <f t="shared" ref="N6:N13" si="4">D6-C6</f>
        <v>-7.1240000000000094</v>
      </c>
      <c r="O6" s="6">
        <f t="shared" ref="O6:O13" si="5">I6-H6</f>
        <v>-15</v>
      </c>
      <c r="P6" s="5">
        <f t="shared" ref="P6:P13" si="6">D6-B6</f>
        <v>-10.314999999999998</v>
      </c>
      <c r="Q6" s="6">
        <f t="shared" ref="Q6:Q13" si="7">I6-G6</f>
        <v>1</v>
      </c>
    </row>
    <row r="7" spans="1:17" ht="14.4" hidden="1" customHeight="1" outlineLevel="1" x14ac:dyDescent="0.3">
      <c r="A7" s="441" t="s">
        <v>169</v>
      </c>
      <c r="B7" s="120">
        <v>112.604</v>
      </c>
      <c r="C7" s="113">
        <v>204.852</v>
      </c>
      <c r="D7" s="113">
        <v>116.2</v>
      </c>
      <c r="E7" s="424">
        <f t="shared" si="0"/>
        <v>1.0319349223828638</v>
      </c>
      <c r="F7" s="129">
        <f t="shared" si="1"/>
        <v>0.56723878702673147</v>
      </c>
      <c r="G7" s="133">
        <v>136</v>
      </c>
      <c r="H7" s="113">
        <v>158</v>
      </c>
      <c r="I7" s="113">
        <v>137</v>
      </c>
      <c r="J7" s="425">
        <f t="shared" si="2"/>
        <v>1.0073529411764706</v>
      </c>
      <c r="K7" s="134">
        <f t="shared" si="3"/>
        <v>0.86708860759493667</v>
      </c>
      <c r="L7" s="121"/>
      <c r="M7" s="121"/>
      <c r="N7" s="5">
        <f t="shared" si="4"/>
        <v>-88.652000000000001</v>
      </c>
      <c r="O7" s="6">
        <f t="shared" si="5"/>
        <v>-21</v>
      </c>
      <c r="P7" s="5">
        <f t="shared" si="6"/>
        <v>3.5960000000000036</v>
      </c>
      <c r="Q7" s="6">
        <f t="shared" si="7"/>
        <v>1</v>
      </c>
    </row>
    <row r="8" spans="1:17" ht="14.4" hidden="1" customHeight="1" outlineLevel="1" x14ac:dyDescent="0.3">
      <c r="A8" s="441" t="s">
        <v>170</v>
      </c>
      <c r="B8" s="120">
        <v>17.294</v>
      </c>
      <c r="C8" s="113">
        <v>26.311</v>
      </c>
      <c r="D8" s="113">
        <v>19.553999999999998</v>
      </c>
      <c r="E8" s="424">
        <f t="shared" si="0"/>
        <v>1.1306811610963339</v>
      </c>
      <c r="F8" s="129">
        <f t="shared" si="1"/>
        <v>0.74318726008133473</v>
      </c>
      <c r="G8" s="133">
        <v>18</v>
      </c>
      <c r="H8" s="113">
        <v>25</v>
      </c>
      <c r="I8" s="113">
        <v>22</v>
      </c>
      <c r="J8" s="425">
        <f t="shared" si="2"/>
        <v>1.2222222222222223</v>
      </c>
      <c r="K8" s="134">
        <f t="shared" si="3"/>
        <v>0.88</v>
      </c>
      <c r="L8" s="121"/>
      <c r="M8" s="121"/>
      <c r="N8" s="5">
        <f t="shared" si="4"/>
        <v>-6.7570000000000014</v>
      </c>
      <c r="O8" s="6">
        <f t="shared" si="5"/>
        <v>-3</v>
      </c>
      <c r="P8" s="5">
        <f t="shared" si="6"/>
        <v>2.259999999999998</v>
      </c>
      <c r="Q8" s="6">
        <f t="shared" si="7"/>
        <v>4</v>
      </c>
    </row>
    <row r="9" spans="1:17" ht="14.4" hidden="1" customHeight="1" outlineLevel="1" x14ac:dyDescent="0.3">
      <c r="A9" s="441" t="s">
        <v>171</v>
      </c>
      <c r="B9" s="120">
        <v>0.89100000000000001</v>
      </c>
      <c r="C9" s="113">
        <v>0.224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-0.224</v>
      </c>
      <c r="O9" s="6">
        <f t="shared" si="5"/>
        <v>-1</v>
      </c>
      <c r="P9" s="5">
        <f t="shared" si="6"/>
        <v>-0.89100000000000001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103.04</v>
      </c>
      <c r="C10" s="113">
        <v>66.974000000000004</v>
      </c>
      <c r="D10" s="113">
        <v>67.03</v>
      </c>
      <c r="E10" s="424">
        <f t="shared" si="0"/>
        <v>0.65052406832298137</v>
      </c>
      <c r="F10" s="129">
        <f t="shared" si="1"/>
        <v>1.0008361453698449</v>
      </c>
      <c r="G10" s="133">
        <v>84</v>
      </c>
      <c r="H10" s="113">
        <v>70</v>
      </c>
      <c r="I10" s="113">
        <v>64</v>
      </c>
      <c r="J10" s="425">
        <f t="shared" si="2"/>
        <v>0.76190476190476186</v>
      </c>
      <c r="K10" s="134">
        <f t="shared" si="3"/>
        <v>0.91428571428571426</v>
      </c>
      <c r="L10" s="121"/>
      <c r="M10" s="121"/>
      <c r="N10" s="5">
        <f t="shared" si="4"/>
        <v>5.5999999999997385E-2</v>
      </c>
      <c r="O10" s="6">
        <f t="shared" si="5"/>
        <v>-6</v>
      </c>
      <c r="P10" s="5">
        <f t="shared" si="6"/>
        <v>-36.010000000000005</v>
      </c>
      <c r="Q10" s="6">
        <f t="shared" si="7"/>
        <v>-20</v>
      </c>
    </row>
    <row r="11" spans="1:17" ht="14.4" hidden="1" customHeight="1" outlineLevel="1" x14ac:dyDescent="0.3">
      <c r="A11" s="441" t="s">
        <v>173</v>
      </c>
      <c r="B11" s="120">
        <v>23.113</v>
      </c>
      <c r="C11" s="113">
        <v>23.574999999999999</v>
      </c>
      <c r="D11" s="113">
        <v>8.4879999999999995</v>
      </c>
      <c r="E11" s="424">
        <f t="shared" si="0"/>
        <v>0.36723921602561327</v>
      </c>
      <c r="F11" s="129">
        <f t="shared" si="1"/>
        <v>0.36004241781548252</v>
      </c>
      <c r="G11" s="133">
        <v>21</v>
      </c>
      <c r="H11" s="113">
        <v>24</v>
      </c>
      <c r="I11" s="113">
        <v>10</v>
      </c>
      <c r="J11" s="425">
        <f t="shared" si="2"/>
        <v>0.47619047619047616</v>
      </c>
      <c r="K11" s="134">
        <f t="shared" si="3"/>
        <v>0.41666666666666669</v>
      </c>
      <c r="L11" s="121"/>
      <c r="M11" s="121"/>
      <c r="N11" s="5">
        <f t="shared" si="4"/>
        <v>-15.087</v>
      </c>
      <c r="O11" s="6">
        <f t="shared" si="5"/>
        <v>-14</v>
      </c>
      <c r="P11" s="5">
        <f t="shared" si="6"/>
        <v>-14.625</v>
      </c>
      <c r="Q11" s="6">
        <f t="shared" si="7"/>
        <v>-11</v>
      </c>
    </row>
    <row r="12" spans="1:17" ht="14.4" hidden="1" customHeight="1" outlineLevel="1" thickBot="1" x14ac:dyDescent="0.35">
      <c r="A12" s="442" t="s">
        <v>208</v>
      </c>
      <c r="B12" s="238">
        <v>6.4580000000000002</v>
      </c>
      <c r="C12" s="239">
        <v>3.6970000000000001</v>
      </c>
      <c r="D12" s="239">
        <v>19.86</v>
      </c>
      <c r="E12" s="424">
        <f t="shared" si="0"/>
        <v>3.0752554970579125</v>
      </c>
      <c r="F12" s="129">
        <f t="shared" si="1"/>
        <v>5.3719231809575332</v>
      </c>
      <c r="G12" s="241">
        <v>6</v>
      </c>
      <c r="H12" s="239">
        <v>6</v>
      </c>
      <c r="I12" s="239">
        <v>5</v>
      </c>
      <c r="J12" s="426">
        <f t="shared" si="2"/>
        <v>0.83333333333333337</v>
      </c>
      <c r="K12" s="242">
        <f t="shared" si="3"/>
        <v>0.83333333333333337</v>
      </c>
      <c r="L12" s="121"/>
      <c r="M12" s="121"/>
      <c r="N12" s="243">
        <f t="shared" si="4"/>
        <v>16.163</v>
      </c>
      <c r="O12" s="244">
        <f t="shared" si="5"/>
        <v>-1</v>
      </c>
      <c r="P12" s="243">
        <f t="shared" si="6"/>
        <v>13.401999999999999</v>
      </c>
      <c r="Q12" s="244">
        <f t="shared" si="7"/>
        <v>-1</v>
      </c>
    </row>
    <row r="13" spans="1:17" ht="14.4" customHeight="1" collapsed="1" thickBot="1" x14ac:dyDescent="0.35">
      <c r="A13" s="117" t="s">
        <v>3</v>
      </c>
      <c r="B13" s="115">
        <f>SUM(B5:B12)</f>
        <v>524.75799999999992</v>
      </c>
      <c r="C13" s="116">
        <f>SUM(C5:C12)</f>
        <v>563.68400000000008</v>
      </c>
      <c r="D13" s="116">
        <f>SUM(D5:D12)</f>
        <v>452.72399999999999</v>
      </c>
      <c r="E13" s="420">
        <f>IF(OR(D13=0,B13=0),0,D13/B13)</f>
        <v>0.86272910560677507</v>
      </c>
      <c r="F13" s="135">
        <f>IF(OR(D13=0,C13=0),0,D13/C13)</f>
        <v>0.80315212069173492</v>
      </c>
      <c r="G13" s="136">
        <f>SUM(G5:G12)</f>
        <v>483</v>
      </c>
      <c r="H13" s="116">
        <f>SUM(H5:H12)</f>
        <v>516</v>
      </c>
      <c r="I13" s="116">
        <f>SUM(I5:I12)</f>
        <v>445</v>
      </c>
      <c r="J13" s="420">
        <f>IF(OR(I13=0,G13=0),0,I13/G13)</f>
        <v>0.92132505175983437</v>
      </c>
      <c r="K13" s="137">
        <f>IF(OR(I13=0,H13=0),0,I13/H13)</f>
        <v>0.86240310077519378</v>
      </c>
      <c r="L13" s="121"/>
      <c r="M13" s="121"/>
      <c r="N13" s="127">
        <f t="shared" si="4"/>
        <v>-110.96000000000009</v>
      </c>
      <c r="O13" s="138">
        <f t="shared" si="5"/>
        <v>-71</v>
      </c>
      <c r="P13" s="127">
        <f t="shared" si="6"/>
        <v>-72.033999999999935</v>
      </c>
      <c r="Q13" s="138">
        <f t="shared" si="7"/>
        <v>-38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193.88300000000001</v>
      </c>
      <c r="C18" s="114">
        <v>173.767</v>
      </c>
      <c r="D18" s="114">
        <v>164.43199999999999</v>
      </c>
      <c r="E18" s="424">
        <f>IF(OR(D18=0,B18=0),"",D18/B18)</f>
        <v>0.84809911131971338</v>
      </c>
      <c r="F18" s="129">
        <f>IF(OR(D18=0,C18=0),"",D18/C18)</f>
        <v>0.94627863748582863</v>
      </c>
      <c r="G18" s="119">
        <v>157</v>
      </c>
      <c r="H18" s="114">
        <v>156</v>
      </c>
      <c r="I18" s="114">
        <v>146</v>
      </c>
      <c r="J18" s="424">
        <f>IF(OR(I18=0,G18=0),"",I18/G18)</f>
        <v>0.92993630573248409</v>
      </c>
      <c r="K18" s="131">
        <f>IF(OR(I18=0,H18=0),"",I18/H18)</f>
        <v>0.9358974358974359</v>
      </c>
      <c r="L18" s="659">
        <v>0.91871999999999998</v>
      </c>
      <c r="M18" s="660"/>
      <c r="N18" s="145">
        <f t="shared" ref="N18:N26" si="8">D18-C18</f>
        <v>-9.335000000000008</v>
      </c>
      <c r="O18" s="146">
        <f t="shared" ref="O18:O26" si="9">I18-H18</f>
        <v>-10</v>
      </c>
      <c r="P18" s="145">
        <f t="shared" ref="P18:P26" si="10">D18-B18</f>
        <v>-29.451000000000022</v>
      </c>
      <c r="Q18" s="146">
        <f t="shared" ref="Q18:Q26" si="11">I18-G18</f>
        <v>-11</v>
      </c>
    </row>
    <row r="19" spans="1:17" ht="14.4" hidden="1" customHeight="1" outlineLevel="1" x14ac:dyDescent="0.3">
      <c r="A19" s="441" t="s">
        <v>168</v>
      </c>
      <c r="B19" s="120">
        <v>67.474999999999994</v>
      </c>
      <c r="C19" s="113">
        <v>64.284000000000006</v>
      </c>
      <c r="D19" s="113">
        <v>57.16</v>
      </c>
      <c r="E19" s="425">
        <f t="shared" ref="E19:E25" si="12">IF(OR(D19=0,B19=0),"",D19/B19)</f>
        <v>0.84712856613560583</v>
      </c>
      <c r="F19" s="132">
        <f t="shared" ref="F19:F25" si="13">IF(OR(D19=0,C19=0),"",D19/C19)</f>
        <v>0.88917926700267547</v>
      </c>
      <c r="G19" s="120">
        <v>60</v>
      </c>
      <c r="H19" s="113">
        <v>76</v>
      </c>
      <c r="I19" s="113">
        <v>61</v>
      </c>
      <c r="J19" s="425">
        <f t="shared" ref="J19:J25" si="14">IF(OR(I19=0,G19=0),"",I19/G19)</f>
        <v>1.0166666666666666</v>
      </c>
      <c r="K19" s="134">
        <f t="shared" ref="K19:K25" si="15">IF(OR(I19=0,H19=0),"",I19/H19)</f>
        <v>0.80263157894736847</v>
      </c>
      <c r="L19" s="659">
        <v>0.99456</v>
      </c>
      <c r="M19" s="660"/>
      <c r="N19" s="147">
        <f t="shared" si="8"/>
        <v>-7.1240000000000094</v>
      </c>
      <c r="O19" s="148">
        <f t="shared" si="9"/>
        <v>-15</v>
      </c>
      <c r="P19" s="147">
        <f t="shared" si="10"/>
        <v>-10.314999999999998</v>
      </c>
      <c r="Q19" s="148">
        <f t="shared" si="11"/>
        <v>1</v>
      </c>
    </row>
    <row r="20" spans="1:17" ht="14.4" hidden="1" customHeight="1" outlineLevel="1" x14ac:dyDescent="0.3">
      <c r="A20" s="441" t="s">
        <v>169</v>
      </c>
      <c r="B20" s="120">
        <v>112.604</v>
      </c>
      <c r="C20" s="113">
        <v>204.852</v>
      </c>
      <c r="D20" s="113">
        <v>116.2</v>
      </c>
      <c r="E20" s="425">
        <f t="shared" si="12"/>
        <v>1.0319349223828638</v>
      </c>
      <c r="F20" s="132">
        <f t="shared" si="13"/>
        <v>0.56723878702673147</v>
      </c>
      <c r="G20" s="120">
        <v>136</v>
      </c>
      <c r="H20" s="113">
        <v>158</v>
      </c>
      <c r="I20" s="113">
        <v>137</v>
      </c>
      <c r="J20" s="425">
        <f t="shared" si="14"/>
        <v>1.0073529411764706</v>
      </c>
      <c r="K20" s="134">
        <f t="shared" si="15"/>
        <v>0.86708860759493667</v>
      </c>
      <c r="L20" s="659">
        <v>0.96671999999999991</v>
      </c>
      <c r="M20" s="660"/>
      <c r="N20" s="147">
        <f t="shared" si="8"/>
        <v>-88.652000000000001</v>
      </c>
      <c r="O20" s="148">
        <f t="shared" si="9"/>
        <v>-21</v>
      </c>
      <c r="P20" s="147">
        <f t="shared" si="10"/>
        <v>3.5960000000000036</v>
      </c>
      <c r="Q20" s="148">
        <f t="shared" si="11"/>
        <v>1</v>
      </c>
    </row>
    <row r="21" spans="1:17" ht="14.4" hidden="1" customHeight="1" outlineLevel="1" x14ac:dyDescent="0.3">
      <c r="A21" s="441" t="s">
        <v>170</v>
      </c>
      <c r="B21" s="120">
        <v>17.294</v>
      </c>
      <c r="C21" s="113">
        <v>26.311</v>
      </c>
      <c r="D21" s="113">
        <v>19.553999999999998</v>
      </c>
      <c r="E21" s="425">
        <f t="shared" si="12"/>
        <v>1.1306811610963339</v>
      </c>
      <c r="F21" s="132">
        <f t="shared" si="13"/>
        <v>0.74318726008133473</v>
      </c>
      <c r="G21" s="120">
        <v>18</v>
      </c>
      <c r="H21" s="113">
        <v>25</v>
      </c>
      <c r="I21" s="113">
        <v>22</v>
      </c>
      <c r="J21" s="425">
        <f t="shared" si="14"/>
        <v>1.2222222222222223</v>
      </c>
      <c r="K21" s="134">
        <f t="shared" si="15"/>
        <v>0.88</v>
      </c>
      <c r="L21" s="659">
        <v>1.11744</v>
      </c>
      <c r="M21" s="660"/>
      <c r="N21" s="147">
        <f t="shared" si="8"/>
        <v>-6.7570000000000014</v>
      </c>
      <c r="O21" s="148">
        <f t="shared" si="9"/>
        <v>-3</v>
      </c>
      <c r="P21" s="147">
        <f t="shared" si="10"/>
        <v>2.259999999999998</v>
      </c>
      <c r="Q21" s="148">
        <f t="shared" si="11"/>
        <v>4</v>
      </c>
    </row>
    <row r="22" spans="1:17" ht="14.4" hidden="1" customHeight="1" outlineLevel="1" x14ac:dyDescent="0.3">
      <c r="A22" s="441" t="s">
        <v>171</v>
      </c>
      <c r="B22" s="120">
        <v>0.89100000000000001</v>
      </c>
      <c r="C22" s="113">
        <v>0.224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-0.224</v>
      </c>
      <c r="O22" s="148">
        <f t="shared" si="9"/>
        <v>-1</v>
      </c>
      <c r="P22" s="147">
        <f t="shared" si="10"/>
        <v>-0.89100000000000001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103.04</v>
      </c>
      <c r="C23" s="113">
        <v>66.974000000000004</v>
      </c>
      <c r="D23" s="113">
        <v>67.03</v>
      </c>
      <c r="E23" s="425">
        <f t="shared" si="12"/>
        <v>0.65052406832298137</v>
      </c>
      <c r="F23" s="132">
        <f t="shared" si="13"/>
        <v>1.0008361453698449</v>
      </c>
      <c r="G23" s="120">
        <v>84</v>
      </c>
      <c r="H23" s="113">
        <v>70</v>
      </c>
      <c r="I23" s="113">
        <v>64</v>
      </c>
      <c r="J23" s="425">
        <f t="shared" si="14"/>
        <v>0.76190476190476186</v>
      </c>
      <c r="K23" s="134">
        <f t="shared" si="15"/>
        <v>0.91428571428571426</v>
      </c>
      <c r="L23" s="659">
        <v>0.98495999999999995</v>
      </c>
      <c r="M23" s="660"/>
      <c r="N23" s="147">
        <f t="shared" si="8"/>
        <v>5.5999999999997385E-2</v>
      </c>
      <c r="O23" s="148">
        <f t="shared" si="9"/>
        <v>-6</v>
      </c>
      <c r="P23" s="147">
        <f t="shared" si="10"/>
        <v>-36.010000000000005</v>
      </c>
      <c r="Q23" s="148">
        <f t="shared" si="11"/>
        <v>-20</v>
      </c>
    </row>
    <row r="24" spans="1:17" ht="14.4" hidden="1" customHeight="1" outlineLevel="1" x14ac:dyDescent="0.3">
      <c r="A24" s="441" t="s">
        <v>173</v>
      </c>
      <c r="B24" s="120">
        <v>23.113</v>
      </c>
      <c r="C24" s="113">
        <v>23.574999999999999</v>
      </c>
      <c r="D24" s="113">
        <v>8.4879999999999995</v>
      </c>
      <c r="E24" s="425">
        <f t="shared" si="12"/>
        <v>0.36723921602561327</v>
      </c>
      <c r="F24" s="132">
        <f t="shared" si="13"/>
        <v>0.36004241781548252</v>
      </c>
      <c r="G24" s="120">
        <v>21</v>
      </c>
      <c r="H24" s="113">
        <v>24</v>
      </c>
      <c r="I24" s="113">
        <v>10</v>
      </c>
      <c r="J24" s="425">
        <f t="shared" si="14"/>
        <v>0.47619047619047616</v>
      </c>
      <c r="K24" s="134">
        <f t="shared" si="15"/>
        <v>0.41666666666666669</v>
      </c>
      <c r="L24" s="659">
        <v>1.0147199999999998</v>
      </c>
      <c r="M24" s="660"/>
      <c r="N24" s="147">
        <f t="shared" si="8"/>
        <v>-15.087</v>
      </c>
      <c r="O24" s="148">
        <f t="shared" si="9"/>
        <v>-14</v>
      </c>
      <c r="P24" s="147">
        <f t="shared" si="10"/>
        <v>-14.625</v>
      </c>
      <c r="Q24" s="148">
        <f t="shared" si="11"/>
        <v>-11</v>
      </c>
    </row>
    <row r="25" spans="1:17" ht="14.4" hidden="1" customHeight="1" outlineLevel="1" thickBot="1" x14ac:dyDescent="0.35">
      <c r="A25" s="442" t="s">
        <v>208</v>
      </c>
      <c r="B25" s="238">
        <v>6.4580000000000002</v>
      </c>
      <c r="C25" s="239">
        <v>3.6970000000000001</v>
      </c>
      <c r="D25" s="239">
        <v>19.86</v>
      </c>
      <c r="E25" s="426">
        <f t="shared" si="12"/>
        <v>3.0752554970579125</v>
      </c>
      <c r="F25" s="240">
        <f t="shared" si="13"/>
        <v>5.3719231809575332</v>
      </c>
      <c r="G25" s="238">
        <v>6</v>
      </c>
      <c r="H25" s="239">
        <v>6</v>
      </c>
      <c r="I25" s="239">
        <v>5</v>
      </c>
      <c r="J25" s="426">
        <f t="shared" si="14"/>
        <v>0.83333333333333337</v>
      </c>
      <c r="K25" s="242">
        <f t="shared" si="15"/>
        <v>0.83333333333333337</v>
      </c>
      <c r="L25" s="356"/>
      <c r="M25" s="357"/>
      <c r="N25" s="245">
        <f t="shared" si="8"/>
        <v>16.163</v>
      </c>
      <c r="O25" s="246">
        <f t="shared" si="9"/>
        <v>-1</v>
      </c>
      <c r="P25" s="245">
        <f t="shared" si="10"/>
        <v>13.401999999999999</v>
      </c>
      <c r="Q25" s="246">
        <f t="shared" si="11"/>
        <v>-1</v>
      </c>
    </row>
    <row r="26" spans="1:17" ht="14.4" customHeight="1" collapsed="1" thickBot="1" x14ac:dyDescent="0.35">
      <c r="A26" s="445" t="s">
        <v>3</v>
      </c>
      <c r="B26" s="149">
        <f>SUM(B18:B25)</f>
        <v>524.75799999999992</v>
      </c>
      <c r="C26" s="150">
        <f>SUM(C18:C25)</f>
        <v>563.68400000000008</v>
      </c>
      <c r="D26" s="150">
        <f>SUM(D18:D25)</f>
        <v>452.72399999999999</v>
      </c>
      <c r="E26" s="421">
        <f>IF(OR(D26=0,B26=0),0,D26/B26)</f>
        <v>0.86272910560677507</v>
      </c>
      <c r="F26" s="151">
        <f>IF(OR(D26=0,C26=0),0,D26/C26)</f>
        <v>0.80315212069173492</v>
      </c>
      <c r="G26" s="149">
        <f>SUM(G18:G25)</f>
        <v>483</v>
      </c>
      <c r="H26" s="150">
        <f>SUM(H18:H25)</f>
        <v>516</v>
      </c>
      <c r="I26" s="150">
        <f>SUM(I18:I25)</f>
        <v>445</v>
      </c>
      <c r="J26" s="421">
        <f>IF(OR(I26=0,G26=0),0,I26/G26)</f>
        <v>0.92132505175983437</v>
      </c>
      <c r="K26" s="152">
        <f>IF(OR(I26=0,H26=0),0,I26/H26)</f>
        <v>0.86240310077519378</v>
      </c>
      <c r="L26" s="121"/>
      <c r="M26" s="121"/>
      <c r="N26" s="143">
        <f t="shared" si="8"/>
        <v>-110.96000000000009</v>
      </c>
      <c r="O26" s="153">
        <f t="shared" si="9"/>
        <v>-71</v>
      </c>
      <c r="P26" s="143">
        <f t="shared" si="10"/>
        <v>-72.033999999999935</v>
      </c>
      <c r="Q26" s="153">
        <f t="shared" si="11"/>
        <v>-38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856</v>
      </c>
      <c r="C33" s="199">
        <v>644</v>
      </c>
      <c r="D33" s="84">
        <f>IF(C33="","",C33-B33)</f>
        <v>-212</v>
      </c>
      <c r="E33" s="85">
        <f>IF(C33="","",C33/B33)</f>
        <v>0.75233644859813087</v>
      </c>
      <c r="F33" s="86">
        <v>77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1558</v>
      </c>
      <c r="C34" s="200">
        <v>1176</v>
      </c>
      <c r="D34" s="87">
        <f t="shared" ref="D34:D45" si="0">IF(C34="","",C34-B34)</f>
        <v>-382</v>
      </c>
      <c r="E34" s="88">
        <f t="shared" ref="E34:E45" si="1">IF(C34="","",C34/B34)</f>
        <v>0.754813863928113</v>
      </c>
      <c r="F34" s="89">
        <v>116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2345</v>
      </c>
      <c r="C35" s="200">
        <v>1797</v>
      </c>
      <c r="D35" s="87">
        <f t="shared" si="0"/>
        <v>-548</v>
      </c>
      <c r="E35" s="88">
        <f t="shared" si="1"/>
        <v>0.7663113006396588</v>
      </c>
      <c r="F35" s="89">
        <v>196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0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4936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4748</v>
      </c>
      <c r="B5" s="950"/>
      <c r="C5" s="951"/>
      <c r="D5" s="952"/>
      <c r="E5" s="953">
        <v>2</v>
      </c>
      <c r="F5" s="954">
        <v>44.2</v>
      </c>
      <c r="G5" s="955">
        <v>35.5</v>
      </c>
      <c r="H5" s="956"/>
      <c r="I5" s="957"/>
      <c r="J5" s="958"/>
      <c r="K5" s="959">
        <v>20.34</v>
      </c>
      <c r="L5" s="956">
        <v>11</v>
      </c>
      <c r="M5" s="956">
        <v>87</v>
      </c>
      <c r="N5" s="960">
        <v>29</v>
      </c>
      <c r="O5" s="956" t="s">
        <v>4749</v>
      </c>
      <c r="P5" s="961" t="s">
        <v>4750</v>
      </c>
      <c r="Q5" s="962">
        <f>H5-B5</f>
        <v>0</v>
      </c>
      <c r="R5" s="977">
        <f>I5-C5</f>
        <v>0</v>
      </c>
      <c r="S5" s="962">
        <f>H5-E5</f>
        <v>-2</v>
      </c>
      <c r="T5" s="977">
        <f>I5-F5</f>
        <v>-44.2</v>
      </c>
      <c r="U5" s="987" t="s">
        <v>575</v>
      </c>
      <c r="V5" s="950" t="s">
        <v>575</v>
      </c>
      <c r="W5" s="950" t="s">
        <v>575</v>
      </c>
      <c r="X5" s="988" t="s">
        <v>575</v>
      </c>
      <c r="Y5" s="989"/>
    </row>
    <row r="6" spans="1:25" ht="14.4" customHeight="1" x14ac:dyDescent="0.3">
      <c r="A6" s="947" t="s">
        <v>4751</v>
      </c>
      <c r="B6" s="920">
        <v>2</v>
      </c>
      <c r="C6" s="921">
        <v>0.9</v>
      </c>
      <c r="D6" s="922">
        <v>3</v>
      </c>
      <c r="E6" s="932"/>
      <c r="F6" s="915"/>
      <c r="G6" s="916"/>
      <c r="H6" s="914">
        <v>1</v>
      </c>
      <c r="I6" s="915">
        <v>0.45</v>
      </c>
      <c r="J6" s="916">
        <v>3</v>
      </c>
      <c r="K6" s="917">
        <v>0.45</v>
      </c>
      <c r="L6" s="914">
        <v>1</v>
      </c>
      <c r="M6" s="914">
        <v>9</v>
      </c>
      <c r="N6" s="918">
        <v>3</v>
      </c>
      <c r="O6" s="914" t="s">
        <v>4749</v>
      </c>
      <c r="P6" s="931" t="s">
        <v>4752</v>
      </c>
      <c r="Q6" s="919">
        <f t="shared" ref="Q6:R69" si="0">H6-B6</f>
        <v>-1</v>
      </c>
      <c r="R6" s="978">
        <f t="shared" si="0"/>
        <v>-0.45</v>
      </c>
      <c r="S6" s="919">
        <f t="shared" ref="S6:S69" si="1">H6-E6</f>
        <v>1</v>
      </c>
      <c r="T6" s="978">
        <f t="shared" ref="T6:T69" si="2">I6-F6</f>
        <v>0.45</v>
      </c>
      <c r="U6" s="985">
        <v>3</v>
      </c>
      <c r="V6" s="928">
        <v>3</v>
      </c>
      <c r="W6" s="928">
        <v>0</v>
      </c>
      <c r="X6" s="983">
        <v>1</v>
      </c>
      <c r="Y6" s="981"/>
    </row>
    <row r="7" spans="1:25" ht="14.4" customHeight="1" x14ac:dyDescent="0.3">
      <c r="A7" s="948" t="s">
        <v>4753</v>
      </c>
      <c r="B7" s="934">
        <v>1</v>
      </c>
      <c r="C7" s="935">
        <v>0.61</v>
      </c>
      <c r="D7" s="923">
        <v>2</v>
      </c>
      <c r="E7" s="936"/>
      <c r="F7" s="937"/>
      <c r="G7" s="924"/>
      <c r="H7" s="938"/>
      <c r="I7" s="937"/>
      <c r="J7" s="924"/>
      <c r="K7" s="939">
        <v>0.61</v>
      </c>
      <c r="L7" s="938">
        <v>1</v>
      </c>
      <c r="M7" s="938">
        <v>12</v>
      </c>
      <c r="N7" s="940">
        <v>4</v>
      </c>
      <c r="O7" s="938" t="s">
        <v>4749</v>
      </c>
      <c r="P7" s="941" t="s">
        <v>4754</v>
      </c>
      <c r="Q7" s="942">
        <f t="shared" si="0"/>
        <v>-1</v>
      </c>
      <c r="R7" s="979">
        <f t="shared" si="0"/>
        <v>-0.61</v>
      </c>
      <c r="S7" s="942">
        <f t="shared" si="1"/>
        <v>0</v>
      </c>
      <c r="T7" s="979">
        <f t="shared" si="2"/>
        <v>0</v>
      </c>
      <c r="U7" s="986" t="s">
        <v>575</v>
      </c>
      <c r="V7" s="943" t="s">
        <v>575</v>
      </c>
      <c r="W7" s="943" t="s">
        <v>575</v>
      </c>
      <c r="X7" s="984" t="s">
        <v>575</v>
      </c>
      <c r="Y7" s="982"/>
    </row>
    <row r="8" spans="1:25" ht="14.4" customHeight="1" x14ac:dyDescent="0.3">
      <c r="A8" s="947" t="s">
        <v>4755</v>
      </c>
      <c r="B8" s="928"/>
      <c r="C8" s="929"/>
      <c r="D8" s="930"/>
      <c r="E8" s="932">
        <v>1</v>
      </c>
      <c r="F8" s="915">
        <v>1.24</v>
      </c>
      <c r="G8" s="916">
        <v>3</v>
      </c>
      <c r="H8" s="911">
        <v>2</v>
      </c>
      <c r="I8" s="912">
        <v>1.88</v>
      </c>
      <c r="J8" s="913">
        <v>2</v>
      </c>
      <c r="K8" s="917">
        <v>1.24</v>
      </c>
      <c r="L8" s="914">
        <v>2</v>
      </c>
      <c r="M8" s="914">
        <v>18</v>
      </c>
      <c r="N8" s="918">
        <v>6</v>
      </c>
      <c r="O8" s="914" t="s">
        <v>4749</v>
      </c>
      <c r="P8" s="931" t="s">
        <v>4756</v>
      </c>
      <c r="Q8" s="919">
        <f t="shared" si="0"/>
        <v>2</v>
      </c>
      <c r="R8" s="978">
        <f t="shared" si="0"/>
        <v>1.88</v>
      </c>
      <c r="S8" s="919">
        <f t="shared" si="1"/>
        <v>1</v>
      </c>
      <c r="T8" s="978">
        <f t="shared" si="2"/>
        <v>0.6399999999999999</v>
      </c>
      <c r="U8" s="985">
        <v>12</v>
      </c>
      <c r="V8" s="928">
        <v>4</v>
      </c>
      <c r="W8" s="928">
        <v>-8</v>
      </c>
      <c r="X8" s="983">
        <v>0.33333333333333331</v>
      </c>
      <c r="Y8" s="981"/>
    </row>
    <row r="9" spans="1:25" ht="14.4" customHeight="1" x14ac:dyDescent="0.3">
      <c r="A9" s="947" t="s">
        <v>4757</v>
      </c>
      <c r="B9" s="920">
        <v>1</v>
      </c>
      <c r="C9" s="921">
        <v>0.41</v>
      </c>
      <c r="D9" s="922">
        <v>9</v>
      </c>
      <c r="E9" s="932"/>
      <c r="F9" s="915"/>
      <c r="G9" s="916"/>
      <c r="H9" s="914"/>
      <c r="I9" s="915"/>
      <c r="J9" s="916"/>
      <c r="K9" s="917">
        <v>0.41</v>
      </c>
      <c r="L9" s="914">
        <v>1</v>
      </c>
      <c r="M9" s="914">
        <v>12</v>
      </c>
      <c r="N9" s="918">
        <v>4</v>
      </c>
      <c r="O9" s="914" t="s">
        <v>4749</v>
      </c>
      <c r="P9" s="931" t="s">
        <v>4758</v>
      </c>
      <c r="Q9" s="919">
        <f t="shared" si="0"/>
        <v>-1</v>
      </c>
      <c r="R9" s="978">
        <f t="shared" si="0"/>
        <v>-0.41</v>
      </c>
      <c r="S9" s="919">
        <f t="shared" si="1"/>
        <v>0</v>
      </c>
      <c r="T9" s="978">
        <f t="shared" si="2"/>
        <v>0</v>
      </c>
      <c r="U9" s="985" t="s">
        <v>575</v>
      </c>
      <c r="V9" s="928" t="s">
        <v>575</v>
      </c>
      <c r="W9" s="928" t="s">
        <v>575</v>
      </c>
      <c r="X9" s="983" t="s">
        <v>575</v>
      </c>
      <c r="Y9" s="981"/>
    </row>
    <row r="10" spans="1:25" ht="14.4" customHeight="1" x14ac:dyDescent="0.3">
      <c r="A10" s="947" t="s">
        <v>4759</v>
      </c>
      <c r="B10" s="928">
        <v>1</v>
      </c>
      <c r="C10" s="929">
        <v>0.67</v>
      </c>
      <c r="D10" s="930">
        <v>3</v>
      </c>
      <c r="E10" s="911">
        <v>2</v>
      </c>
      <c r="F10" s="912">
        <v>1.35</v>
      </c>
      <c r="G10" s="913">
        <v>2.5</v>
      </c>
      <c r="H10" s="914"/>
      <c r="I10" s="915"/>
      <c r="J10" s="916"/>
      <c r="K10" s="917">
        <v>0.67</v>
      </c>
      <c r="L10" s="914">
        <v>2</v>
      </c>
      <c r="M10" s="914">
        <v>18</v>
      </c>
      <c r="N10" s="918">
        <v>6</v>
      </c>
      <c r="O10" s="914" t="s">
        <v>4749</v>
      </c>
      <c r="P10" s="931" t="s">
        <v>4760</v>
      </c>
      <c r="Q10" s="919">
        <f t="shared" si="0"/>
        <v>-1</v>
      </c>
      <c r="R10" s="978">
        <f t="shared" si="0"/>
        <v>-0.67</v>
      </c>
      <c r="S10" s="919">
        <f t="shared" si="1"/>
        <v>-2</v>
      </c>
      <c r="T10" s="978">
        <f t="shared" si="2"/>
        <v>-1.35</v>
      </c>
      <c r="U10" s="985" t="s">
        <v>575</v>
      </c>
      <c r="V10" s="928" t="s">
        <v>575</v>
      </c>
      <c r="W10" s="928" t="s">
        <v>575</v>
      </c>
      <c r="X10" s="983" t="s">
        <v>575</v>
      </c>
      <c r="Y10" s="981"/>
    </row>
    <row r="11" spans="1:25" ht="14.4" customHeight="1" x14ac:dyDescent="0.3">
      <c r="A11" s="948" t="s">
        <v>4761</v>
      </c>
      <c r="B11" s="943">
        <v>1</v>
      </c>
      <c r="C11" s="944">
        <v>1.1200000000000001</v>
      </c>
      <c r="D11" s="933">
        <v>5</v>
      </c>
      <c r="E11" s="945"/>
      <c r="F11" s="946"/>
      <c r="G11" s="925"/>
      <c r="H11" s="938">
        <v>1</v>
      </c>
      <c r="I11" s="937">
        <v>0.75</v>
      </c>
      <c r="J11" s="924">
        <v>2</v>
      </c>
      <c r="K11" s="939">
        <v>1.1200000000000001</v>
      </c>
      <c r="L11" s="938">
        <v>3</v>
      </c>
      <c r="M11" s="938">
        <v>27</v>
      </c>
      <c r="N11" s="940">
        <v>9</v>
      </c>
      <c r="O11" s="938" t="s">
        <v>4749</v>
      </c>
      <c r="P11" s="941" t="s">
        <v>4762</v>
      </c>
      <c r="Q11" s="942">
        <f t="shared" si="0"/>
        <v>0</v>
      </c>
      <c r="R11" s="979">
        <f t="shared" si="0"/>
        <v>-0.37000000000000011</v>
      </c>
      <c r="S11" s="942">
        <f t="shared" si="1"/>
        <v>1</v>
      </c>
      <c r="T11" s="979">
        <f t="shared" si="2"/>
        <v>0.75</v>
      </c>
      <c r="U11" s="986">
        <v>9</v>
      </c>
      <c r="V11" s="943">
        <v>2</v>
      </c>
      <c r="W11" s="943">
        <v>-7</v>
      </c>
      <c r="X11" s="984">
        <v>0.22222222222222221</v>
      </c>
      <c r="Y11" s="982"/>
    </row>
    <row r="12" spans="1:25" ht="14.4" customHeight="1" x14ac:dyDescent="0.3">
      <c r="A12" s="948" t="s">
        <v>4763</v>
      </c>
      <c r="B12" s="943"/>
      <c r="C12" s="944"/>
      <c r="D12" s="933"/>
      <c r="E12" s="945">
        <v>1</v>
      </c>
      <c r="F12" s="946">
        <v>2.38</v>
      </c>
      <c r="G12" s="925">
        <v>4</v>
      </c>
      <c r="H12" s="938"/>
      <c r="I12" s="937"/>
      <c r="J12" s="924"/>
      <c r="K12" s="939">
        <v>2.38</v>
      </c>
      <c r="L12" s="938">
        <v>3</v>
      </c>
      <c r="M12" s="938">
        <v>30</v>
      </c>
      <c r="N12" s="940">
        <v>10</v>
      </c>
      <c r="O12" s="938" t="s">
        <v>4749</v>
      </c>
      <c r="P12" s="941" t="s">
        <v>4764</v>
      </c>
      <c r="Q12" s="942">
        <f t="shared" si="0"/>
        <v>0</v>
      </c>
      <c r="R12" s="979">
        <f t="shared" si="0"/>
        <v>0</v>
      </c>
      <c r="S12" s="942">
        <f t="shared" si="1"/>
        <v>-1</v>
      </c>
      <c r="T12" s="979">
        <f t="shared" si="2"/>
        <v>-2.38</v>
      </c>
      <c r="U12" s="986" t="s">
        <v>575</v>
      </c>
      <c r="V12" s="943" t="s">
        <v>575</v>
      </c>
      <c r="W12" s="943" t="s">
        <v>575</v>
      </c>
      <c r="X12" s="984" t="s">
        <v>575</v>
      </c>
      <c r="Y12" s="982"/>
    </row>
    <row r="13" spans="1:25" ht="14.4" customHeight="1" x14ac:dyDescent="0.3">
      <c r="A13" s="947" t="s">
        <v>4765</v>
      </c>
      <c r="B13" s="920">
        <v>29</v>
      </c>
      <c r="C13" s="921">
        <v>6.53</v>
      </c>
      <c r="D13" s="922">
        <v>2.8</v>
      </c>
      <c r="E13" s="932">
        <v>23</v>
      </c>
      <c r="F13" s="915">
        <v>5.18</v>
      </c>
      <c r="G13" s="916">
        <v>2.6</v>
      </c>
      <c r="H13" s="914">
        <v>16</v>
      </c>
      <c r="I13" s="915">
        <v>3.62</v>
      </c>
      <c r="J13" s="916">
        <v>2.4</v>
      </c>
      <c r="K13" s="917">
        <v>0.22</v>
      </c>
      <c r="L13" s="914">
        <v>1</v>
      </c>
      <c r="M13" s="914">
        <v>9</v>
      </c>
      <c r="N13" s="918">
        <v>3</v>
      </c>
      <c r="O13" s="914" t="s">
        <v>4749</v>
      </c>
      <c r="P13" s="931" t="s">
        <v>4766</v>
      </c>
      <c r="Q13" s="919">
        <f t="shared" si="0"/>
        <v>-13</v>
      </c>
      <c r="R13" s="978">
        <f t="shared" si="0"/>
        <v>-2.91</v>
      </c>
      <c r="S13" s="919">
        <f t="shared" si="1"/>
        <v>-7</v>
      </c>
      <c r="T13" s="978">
        <f t="shared" si="2"/>
        <v>-1.5599999999999996</v>
      </c>
      <c r="U13" s="985">
        <v>48</v>
      </c>
      <c r="V13" s="928">
        <v>38.4</v>
      </c>
      <c r="W13" s="928">
        <v>-9.6000000000000014</v>
      </c>
      <c r="X13" s="983">
        <v>0.79999999999999993</v>
      </c>
      <c r="Y13" s="981"/>
    </row>
    <row r="14" spans="1:25" ht="14.4" customHeight="1" x14ac:dyDescent="0.3">
      <c r="A14" s="948" t="s">
        <v>4767</v>
      </c>
      <c r="B14" s="934">
        <v>5</v>
      </c>
      <c r="C14" s="935">
        <v>1.28</v>
      </c>
      <c r="D14" s="923">
        <v>3</v>
      </c>
      <c r="E14" s="936">
        <v>3</v>
      </c>
      <c r="F14" s="937">
        <v>0.76</v>
      </c>
      <c r="G14" s="924">
        <v>2.2999999999999998</v>
      </c>
      <c r="H14" s="938">
        <v>4</v>
      </c>
      <c r="I14" s="937">
        <v>1.1299999999999999</v>
      </c>
      <c r="J14" s="926">
        <v>4</v>
      </c>
      <c r="K14" s="939">
        <v>0.25</v>
      </c>
      <c r="L14" s="938">
        <v>1</v>
      </c>
      <c r="M14" s="938">
        <v>9</v>
      </c>
      <c r="N14" s="940">
        <v>3</v>
      </c>
      <c r="O14" s="938" t="s">
        <v>4749</v>
      </c>
      <c r="P14" s="941" t="s">
        <v>4768</v>
      </c>
      <c r="Q14" s="942">
        <f t="shared" si="0"/>
        <v>-1</v>
      </c>
      <c r="R14" s="979">
        <f t="shared" si="0"/>
        <v>-0.15000000000000013</v>
      </c>
      <c r="S14" s="942">
        <f t="shared" si="1"/>
        <v>1</v>
      </c>
      <c r="T14" s="979">
        <f t="shared" si="2"/>
        <v>0.36999999999999988</v>
      </c>
      <c r="U14" s="986">
        <v>12</v>
      </c>
      <c r="V14" s="943">
        <v>16</v>
      </c>
      <c r="W14" s="943">
        <v>4</v>
      </c>
      <c r="X14" s="984">
        <v>1.3333333333333333</v>
      </c>
      <c r="Y14" s="982">
        <v>5</v>
      </c>
    </row>
    <row r="15" spans="1:25" ht="14.4" customHeight="1" x14ac:dyDescent="0.3">
      <c r="A15" s="948" t="s">
        <v>4769</v>
      </c>
      <c r="B15" s="934">
        <v>1</v>
      </c>
      <c r="C15" s="935">
        <v>0.48</v>
      </c>
      <c r="D15" s="923">
        <v>6</v>
      </c>
      <c r="E15" s="936"/>
      <c r="F15" s="937"/>
      <c r="G15" s="924"/>
      <c r="H15" s="938"/>
      <c r="I15" s="937"/>
      <c r="J15" s="924"/>
      <c r="K15" s="939">
        <v>0.48</v>
      </c>
      <c r="L15" s="938">
        <v>2</v>
      </c>
      <c r="M15" s="938">
        <v>15</v>
      </c>
      <c r="N15" s="940">
        <v>5</v>
      </c>
      <c r="O15" s="938" t="s">
        <v>4749</v>
      </c>
      <c r="P15" s="941" t="s">
        <v>4770</v>
      </c>
      <c r="Q15" s="942">
        <f t="shared" si="0"/>
        <v>-1</v>
      </c>
      <c r="R15" s="979">
        <f t="shared" si="0"/>
        <v>-0.48</v>
      </c>
      <c r="S15" s="942">
        <f t="shared" si="1"/>
        <v>0</v>
      </c>
      <c r="T15" s="979">
        <f t="shared" si="2"/>
        <v>0</v>
      </c>
      <c r="U15" s="986" t="s">
        <v>575</v>
      </c>
      <c r="V15" s="943" t="s">
        <v>575</v>
      </c>
      <c r="W15" s="943" t="s">
        <v>575</v>
      </c>
      <c r="X15" s="984" t="s">
        <v>575</v>
      </c>
      <c r="Y15" s="982"/>
    </row>
    <row r="16" spans="1:25" ht="14.4" customHeight="1" x14ac:dyDescent="0.3">
      <c r="A16" s="947" t="s">
        <v>4771</v>
      </c>
      <c r="B16" s="928"/>
      <c r="C16" s="929"/>
      <c r="D16" s="930"/>
      <c r="E16" s="911">
        <v>1</v>
      </c>
      <c r="F16" s="912">
        <v>0.46</v>
      </c>
      <c r="G16" s="913">
        <v>3</v>
      </c>
      <c r="H16" s="914"/>
      <c r="I16" s="915"/>
      <c r="J16" s="916"/>
      <c r="K16" s="917">
        <v>0.46</v>
      </c>
      <c r="L16" s="914">
        <v>1</v>
      </c>
      <c r="M16" s="914">
        <v>9</v>
      </c>
      <c r="N16" s="918">
        <v>3</v>
      </c>
      <c r="O16" s="914" t="s">
        <v>4749</v>
      </c>
      <c r="P16" s="931" t="s">
        <v>4772</v>
      </c>
      <c r="Q16" s="919">
        <f t="shared" si="0"/>
        <v>0</v>
      </c>
      <c r="R16" s="978">
        <f t="shared" si="0"/>
        <v>0</v>
      </c>
      <c r="S16" s="919">
        <f t="shared" si="1"/>
        <v>-1</v>
      </c>
      <c r="T16" s="978">
        <f t="shared" si="2"/>
        <v>-0.46</v>
      </c>
      <c r="U16" s="985" t="s">
        <v>575</v>
      </c>
      <c r="V16" s="928" t="s">
        <v>575</v>
      </c>
      <c r="W16" s="928" t="s">
        <v>575</v>
      </c>
      <c r="X16" s="983" t="s">
        <v>575</v>
      </c>
      <c r="Y16" s="981"/>
    </row>
    <row r="17" spans="1:25" ht="14.4" customHeight="1" x14ac:dyDescent="0.3">
      <c r="A17" s="947" t="s">
        <v>4773</v>
      </c>
      <c r="B17" s="920">
        <v>2</v>
      </c>
      <c r="C17" s="921">
        <v>0.82</v>
      </c>
      <c r="D17" s="922">
        <v>3.5</v>
      </c>
      <c r="E17" s="932">
        <v>1</v>
      </c>
      <c r="F17" s="915">
        <v>0.41</v>
      </c>
      <c r="G17" s="916">
        <v>5</v>
      </c>
      <c r="H17" s="914"/>
      <c r="I17" s="915"/>
      <c r="J17" s="916"/>
      <c r="K17" s="917">
        <v>0.41</v>
      </c>
      <c r="L17" s="914">
        <v>1</v>
      </c>
      <c r="M17" s="914">
        <v>12</v>
      </c>
      <c r="N17" s="918">
        <v>4</v>
      </c>
      <c r="O17" s="914" t="s">
        <v>4749</v>
      </c>
      <c r="P17" s="931" t="s">
        <v>4774</v>
      </c>
      <c r="Q17" s="919">
        <f t="shared" si="0"/>
        <v>-2</v>
      </c>
      <c r="R17" s="978">
        <f t="shared" si="0"/>
        <v>-0.82</v>
      </c>
      <c r="S17" s="919">
        <f t="shared" si="1"/>
        <v>-1</v>
      </c>
      <c r="T17" s="978">
        <f t="shared" si="2"/>
        <v>-0.41</v>
      </c>
      <c r="U17" s="985" t="s">
        <v>575</v>
      </c>
      <c r="V17" s="928" t="s">
        <v>575</v>
      </c>
      <c r="W17" s="928" t="s">
        <v>575</v>
      </c>
      <c r="X17" s="983" t="s">
        <v>575</v>
      </c>
      <c r="Y17" s="981"/>
    </row>
    <row r="18" spans="1:25" ht="14.4" customHeight="1" x14ac:dyDescent="0.3">
      <c r="A18" s="947" t="s">
        <v>4775</v>
      </c>
      <c r="B18" s="920">
        <v>1</v>
      </c>
      <c r="C18" s="921">
        <v>3.12</v>
      </c>
      <c r="D18" s="922">
        <v>6</v>
      </c>
      <c r="E18" s="932"/>
      <c r="F18" s="915"/>
      <c r="G18" s="916"/>
      <c r="H18" s="914"/>
      <c r="I18" s="915"/>
      <c r="J18" s="916"/>
      <c r="K18" s="917">
        <v>3.1</v>
      </c>
      <c r="L18" s="914">
        <v>3</v>
      </c>
      <c r="M18" s="914">
        <v>24</v>
      </c>
      <c r="N18" s="918">
        <v>8</v>
      </c>
      <c r="O18" s="914" t="s">
        <v>4749</v>
      </c>
      <c r="P18" s="931" t="s">
        <v>4776</v>
      </c>
      <c r="Q18" s="919">
        <f t="shared" si="0"/>
        <v>-1</v>
      </c>
      <c r="R18" s="978">
        <f t="shared" si="0"/>
        <v>-3.12</v>
      </c>
      <c r="S18" s="919">
        <f t="shared" si="1"/>
        <v>0</v>
      </c>
      <c r="T18" s="978">
        <f t="shared" si="2"/>
        <v>0</v>
      </c>
      <c r="U18" s="985" t="s">
        <v>575</v>
      </c>
      <c r="V18" s="928" t="s">
        <v>575</v>
      </c>
      <c r="W18" s="928" t="s">
        <v>575</v>
      </c>
      <c r="X18" s="983" t="s">
        <v>575</v>
      </c>
      <c r="Y18" s="981"/>
    </row>
    <row r="19" spans="1:25" ht="14.4" customHeight="1" x14ac:dyDescent="0.3">
      <c r="A19" s="947" t="s">
        <v>4777</v>
      </c>
      <c r="B19" s="928">
        <v>1</v>
      </c>
      <c r="C19" s="929">
        <v>1</v>
      </c>
      <c r="D19" s="930">
        <v>3</v>
      </c>
      <c r="E19" s="911">
        <v>2</v>
      </c>
      <c r="F19" s="912">
        <v>2.0099999999999998</v>
      </c>
      <c r="G19" s="913">
        <v>2.5</v>
      </c>
      <c r="H19" s="914">
        <v>1</v>
      </c>
      <c r="I19" s="915">
        <v>1</v>
      </c>
      <c r="J19" s="916">
        <v>2</v>
      </c>
      <c r="K19" s="917">
        <v>1</v>
      </c>
      <c r="L19" s="914">
        <v>1</v>
      </c>
      <c r="M19" s="914">
        <v>12</v>
      </c>
      <c r="N19" s="918">
        <v>4</v>
      </c>
      <c r="O19" s="914" t="s">
        <v>4749</v>
      </c>
      <c r="P19" s="931" t="s">
        <v>4778</v>
      </c>
      <c r="Q19" s="919">
        <f t="shared" si="0"/>
        <v>0</v>
      </c>
      <c r="R19" s="978">
        <f t="shared" si="0"/>
        <v>0</v>
      </c>
      <c r="S19" s="919">
        <f t="shared" si="1"/>
        <v>-1</v>
      </c>
      <c r="T19" s="978">
        <f t="shared" si="2"/>
        <v>-1.0099999999999998</v>
      </c>
      <c r="U19" s="985">
        <v>4</v>
      </c>
      <c r="V19" s="928">
        <v>2</v>
      </c>
      <c r="W19" s="928">
        <v>-2</v>
      </c>
      <c r="X19" s="983">
        <v>0.5</v>
      </c>
      <c r="Y19" s="981"/>
    </row>
    <row r="20" spans="1:25" ht="14.4" customHeight="1" x14ac:dyDescent="0.3">
      <c r="A20" s="947" t="s">
        <v>4779</v>
      </c>
      <c r="B20" s="928"/>
      <c r="C20" s="929"/>
      <c r="D20" s="930"/>
      <c r="E20" s="911">
        <v>5</v>
      </c>
      <c r="F20" s="912">
        <v>1.86</v>
      </c>
      <c r="G20" s="913">
        <v>3</v>
      </c>
      <c r="H20" s="914">
        <v>1</v>
      </c>
      <c r="I20" s="915">
        <v>0.37</v>
      </c>
      <c r="J20" s="916">
        <v>2</v>
      </c>
      <c r="K20" s="917">
        <v>0.36</v>
      </c>
      <c r="L20" s="914">
        <v>2</v>
      </c>
      <c r="M20" s="914">
        <v>15</v>
      </c>
      <c r="N20" s="918">
        <v>5</v>
      </c>
      <c r="O20" s="914" t="s">
        <v>4749</v>
      </c>
      <c r="P20" s="931" t="s">
        <v>4780</v>
      </c>
      <c r="Q20" s="919">
        <f t="shared" si="0"/>
        <v>1</v>
      </c>
      <c r="R20" s="978">
        <f t="shared" si="0"/>
        <v>0.37</v>
      </c>
      <c r="S20" s="919">
        <f t="shared" si="1"/>
        <v>-4</v>
      </c>
      <c r="T20" s="978">
        <f t="shared" si="2"/>
        <v>-1.4900000000000002</v>
      </c>
      <c r="U20" s="985">
        <v>5</v>
      </c>
      <c r="V20" s="928">
        <v>2</v>
      </c>
      <c r="W20" s="928">
        <v>-3</v>
      </c>
      <c r="X20" s="983">
        <v>0.4</v>
      </c>
      <c r="Y20" s="981"/>
    </row>
    <row r="21" spans="1:25" ht="14.4" customHeight="1" x14ac:dyDescent="0.3">
      <c r="A21" s="948" t="s">
        <v>4781</v>
      </c>
      <c r="B21" s="943">
        <v>2</v>
      </c>
      <c r="C21" s="944">
        <v>1.23</v>
      </c>
      <c r="D21" s="933">
        <v>3.5</v>
      </c>
      <c r="E21" s="945">
        <v>2</v>
      </c>
      <c r="F21" s="946">
        <v>1.23</v>
      </c>
      <c r="G21" s="925">
        <v>2</v>
      </c>
      <c r="H21" s="938">
        <v>3</v>
      </c>
      <c r="I21" s="937">
        <v>1.84</v>
      </c>
      <c r="J21" s="924">
        <v>4.3</v>
      </c>
      <c r="K21" s="939">
        <v>0.61</v>
      </c>
      <c r="L21" s="938">
        <v>2</v>
      </c>
      <c r="M21" s="938">
        <v>21</v>
      </c>
      <c r="N21" s="940">
        <v>7</v>
      </c>
      <c r="O21" s="938" t="s">
        <v>4749</v>
      </c>
      <c r="P21" s="941" t="s">
        <v>4782</v>
      </c>
      <c r="Q21" s="942">
        <f t="shared" si="0"/>
        <v>1</v>
      </c>
      <c r="R21" s="979">
        <f t="shared" si="0"/>
        <v>0.6100000000000001</v>
      </c>
      <c r="S21" s="942">
        <f t="shared" si="1"/>
        <v>1</v>
      </c>
      <c r="T21" s="979">
        <f t="shared" si="2"/>
        <v>0.6100000000000001</v>
      </c>
      <c r="U21" s="986">
        <v>21</v>
      </c>
      <c r="V21" s="943">
        <v>12.899999999999999</v>
      </c>
      <c r="W21" s="943">
        <v>-8.1000000000000014</v>
      </c>
      <c r="X21" s="984">
        <v>0.61428571428571421</v>
      </c>
      <c r="Y21" s="982"/>
    </row>
    <row r="22" spans="1:25" ht="14.4" customHeight="1" x14ac:dyDescent="0.3">
      <c r="A22" s="947" t="s">
        <v>4783</v>
      </c>
      <c r="B22" s="920">
        <v>2</v>
      </c>
      <c r="C22" s="921">
        <v>1.47</v>
      </c>
      <c r="D22" s="922">
        <v>4.5</v>
      </c>
      <c r="E22" s="932">
        <v>3</v>
      </c>
      <c r="F22" s="915">
        <v>2.2000000000000002</v>
      </c>
      <c r="G22" s="916">
        <v>4.7</v>
      </c>
      <c r="H22" s="914">
        <v>1</v>
      </c>
      <c r="I22" s="915">
        <v>0.73</v>
      </c>
      <c r="J22" s="916">
        <v>5</v>
      </c>
      <c r="K22" s="917">
        <v>0.73</v>
      </c>
      <c r="L22" s="914">
        <v>2</v>
      </c>
      <c r="M22" s="914">
        <v>21</v>
      </c>
      <c r="N22" s="918">
        <v>7</v>
      </c>
      <c r="O22" s="914" t="s">
        <v>4749</v>
      </c>
      <c r="P22" s="931" t="s">
        <v>4784</v>
      </c>
      <c r="Q22" s="919">
        <f t="shared" si="0"/>
        <v>-1</v>
      </c>
      <c r="R22" s="978">
        <f t="shared" si="0"/>
        <v>-0.74</v>
      </c>
      <c r="S22" s="919">
        <f t="shared" si="1"/>
        <v>-2</v>
      </c>
      <c r="T22" s="978">
        <f t="shared" si="2"/>
        <v>-1.4700000000000002</v>
      </c>
      <c r="U22" s="985">
        <v>7</v>
      </c>
      <c r="V22" s="928">
        <v>5</v>
      </c>
      <c r="W22" s="928">
        <v>-2</v>
      </c>
      <c r="X22" s="983">
        <v>0.7142857142857143</v>
      </c>
      <c r="Y22" s="981"/>
    </row>
    <row r="23" spans="1:25" ht="14.4" customHeight="1" x14ac:dyDescent="0.3">
      <c r="A23" s="948" t="s">
        <v>4785</v>
      </c>
      <c r="B23" s="934">
        <v>3</v>
      </c>
      <c r="C23" s="935">
        <v>2.3199999999999998</v>
      </c>
      <c r="D23" s="923">
        <v>8</v>
      </c>
      <c r="E23" s="936"/>
      <c r="F23" s="937"/>
      <c r="G23" s="924"/>
      <c r="H23" s="938">
        <v>3</v>
      </c>
      <c r="I23" s="937">
        <v>2.6</v>
      </c>
      <c r="J23" s="924">
        <v>7.3</v>
      </c>
      <c r="K23" s="939">
        <v>0.87</v>
      </c>
      <c r="L23" s="938">
        <v>3</v>
      </c>
      <c r="M23" s="938">
        <v>27</v>
      </c>
      <c r="N23" s="940">
        <v>9</v>
      </c>
      <c r="O23" s="938" t="s">
        <v>4749</v>
      </c>
      <c r="P23" s="941" t="s">
        <v>4786</v>
      </c>
      <c r="Q23" s="942">
        <f t="shared" si="0"/>
        <v>0</v>
      </c>
      <c r="R23" s="979">
        <f t="shared" si="0"/>
        <v>0.28000000000000025</v>
      </c>
      <c r="S23" s="942">
        <f t="shared" si="1"/>
        <v>3</v>
      </c>
      <c r="T23" s="979">
        <f t="shared" si="2"/>
        <v>2.6</v>
      </c>
      <c r="U23" s="986">
        <v>27</v>
      </c>
      <c r="V23" s="943">
        <v>21.9</v>
      </c>
      <c r="W23" s="943">
        <v>-5.1000000000000014</v>
      </c>
      <c r="X23" s="984">
        <v>0.81111111111111101</v>
      </c>
      <c r="Y23" s="982">
        <v>2</v>
      </c>
    </row>
    <row r="24" spans="1:25" ht="14.4" customHeight="1" x14ac:dyDescent="0.3">
      <c r="A24" s="947" t="s">
        <v>4787</v>
      </c>
      <c r="B24" s="928"/>
      <c r="C24" s="929"/>
      <c r="D24" s="930"/>
      <c r="E24" s="911">
        <v>2</v>
      </c>
      <c r="F24" s="912">
        <v>0.83</v>
      </c>
      <c r="G24" s="913">
        <v>3</v>
      </c>
      <c r="H24" s="914"/>
      <c r="I24" s="915"/>
      <c r="J24" s="916"/>
      <c r="K24" s="917">
        <v>0.42</v>
      </c>
      <c r="L24" s="914">
        <v>2</v>
      </c>
      <c r="M24" s="914">
        <v>15</v>
      </c>
      <c r="N24" s="918">
        <v>5</v>
      </c>
      <c r="O24" s="914" t="s">
        <v>4749</v>
      </c>
      <c r="P24" s="931" t="s">
        <v>4788</v>
      </c>
      <c r="Q24" s="919">
        <f t="shared" si="0"/>
        <v>0</v>
      </c>
      <c r="R24" s="978">
        <f t="shared" si="0"/>
        <v>0</v>
      </c>
      <c r="S24" s="919">
        <f t="shared" si="1"/>
        <v>-2</v>
      </c>
      <c r="T24" s="978">
        <f t="shared" si="2"/>
        <v>-0.83</v>
      </c>
      <c r="U24" s="985" t="s">
        <v>575</v>
      </c>
      <c r="V24" s="928" t="s">
        <v>575</v>
      </c>
      <c r="W24" s="928" t="s">
        <v>575</v>
      </c>
      <c r="X24" s="983" t="s">
        <v>575</v>
      </c>
      <c r="Y24" s="981"/>
    </row>
    <row r="25" spans="1:25" ht="14.4" customHeight="1" x14ac:dyDescent="0.3">
      <c r="A25" s="947" t="s">
        <v>4789</v>
      </c>
      <c r="B25" s="928"/>
      <c r="C25" s="929"/>
      <c r="D25" s="930"/>
      <c r="E25" s="932"/>
      <c r="F25" s="915"/>
      <c r="G25" s="916"/>
      <c r="H25" s="911">
        <v>1</v>
      </c>
      <c r="I25" s="912">
        <v>1.22</v>
      </c>
      <c r="J25" s="927">
        <v>10</v>
      </c>
      <c r="K25" s="917">
        <v>0.54</v>
      </c>
      <c r="L25" s="914">
        <v>3</v>
      </c>
      <c r="M25" s="914">
        <v>24</v>
      </c>
      <c r="N25" s="918">
        <v>8</v>
      </c>
      <c r="O25" s="914" t="s">
        <v>4749</v>
      </c>
      <c r="P25" s="931" t="s">
        <v>4790</v>
      </c>
      <c r="Q25" s="919">
        <f t="shared" si="0"/>
        <v>1</v>
      </c>
      <c r="R25" s="978">
        <f t="shared" si="0"/>
        <v>1.22</v>
      </c>
      <c r="S25" s="919">
        <f t="shared" si="1"/>
        <v>1</v>
      </c>
      <c r="T25" s="978">
        <f t="shared" si="2"/>
        <v>1.22</v>
      </c>
      <c r="U25" s="985">
        <v>8</v>
      </c>
      <c r="V25" s="928">
        <v>10</v>
      </c>
      <c r="W25" s="928">
        <v>2</v>
      </c>
      <c r="X25" s="983">
        <v>1.25</v>
      </c>
      <c r="Y25" s="981">
        <v>2</v>
      </c>
    </row>
    <row r="26" spans="1:25" ht="14.4" customHeight="1" x14ac:dyDescent="0.3">
      <c r="A26" s="947" t="s">
        <v>4791</v>
      </c>
      <c r="B26" s="928">
        <v>1</v>
      </c>
      <c r="C26" s="929">
        <v>5.18</v>
      </c>
      <c r="D26" s="930">
        <v>12</v>
      </c>
      <c r="E26" s="911">
        <v>1</v>
      </c>
      <c r="F26" s="912">
        <v>5.18</v>
      </c>
      <c r="G26" s="913">
        <v>7</v>
      </c>
      <c r="H26" s="914"/>
      <c r="I26" s="915"/>
      <c r="J26" s="916"/>
      <c r="K26" s="917">
        <v>5.18</v>
      </c>
      <c r="L26" s="914">
        <v>3</v>
      </c>
      <c r="M26" s="914">
        <v>27</v>
      </c>
      <c r="N26" s="918">
        <v>9</v>
      </c>
      <c r="O26" s="914" t="s">
        <v>4749</v>
      </c>
      <c r="P26" s="931" t="s">
        <v>4792</v>
      </c>
      <c r="Q26" s="919">
        <f t="shared" si="0"/>
        <v>-1</v>
      </c>
      <c r="R26" s="978">
        <f t="shared" si="0"/>
        <v>-5.18</v>
      </c>
      <c r="S26" s="919">
        <f t="shared" si="1"/>
        <v>-1</v>
      </c>
      <c r="T26" s="978">
        <f t="shared" si="2"/>
        <v>-5.18</v>
      </c>
      <c r="U26" s="985" t="s">
        <v>575</v>
      </c>
      <c r="V26" s="928" t="s">
        <v>575</v>
      </c>
      <c r="W26" s="928" t="s">
        <v>575</v>
      </c>
      <c r="X26" s="983" t="s">
        <v>575</v>
      </c>
      <c r="Y26" s="981"/>
    </row>
    <row r="27" spans="1:25" ht="14.4" customHeight="1" x14ac:dyDescent="0.3">
      <c r="A27" s="947" t="s">
        <v>4793</v>
      </c>
      <c r="B27" s="928">
        <v>2</v>
      </c>
      <c r="C27" s="929">
        <v>6.04</v>
      </c>
      <c r="D27" s="930">
        <v>6.5</v>
      </c>
      <c r="E27" s="932"/>
      <c r="F27" s="915"/>
      <c r="G27" s="916"/>
      <c r="H27" s="911">
        <v>2</v>
      </c>
      <c r="I27" s="912">
        <v>5.59</v>
      </c>
      <c r="J27" s="913">
        <v>3.5</v>
      </c>
      <c r="K27" s="917">
        <v>3.02</v>
      </c>
      <c r="L27" s="914">
        <v>4</v>
      </c>
      <c r="M27" s="914">
        <v>33</v>
      </c>
      <c r="N27" s="918">
        <v>11</v>
      </c>
      <c r="O27" s="914" t="s">
        <v>4749</v>
      </c>
      <c r="P27" s="931" t="s">
        <v>4794</v>
      </c>
      <c r="Q27" s="919">
        <f t="shared" si="0"/>
        <v>0</v>
      </c>
      <c r="R27" s="978">
        <f t="shared" si="0"/>
        <v>-0.45000000000000018</v>
      </c>
      <c r="S27" s="919">
        <f t="shared" si="1"/>
        <v>2</v>
      </c>
      <c r="T27" s="978">
        <f t="shared" si="2"/>
        <v>5.59</v>
      </c>
      <c r="U27" s="985">
        <v>22</v>
      </c>
      <c r="V27" s="928">
        <v>7</v>
      </c>
      <c r="W27" s="928">
        <v>-15</v>
      </c>
      <c r="X27" s="983">
        <v>0.31818181818181818</v>
      </c>
      <c r="Y27" s="981"/>
    </row>
    <row r="28" spans="1:25" ht="14.4" customHeight="1" x14ac:dyDescent="0.3">
      <c r="A28" s="948" t="s">
        <v>4795</v>
      </c>
      <c r="B28" s="943"/>
      <c r="C28" s="944"/>
      <c r="D28" s="933"/>
      <c r="E28" s="936">
        <v>1</v>
      </c>
      <c r="F28" s="937">
        <v>3.11</v>
      </c>
      <c r="G28" s="924">
        <v>7</v>
      </c>
      <c r="H28" s="945">
        <v>1</v>
      </c>
      <c r="I28" s="946">
        <v>3.11</v>
      </c>
      <c r="J28" s="926">
        <v>16</v>
      </c>
      <c r="K28" s="939">
        <v>3.11</v>
      </c>
      <c r="L28" s="938">
        <v>4</v>
      </c>
      <c r="M28" s="938">
        <v>39</v>
      </c>
      <c r="N28" s="940">
        <v>13</v>
      </c>
      <c r="O28" s="938" t="s">
        <v>4749</v>
      </c>
      <c r="P28" s="941" t="s">
        <v>4794</v>
      </c>
      <c r="Q28" s="942">
        <f t="shared" si="0"/>
        <v>1</v>
      </c>
      <c r="R28" s="979">
        <f t="shared" si="0"/>
        <v>3.11</v>
      </c>
      <c r="S28" s="942">
        <f t="shared" si="1"/>
        <v>0</v>
      </c>
      <c r="T28" s="979">
        <f t="shared" si="2"/>
        <v>0</v>
      </c>
      <c r="U28" s="986">
        <v>13</v>
      </c>
      <c r="V28" s="943">
        <v>16</v>
      </c>
      <c r="W28" s="943">
        <v>3</v>
      </c>
      <c r="X28" s="984">
        <v>1.2307692307692308</v>
      </c>
      <c r="Y28" s="982">
        <v>3</v>
      </c>
    </row>
    <row r="29" spans="1:25" ht="14.4" customHeight="1" x14ac:dyDescent="0.3">
      <c r="A29" s="947" t="s">
        <v>4796</v>
      </c>
      <c r="B29" s="928"/>
      <c r="C29" s="929"/>
      <c r="D29" s="930"/>
      <c r="E29" s="932"/>
      <c r="F29" s="915"/>
      <c r="G29" s="916"/>
      <c r="H29" s="911">
        <v>1</v>
      </c>
      <c r="I29" s="912">
        <v>1.59</v>
      </c>
      <c r="J29" s="927">
        <v>22</v>
      </c>
      <c r="K29" s="917">
        <v>1.59</v>
      </c>
      <c r="L29" s="914">
        <v>4</v>
      </c>
      <c r="M29" s="914">
        <v>36</v>
      </c>
      <c r="N29" s="918">
        <v>12</v>
      </c>
      <c r="O29" s="914" t="s">
        <v>4749</v>
      </c>
      <c r="P29" s="931" t="s">
        <v>4797</v>
      </c>
      <c r="Q29" s="919">
        <f t="shared" si="0"/>
        <v>1</v>
      </c>
      <c r="R29" s="978">
        <f t="shared" si="0"/>
        <v>1.59</v>
      </c>
      <c r="S29" s="919">
        <f t="shared" si="1"/>
        <v>1</v>
      </c>
      <c r="T29" s="978">
        <f t="shared" si="2"/>
        <v>1.59</v>
      </c>
      <c r="U29" s="985">
        <v>12</v>
      </c>
      <c r="V29" s="928">
        <v>22</v>
      </c>
      <c r="W29" s="928">
        <v>10</v>
      </c>
      <c r="X29" s="983">
        <v>1.8333333333333333</v>
      </c>
      <c r="Y29" s="981">
        <v>10</v>
      </c>
    </row>
    <row r="30" spans="1:25" ht="14.4" customHeight="1" x14ac:dyDescent="0.3">
      <c r="A30" s="948" t="s">
        <v>4798</v>
      </c>
      <c r="B30" s="943">
        <v>1</v>
      </c>
      <c r="C30" s="944">
        <v>2.42</v>
      </c>
      <c r="D30" s="933">
        <v>19</v>
      </c>
      <c r="E30" s="936"/>
      <c r="F30" s="937"/>
      <c r="G30" s="924"/>
      <c r="H30" s="945"/>
      <c r="I30" s="946"/>
      <c r="J30" s="925"/>
      <c r="K30" s="939">
        <v>2.16</v>
      </c>
      <c r="L30" s="938">
        <v>5</v>
      </c>
      <c r="M30" s="938">
        <v>48</v>
      </c>
      <c r="N30" s="940">
        <v>16</v>
      </c>
      <c r="O30" s="938" t="s">
        <v>4749</v>
      </c>
      <c r="P30" s="941" t="s">
        <v>4797</v>
      </c>
      <c r="Q30" s="942">
        <f t="shared" si="0"/>
        <v>-1</v>
      </c>
      <c r="R30" s="979">
        <f t="shared" si="0"/>
        <v>-2.42</v>
      </c>
      <c r="S30" s="942">
        <f t="shared" si="1"/>
        <v>0</v>
      </c>
      <c r="T30" s="979">
        <f t="shared" si="2"/>
        <v>0</v>
      </c>
      <c r="U30" s="986" t="s">
        <v>575</v>
      </c>
      <c r="V30" s="943" t="s">
        <v>575</v>
      </c>
      <c r="W30" s="943" t="s">
        <v>575</v>
      </c>
      <c r="X30" s="984" t="s">
        <v>575</v>
      </c>
      <c r="Y30" s="982"/>
    </row>
    <row r="31" spans="1:25" ht="14.4" customHeight="1" x14ac:dyDescent="0.3">
      <c r="A31" s="947" t="s">
        <v>4799</v>
      </c>
      <c r="B31" s="928">
        <v>10</v>
      </c>
      <c r="C31" s="929">
        <v>22.91</v>
      </c>
      <c r="D31" s="930">
        <v>4.7</v>
      </c>
      <c r="E31" s="911">
        <v>8</v>
      </c>
      <c r="F31" s="912">
        <v>18.55</v>
      </c>
      <c r="G31" s="913">
        <v>5.3</v>
      </c>
      <c r="H31" s="914">
        <v>5</v>
      </c>
      <c r="I31" s="915">
        <v>11.89</v>
      </c>
      <c r="J31" s="916">
        <v>7.2</v>
      </c>
      <c r="K31" s="917">
        <v>2.38</v>
      </c>
      <c r="L31" s="914">
        <v>4</v>
      </c>
      <c r="M31" s="914">
        <v>33</v>
      </c>
      <c r="N31" s="918">
        <v>11</v>
      </c>
      <c r="O31" s="914" t="s">
        <v>4749</v>
      </c>
      <c r="P31" s="931" t="s">
        <v>4800</v>
      </c>
      <c r="Q31" s="919">
        <f t="shared" si="0"/>
        <v>-5</v>
      </c>
      <c r="R31" s="978">
        <f t="shared" si="0"/>
        <v>-11.02</v>
      </c>
      <c r="S31" s="919">
        <f t="shared" si="1"/>
        <v>-3</v>
      </c>
      <c r="T31" s="978">
        <f t="shared" si="2"/>
        <v>-6.66</v>
      </c>
      <c r="U31" s="985">
        <v>55</v>
      </c>
      <c r="V31" s="928">
        <v>36</v>
      </c>
      <c r="W31" s="928">
        <v>-19</v>
      </c>
      <c r="X31" s="983">
        <v>0.65454545454545454</v>
      </c>
      <c r="Y31" s="981">
        <v>4</v>
      </c>
    </row>
    <row r="32" spans="1:25" ht="14.4" customHeight="1" x14ac:dyDescent="0.3">
      <c r="A32" s="948" t="s">
        <v>4801</v>
      </c>
      <c r="B32" s="943">
        <v>6</v>
      </c>
      <c r="C32" s="944">
        <v>17.32</v>
      </c>
      <c r="D32" s="933">
        <v>8.8000000000000007</v>
      </c>
      <c r="E32" s="945">
        <v>9</v>
      </c>
      <c r="F32" s="946">
        <v>24.76</v>
      </c>
      <c r="G32" s="925">
        <v>9.1999999999999993</v>
      </c>
      <c r="H32" s="938">
        <v>4</v>
      </c>
      <c r="I32" s="937">
        <v>11.04</v>
      </c>
      <c r="J32" s="924">
        <v>4.5</v>
      </c>
      <c r="K32" s="939">
        <v>2.76</v>
      </c>
      <c r="L32" s="938">
        <v>4</v>
      </c>
      <c r="M32" s="938">
        <v>39</v>
      </c>
      <c r="N32" s="940">
        <v>13</v>
      </c>
      <c r="O32" s="938" t="s">
        <v>4749</v>
      </c>
      <c r="P32" s="941" t="s">
        <v>4800</v>
      </c>
      <c r="Q32" s="942">
        <f t="shared" si="0"/>
        <v>-2</v>
      </c>
      <c r="R32" s="979">
        <f t="shared" si="0"/>
        <v>-6.2800000000000011</v>
      </c>
      <c r="S32" s="942">
        <f t="shared" si="1"/>
        <v>-5</v>
      </c>
      <c r="T32" s="979">
        <f t="shared" si="2"/>
        <v>-13.720000000000002</v>
      </c>
      <c r="U32" s="986">
        <v>52</v>
      </c>
      <c r="V32" s="943">
        <v>18</v>
      </c>
      <c r="W32" s="943">
        <v>-34</v>
      </c>
      <c r="X32" s="984">
        <v>0.34615384615384615</v>
      </c>
      <c r="Y32" s="982"/>
    </row>
    <row r="33" spans="1:25" ht="14.4" customHeight="1" x14ac:dyDescent="0.3">
      <c r="A33" s="948" t="s">
        <v>4802</v>
      </c>
      <c r="B33" s="943">
        <v>2</v>
      </c>
      <c r="C33" s="944">
        <v>7.41</v>
      </c>
      <c r="D33" s="933">
        <v>9.5</v>
      </c>
      <c r="E33" s="945">
        <v>2</v>
      </c>
      <c r="F33" s="946">
        <v>7.41</v>
      </c>
      <c r="G33" s="925">
        <v>10</v>
      </c>
      <c r="H33" s="938"/>
      <c r="I33" s="937"/>
      <c r="J33" s="924"/>
      <c r="K33" s="939">
        <v>3.7</v>
      </c>
      <c r="L33" s="938">
        <v>6</v>
      </c>
      <c r="M33" s="938">
        <v>51</v>
      </c>
      <c r="N33" s="940">
        <v>17</v>
      </c>
      <c r="O33" s="938" t="s">
        <v>4749</v>
      </c>
      <c r="P33" s="941" t="s">
        <v>4800</v>
      </c>
      <c r="Q33" s="942">
        <f t="shared" si="0"/>
        <v>-2</v>
      </c>
      <c r="R33" s="979">
        <f t="shared" si="0"/>
        <v>-7.41</v>
      </c>
      <c r="S33" s="942">
        <f t="shared" si="1"/>
        <v>-2</v>
      </c>
      <c r="T33" s="979">
        <f t="shared" si="2"/>
        <v>-7.41</v>
      </c>
      <c r="U33" s="986" t="s">
        <v>575</v>
      </c>
      <c r="V33" s="943" t="s">
        <v>575</v>
      </c>
      <c r="W33" s="943" t="s">
        <v>575</v>
      </c>
      <c r="X33" s="984" t="s">
        <v>575</v>
      </c>
      <c r="Y33" s="982"/>
    </row>
    <row r="34" spans="1:25" ht="14.4" customHeight="1" x14ac:dyDescent="0.3">
      <c r="A34" s="947" t="s">
        <v>4803</v>
      </c>
      <c r="B34" s="920">
        <v>2</v>
      </c>
      <c r="C34" s="921">
        <v>2.76</v>
      </c>
      <c r="D34" s="922">
        <v>14</v>
      </c>
      <c r="E34" s="932"/>
      <c r="F34" s="915"/>
      <c r="G34" s="916"/>
      <c r="H34" s="914"/>
      <c r="I34" s="915"/>
      <c r="J34" s="916"/>
      <c r="K34" s="917">
        <v>0.79</v>
      </c>
      <c r="L34" s="914">
        <v>2</v>
      </c>
      <c r="M34" s="914">
        <v>15</v>
      </c>
      <c r="N34" s="918">
        <v>5</v>
      </c>
      <c r="O34" s="914" t="s">
        <v>4749</v>
      </c>
      <c r="P34" s="931" t="s">
        <v>4804</v>
      </c>
      <c r="Q34" s="919">
        <f t="shared" si="0"/>
        <v>-2</v>
      </c>
      <c r="R34" s="978">
        <f t="shared" si="0"/>
        <v>-2.76</v>
      </c>
      <c r="S34" s="919">
        <f t="shared" si="1"/>
        <v>0</v>
      </c>
      <c r="T34" s="978">
        <f t="shared" si="2"/>
        <v>0</v>
      </c>
      <c r="U34" s="985" t="s">
        <v>575</v>
      </c>
      <c r="V34" s="928" t="s">
        <v>575</v>
      </c>
      <c r="W34" s="928" t="s">
        <v>575</v>
      </c>
      <c r="X34" s="983" t="s">
        <v>575</v>
      </c>
      <c r="Y34" s="981"/>
    </row>
    <row r="35" spans="1:25" ht="14.4" customHeight="1" x14ac:dyDescent="0.3">
      <c r="A35" s="948" t="s">
        <v>4805</v>
      </c>
      <c r="B35" s="934">
        <v>1</v>
      </c>
      <c r="C35" s="935">
        <v>1.84</v>
      </c>
      <c r="D35" s="923">
        <v>12</v>
      </c>
      <c r="E35" s="936">
        <v>1</v>
      </c>
      <c r="F35" s="937">
        <v>2.57</v>
      </c>
      <c r="G35" s="924">
        <v>19</v>
      </c>
      <c r="H35" s="938"/>
      <c r="I35" s="937"/>
      <c r="J35" s="924"/>
      <c r="K35" s="939">
        <v>1.84</v>
      </c>
      <c r="L35" s="938">
        <v>5</v>
      </c>
      <c r="M35" s="938">
        <v>42</v>
      </c>
      <c r="N35" s="940">
        <v>14</v>
      </c>
      <c r="O35" s="938" t="s">
        <v>4749</v>
      </c>
      <c r="P35" s="941" t="s">
        <v>4804</v>
      </c>
      <c r="Q35" s="942">
        <f t="shared" si="0"/>
        <v>-1</v>
      </c>
      <c r="R35" s="979">
        <f t="shared" si="0"/>
        <v>-1.84</v>
      </c>
      <c r="S35" s="942">
        <f t="shared" si="1"/>
        <v>-1</v>
      </c>
      <c r="T35" s="979">
        <f t="shared" si="2"/>
        <v>-2.57</v>
      </c>
      <c r="U35" s="986" t="s">
        <v>575</v>
      </c>
      <c r="V35" s="943" t="s">
        <v>575</v>
      </c>
      <c r="W35" s="943" t="s">
        <v>575</v>
      </c>
      <c r="X35" s="984" t="s">
        <v>575</v>
      </c>
      <c r="Y35" s="982"/>
    </row>
    <row r="36" spans="1:25" ht="14.4" customHeight="1" x14ac:dyDescent="0.3">
      <c r="A36" s="947" t="s">
        <v>4806</v>
      </c>
      <c r="B36" s="928">
        <v>63</v>
      </c>
      <c r="C36" s="929">
        <v>78.099999999999994</v>
      </c>
      <c r="D36" s="930">
        <v>4</v>
      </c>
      <c r="E36" s="932">
        <v>75</v>
      </c>
      <c r="F36" s="915">
        <v>92.95</v>
      </c>
      <c r="G36" s="916">
        <v>3.6</v>
      </c>
      <c r="H36" s="911">
        <v>79</v>
      </c>
      <c r="I36" s="912">
        <v>100.05</v>
      </c>
      <c r="J36" s="913">
        <v>4.3</v>
      </c>
      <c r="K36" s="917">
        <v>1.22</v>
      </c>
      <c r="L36" s="914">
        <v>2</v>
      </c>
      <c r="M36" s="914">
        <v>18</v>
      </c>
      <c r="N36" s="918">
        <v>6</v>
      </c>
      <c r="O36" s="914" t="s">
        <v>4749</v>
      </c>
      <c r="P36" s="931" t="s">
        <v>4807</v>
      </c>
      <c r="Q36" s="919">
        <f t="shared" si="0"/>
        <v>16</v>
      </c>
      <c r="R36" s="978">
        <f t="shared" si="0"/>
        <v>21.950000000000003</v>
      </c>
      <c r="S36" s="919">
        <f t="shared" si="1"/>
        <v>4</v>
      </c>
      <c r="T36" s="978">
        <f t="shared" si="2"/>
        <v>7.0999999999999943</v>
      </c>
      <c r="U36" s="985">
        <v>474</v>
      </c>
      <c r="V36" s="928">
        <v>339.7</v>
      </c>
      <c r="W36" s="928">
        <v>-134.30000000000001</v>
      </c>
      <c r="X36" s="983">
        <v>0.71666666666666667</v>
      </c>
      <c r="Y36" s="981">
        <v>28</v>
      </c>
    </row>
    <row r="37" spans="1:25" ht="14.4" customHeight="1" x14ac:dyDescent="0.3">
      <c r="A37" s="948" t="s">
        <v>4808</v>
      </c>
      <c r="B37" s="943">
        <v>7</v>
      </c>
      <c r="C37" s="944">
        <v>11.46</v>
      </c>
      <c r="D37" s="933">
        <v>5.3</v>
      </c>
      <c r="E37" s="936">
        <v>12</v>
      </c>
      <c r="F37" s="937">
        <v>19.61</v>
      </c>
      <c r="G37" s="924">
        <v>8.4</v>
      </c>
      <c r="H37" s="945">
        <v>10</v>
      </c>
      <c r="I37" s="946">
        <v>16.13</v>
      </c>
      <c r="J37" s="925">
        <v>5.5</v>
      </c>
      <c r="K37" s="939">
        <v>1.58</v>
      </c>
      <c r="L37" s="938">
        <v>3</v>
      </c>
      <c r="M37" s="938">
        <v>24</v>
      </c>
      <c r="N37" s="940">
        <v>8</v>
      </c>
      <c r="O37" s="938" t="s">
        <v>4749</v>
      </c>
      <c r="P37" s="941" t="s">
        <v>4807</v>
      </c>
      <c r="Q37" s="942">
        <f t="shared" si="0"/>
        <v>3</v>
      </c>
      <c r="R37" s="979">
        <f t="shared" si="0"/>
        <v>4.6699999999999982</v>
      </c>
      <c r="S37" s="942">
        <f t="shared" si="1"/>
        <v>-2</v>
      </c>
      <c r="T37" s="979">
        <f t="shared" si="2"/>
        <v>-3.4800000000000004</v>
      </c>
      <c r="U37" s="986">
        <v>80</v>
      </c>
      <c r="V37" s="943">
        <v>55</v>
      </c>
      <c r="W37" s="943">
        <v>-25</v>
      </c>
      <c r="X37" s="984">
        <v>0.6875</v>
      </c>
      <c r="Y37" s="982">
        <v>7</v>
      </c>
    </row>
    <row r="38" spans="1:25" ht="14.4" customHeight="1" x14ac:dyDescent="0.3">
      <c r="A38" s="948" t="s">
        <v>4809</v>
      </c>
      <c r="B38" s="943"/>
      <c r="C38" s="944"/>
      <c r="D38" s="933"/>
      <c r="E38" s="936"/>
      <c r="F38" s="937"/>
      <c r="G38" s="924"/>
      <c r="H38" s="945">
        <v>1</v>
      </c>
      <c r="I38" s="946">
        <v>1.87</v>
      </c>
      <c r="J38" s="925">
        <v>3</v>
      </c>
      <c r="K38" s="939">
        <v>2.37</v>
      </c>
      <c r="L38" s="938">
        <v>4</v>
      </c>
      <c r="M38" s="938">
        <v>39</v>
      </c>
      <c r="N38" s="940">
        <v>13</v>
      </c>
      <c r="O38" s="938" t="s">
        <v>4749</v>
      </c>
      <c r="P38" s="941" t="s">
        <v>4807</v>
      </c>
      <c r="Q38" s="942">
        <f t="shared" si="0"/>
        <v>1</v>
      </c>
      <c r="R38" s="979">
        <f t="shared" si="0"/>
        <v>1.87</v>
      </c>
      <c r="S38" s="942">
        <f t="shared" si="1"/>
        <v>1</v>
      </c>
      <c r="T38" s="979">
        <f t="shared" si="2"/>
        <v>1.87</v>
      </c>
      <c r="U38" s="986">
        <v>13</v>
      </c>
      <c r="V38" s="943">
        <v>3</v>
      </c>
      <c r="W38" s="943">
        <v>-10</v>
      </c>
      <c r="X38" s="984">
        <v>0.23076923076923078</v>
      </c>
      <c r="Y38" s="982"/>
    </row>
    <row r="39" spans="1:25" ht="14.4" customHeight="1" x14ac:dyDescent="0.3">
      <c r="A39" s="947" t="s">
        <v>4810</v>
      </c>
      <c r="B39" s="928">
        <v>45</v>
      </c>
      <c r="C39" s="929">
        <v>17.14</v>
      </c>
      <c r="D39" s="930">
        <v>2.8</v>
      </c>
      <c r="E39" s="911">
        <v>56</v>
      </c>
      <c r="F39" s="912">
        <v>21.34</v>
      </c>
      <c r="G39" s="913">
        <v>2.8</v>
      </c>
      <c r="H39" s="914">
        <v>44</v>
      </c>
      <c r="I39" s="915">
        <v>16.809999999999999</v>
      </c>
      <c r="J39" s="916">
        <v>2.8</v>
      </c>
      <c r="K39" s="917">
        <v>0.38</v>
      </c>
      <c r="L39" s="914">
        <v>1</v>
      </c>
      <c r="M39" s="914">
        <v>9</v>
      </c>
      <c r="N39" s="918">
        <v>3</v>
      </c>
      <c r="O39" s="914" t="s">
        <v>4749</v>
      </c>
      <c r="P39" s="931" t="s">
        <v>4811</v>
      </c>
      <c r="Q39" s="919">
        <f t="shared" si="0"/>
        <v>-1</v>
      </c>
      <c r="R39" s="978">
        <f t="shared" si="0"/>
        <v>-0.33000000000000185</v>
      </c>
      <c r="S39" s="919">
        <f t="shared" si="1"/>
        <v>-12</v>
      </c>
      <c r="T39" s="978">
        <f t="shared" si="2"/>
        <v>-4.5300000000000011</v>
      </c>
      <c r="U39" s="985">
        <v>132</v>
      </c>
      <c r="V39" s="928">
        <v>123.19999999999999</v>
      </c>
      <c r="W39" s="928">
        <v>-8.8000000000000114</v>
      </c>
      <c r="X39" s="983">
        <v>0.93333333333333324</v>
      </c>
      <c r="Y39" s="981">
        <v>4</v>
      </c>
    </row>
    <row r="40" spans="1:25" ht="14.4" customHeight="1" x14ac:dyDescent="0.3">
      <c r="A40" s="948" t="s">
        <v>4812</v>
      </c>
      <c r="B40" s="943">
        <v>3</v>
      </c>
      <c r="C40" s="944">
        <v>1.44</v>
      </c>
      <c r="D40" s="933">
        <v>3.3</v>
      </c>
      <c r="E40" s="945">
        <v>4</v>
      </c>
      <c r="F40" s="946">
        <v>1.89</v>
      </c>
      <c r="G40" s="925">
        <v>3</v>
      </c>
      <c r="H40" s="938">
        <v>6</v>
      </c>
      <c r="I40" s="937">
        <v>2.99</v>
      </c>
      <c r="J40" s="924">
        <v>4</v>
      </c>
      <c r="K40" s="939">
        <v>0.47</v>
      </c>
      <c r="L40" s="938">
        <v>1</v>
      </c>
      <c r="M40" s="938">
        <v>12</v>
      </c>
      <c r="N40" s="940">
        <v>4</v>
      </c>
      <c r="O40" s="938" t="s">
        <v>4749</v>
      </c>
      <c r="P40" s="941" t="s">
        <v>4813</v>
      </c>
      <c r="Q40" s="942">
        <f t="shared" si="0"/>
        <v>3</v>
      </c>
      <c r="R40" s="979">
        <f t="shared" si="0"/>
        <v>1.5500000000000003</v>
      </c>
      <c r="S40" s="942">
        <f t="shared" si="1"/>
        <v>2</v>
      </c>
      <c r="T40" s="979">
        <f t="shared" si="2"/>
        <v>1.1000000000000003</v>
      </c>
      <c r="U40" s="986">
        <v>24</v>
      </c>
      <c r="V40" s="943">
        <v>24</v>
      </c>
      <c r="W40" s="943">
        <v>0</v>
      </c>
      <c r="X40" s="984">
        <v>1</v>
      </c>
      <c r="Y40" s="982">
        <v>5</v>
      </c>
    </row>
    <row r="41" spans="1:25" ht="14.4" customHeight="1" x14ac:dyDescent="0.3">
      <c r="A41" s="948" t="s">
        <v>4814</v>
      </c>
      <c r="B41" s="943"/>
      <c r="C41" s="944"/>
      <c r="D41" s="933"/>
      <c r="E41" s="945">
        <v>1</v>
      </c>
      <c r="F41" s="946">
        <v>1.05</v>
      </c>
      <c r="G41" s="925">
        <v>16</v>
      </c>
      <c r="H41" s="938"/>
      <c r="I41" s="937"/>
      <c r="J41" s="924"/>
      <c r="K41" s="939">
        <v>1.05</v>
      </c>
      <c r="L41" s="938">
        <v>3</v>
      </c>
      <c r="M41" s="938">
        <v>27</v>
      </c>
      <c r="N41" s="940">
        <v>9</v>
      </c>
      <c r="O41" s="938" t="s">
        <v>4749</v>
      </c>
      <c r="P41" s="941" t="s">
        <v>4815</v>
      </c>
      <c r="Q41" s="942">
        <f t="shared" si="0"/>
        <v>0</v>
      </c>
      <c r="R41" s="979">
        <f t="shared" si="0"/>
        <v>0</v>
      </c>
      <c r="S41" s="942">
        <f t="shared" si="1"/>
        <v>-1</v>
      </c>
      <c r="T41" s="979">
        <f t="shared" si="2"/>
        <v>-1.05</v>
      </c>
      <c r="U41" s="986" t="s">
        <v>575</v>
      </c>
      <c r="V41" s="943" t="s">
        <v>575</v>
      </c>
      <c r="W41" s="943" t="s">
        <v>575</v>
      </c>
      <c r="X41" s="984" t="s">
        <v>575</v>
      </c>
      <c r="Y41" s="982"/>
    </row>
    <row r="42" spans="1:25" ht="14.4" customHeight="1" x14ac:dyDescent="0.3">
      <c r="A42" s="947" t="s">
        <v>4816</v>
      </c>
      <c r="B42" s="928"/>
      <c r="C42" s="929"/>
      <c r="D42" s="930"/>
      <c r="E42" s="911">
        <v>1</v>
      </c>
      <c r="F42" s="912">
        <v>0.74</v>
      </c>
      <c r="G42" s="913">
        <v>2</v>
      </c>
      <c r="H42" s="914"/>
      <c r="I42" s="915"/>
      <c r="J42" s="916"/>
      <c r="K42" s="917">
        <v>0.74</v>
      </c>
      <c r="L42" s="914">
        <v>1</v>
      </c>
      <c r="M42" s="914">
        <v>12</v>
      </c>
      <c r="N42" s="918">
        <v>4</v>
      </c>
      <c r="O42" s="914" t="s">
        <v>4749</v>
      </c>
      <c r="P42" s="931" t="s">
        <v>4817</v>
      </c>
      <c r="Q42" s="919">
        <f t="shared" si="0"/>
        <v>0</v>
      </c>
      <c r="R42" s="978">
        <f t="shared" si="0"/>
        <v>0</v>
      </c>
      <c r="S42" s="919">
        <f t="shared" si="1"/>
        <v>-1</v>
      </c>
      <c r="T42" s="978">
        <f t="shared" si="2"/>
        <v>-0.74</v>
      </c>
      <c r="U42" s="985" t="s">
        <v>575</v>
      </c>
      <c r="V42" s="928" t="s">
        <v>575</v>
      </c>
      <c r="W42" s="928" t="s">
        <v>575</v>
      </c>
      <c r="X42" s="983" t="s">
        <v>575</v>
      </c>
      <c r="Y42" s="981"/>
    </row>
    <row r="43" spans="1:25" ht="14.4" customHeight="1" x14ac:dyDescent="0.3">
      <c r="A43" s="947" t="s">
        <v>4818</v>
      </c>
      <c r="B43" s="928">
        <v>6</v>
      </c>
      <c r="C43" s="929">
        <v>4.7699999999999996</v>
      </c>
      <c r="D43" s="930">
        <v>3.8</v>
      </c>
      <c r="E43" s="932">
        <v>8</v>
      </c>
      <c r="F43" s="915">
        <v>5.91</v>
      </c>
      <c r="G43" s="916">
        <v>3.5</v>
      </c>
      <c r="H43" s="911">
        <v>10</v>
      </c>
      <c r="I43" s="912">
        <v>7.06</v>
      </c>
      <c r="J43" s="913">
        <v>3.5</v>
      </c>
      <c r="K43" s="917">
        <v>0.62</v>
      </c>
      <c r="L43" s="914">
        <v>1</v>
      </c>
      <c r="M43" s="914">
        <v>12</v>
      </c>
      <c r="N43" s="918">
        <v>4</v>
      </c>
      <c r="O43" s="914" t="s">
        <v>4749</v>
      </c>
      <c r="P43" s="931" t="s">
        <v>4819</v>
      </c>
      <c r="Q43" s="919">
        <f t="shared" si="0"/>
        <v>4</v>
      </c>
      <c r="R43" s="978">
        <f t="shared" si="0"/>
        <v>2.29</v>
      </c>
      <c r="S43" s="919">
        <f t="shared" si="1"/>
        <v>2</v>
      </c>
      <c r="T43" s="978">
        <f t="shared" si="2"/>
        <v>1.1499999999999995</v>
      </c>
      <c r="U43" s="985">
        <v>40</v>
      </c>
      <c r="V43" s="928">
        <v>35</v>
      </c>
      <c r="W43" s="928">
        <v>-5</v>
      </c>
      <c r="X43" s="983">
        <v>0.875</v>
      </c>
      <c r="Y43" s="981">
        <v>5</v>
      </c>
    </row>
    <row r="44" spans="1:25" ht="14.4" customHeight="1" x14ac:dyDescent="0.3">
      <c r="A44" s="948" t="s">
        <v>4820</v>
      </c>
      <c r="B44" s="943">
        <v>2</v>
      </c>
      <c r="C44" s="944">
        <v>2.59</v>
      </c>
      <c r="D44" s="933">
        <v>7</v>
      </c>
      <c r="E44" s="936"/>
      <c r="F44" s="937"/>
      <c r="G44" s="924"/>
      <c r="H44" s="945">
        <v>1</v>
      </c>
      <c r="I44" s="946">
        <v>0.81</v>
      </c>
      <c r="J44" s="925">
        <v>6</v>
      </c>
      <c r="K44" s="939">
        <v>0.81</v>
      </c>
      <c r="L44" s="938">
        <v>2</v>
      </c>
      <c r="M44" s="938">
        <v>18</v>
      </c>
      <c r="N44" s="940">
        <v>6</v>
      </c>
      <c r="O44" s="938" t="s">
        <v>4749</v>
      </c>
      <c r="P44" s="941" t="s">
        <v>4821</v>
      </c>
      <c r="Q44" s="942">
        <f t="shared" si="0"/>
        <v>-1</v>
      </c>
      <c r="R44" s="979">
        <f t="shared" si="0"/>
        <v>-1.7799999999999998</v>
      </c>
      <c r="S44" s="942">
        <f t="shared" si="1"/>
        <v>1</v>
      </c>
      <c r="T44" s="979">
        <f t="shared" si="2"/>
        <v>0.81</v>
      </c>
      <c r="U44" s="986">
        <v>6</v>
      </c>
      <c r="V44" s="943">
        <v>6</v>
      </c>
      <c r="W44" s="943">
        <v>0</v>
      </c>
      <c r="X44" s="984">
        <v>1</v>
      </c>
      <c r="Y44" s="982"/>
    </row>
    <row r="45" spans="1:25" ht="14.4" customHeight="1" x14ac:dyDescent="0.3">
      <c r="A45" s="947" t="s">
        <v>4822</v>
      </c>
      <c r="B45" s="928">
        <v>107</v>
      </c>
      <c r="C45" s="929">
        <v>103.41</v>
      </c>
      <c r="D45" s="930">
        <v>2.9</v>
      </c>
      <c r="E45" s="911">
        <v>138</v>
      </c>
      <c r="F45" s="912">
        <v>129.81</v>
      </c>
      <c r="G45" s="913">
        <v>3</v>
      </c>
      <c r="H45" s="914">
        <v>128</v>
      </c>
      <c r="I45" s="915">
        <v>118.65</v>
      </c>
      <c r="J45" s="916">
        <v>2.8</v>
      </c>
      <c r="K45" s="917">
        <v>0.89</v>
      </c>
      <c r="L45" s="914">
        <v>1</v>
      </c>
      <c r="M45" s="914">
        <v>12</v>
      </c>
      <c r="N45" s="918">
        <v>4</v>
      </c>
      <c r="O45" s="914" t="s">
        <v>4749</v>
      </c>
      <c r="P45" s="931" t="s">
        <v>4823</v>
      </c>
      <c r="Q45" s="919">
        <f t="shared" si="0"/>
        <v>21</v>
      </c>
      <c r="R45" s="978">
        <f t="shared" si="0"/>
        <v>15.240000000000009</v>
      </c>
      <c r="S45" s="919">
        <f t="shared" si="1"/>
        <v>-10</v>
      </c>
      <c r="T45" s="978">
        <f t="shared" si="2"/>
        <v>-11.159999999999997</v>
      </c>
      <c r="U45" s="985">
        <v>512</v>
      </c>
      <c r="V45" s="928">
        <v>358.4</v>
      </c>
      <c r="W45" s="928">
        <v>-153.60000000000002</v>
      </c>
      <c r="X45" s="983">
        <v>0.7</v>
      </c>
      <c r="Y45" s="981">
        <v>6</v>
      </c>
    </row>
    <row r="46" spans="1:25" ht="14.4" customHeight="1" x14ac:dyDescent="0.3">
      <c r="A46" s="948" t="s">
        <v>4824</v>
      </c>
      <c r="B46" s="943">
        <v>18</v>
      </c>
      <c r="C46" s="944">
        <v>25.51</v>
      </c>
      <c r="D46" s="933">
        <v>4.2</v>
      </c>
      <c r="E46" s="945">
        <v>11</v>
      </c>
      <c r="F46" s="946">
        <v>15.02</v>
      </c>
      <c r="G46" s="925">
        <v>3.6</v>
      </c>
      <c r="H46" s="938">
        <v>9</v>
      </c>
      <c r="I46" s="937">
        <v>12.29</v>
      </c>
      <c r="J46" s="924">
        <v>3.3</v>
      </c>
      <c r="K46" s="939">
        <v>1.37</v>
      </c>
      <c r="L46" s="938">
        <v>2</v>
      </c>
      <c r="M46" s="938">
        <v>21</v>
      </c>
      <c r="N46" s="940">
        <v>7</v>
      </c>
      <c r="O46" s="938" t="s">
        <v>4749</v>
      </c>
      <c r="P46" s="941" t="s">
        <v>4825</v>
      </c>
      <c r="Q46" s="942">
        <f t="shared" si="0"/>
        <v>-9</v>
      </c>
      <c r="R46" s="979">
        <f t="shared" si="0"/>
        <v>-13.220000000000002</v>
      </c>
      <c r="S46" s="942">
        <f t="shared" si="1"/>
        <v>-2</v>
      </c>
      <c r="T46" s="979">
        <f t="shared" si="2"/>
        <v>-2.7300000000000004</v>
      </c>
      <c r="U46" s="986">
        <v>63</v>
      </c>
      <c r="V46" s="943">
        <v>29.7</v>
      </c>
      <c r="W46" s="943">
        <v>-33.299999999999997</v>
      </c>
      <c r="X46" s="984">
        <v>0.47142857142857142</v>
      </c>
      <c r="Y46" s="982"/>
    </row>
    <row r="47" spans="1:25" ht="14.4" customHeight="1" x14ac:dyDescent="0.3">
      <c r="A47" s="948" t="s">
        <v>4826</v>
      </c>
      <c r="B47" s="943"/>
      <c r="C47" s="944"/>
      <c r="D47" s="933"/>
      <c r="E47" s="945">
        <v>2</v>
      </c>
      <c r="F47" s="946">
        <v>6.58</v>
      </c>
      <c r="G47" s="925">
        <v>14.5</v>
      </c>
      <c r="H47" s="938"/>
      <c r="I47" s="937"/>
      <c r="J47" s="924"/>
      <c r="K47" s="939">
        <v>1.76</v>
      </c>
      <c r="L47" s="938">
        <v>3</v>
      </c>
      <c r="M47" s="938">
        <v>27</v>
      </c>
      <c r="N47" s="940">
        <v>9</v>
      </c>
      <c r="O47" s="938" t="s">
        <v>4749</v>
      </c>
      <c r="P47" s="941" t="s">
        <v>4827</v>
      </c>
      <c r="Q47" s="942">
        <f t="shared" si="0"/>
        <v>0</v>
      </c>
      <c r="R47" s="979">
        <f t="shared" si="0"/>
        <v>0</v>
      </c>
      <c r="S47" s="942">
        <f t="shared" si="1"/>
        <v>-2</v>
      </c>
      <c r="T47" s="979">
        <f t="shared" si="2"/>
        <v>-6.58</v>
      </c>
      <c r="U47" s="986" t="s">
        <v>575</v>
      </c>
      <c r="V47" s="943" t="s">
        <v>575</v>
      </c>
      <c r="W47" s="943" t="s">
        <v>575</v>
      </c>
      <c r="X47" s="984" t="s">
        <v>575</v>
      </c>
      <c r="Y47" s="982"/>
    </row>
    <row r="48" spans="1:25" ht="14.4" customHeight="1" x14ac:dyDescent="0.3">
      <c r="A48" s="947" t="s">
        <v>4828</v>
      </c>
      <c r="B48" s="928">
        <v>10</v>
      </c>
      <c r="C48" s="929">
        <v>5.79</v>
      </c>
      <c r="D48" s="930">
        <v>2.9</v>
      </c>
      <c r="E48" s="911">
        <v>17</v>
      </c>
      <c r="F48" s="912">
        <v>10.18</v>
      </c>
      <c r="G48" s="913">
        <v>2.4</v>
      </c>
      <c r="H48" s="914">
        <v>11</v>
      </c>
      <c r="I48" s="915">
        <v>6.12</v>
      </c>
      <c r="J48" s="916">
        <v>2.8</v>
      </c>
      <c r="K48" s="917">
        <v>0.54</v>
      </c>
      <c r="L48" s="914">
        <v>1</v>
      </c>
      <c r="M48" s="914">
        <v>12</v>
      </c>
      <c r="N48" s="918">
        <v>4</v>
      </c>
      <c r="O48" s="914" t="s">
        <v>4749</v>
      </c>
      <c r="P48" s="931" t="s">
        <v>4829</v>
      </c>
      <c r="Q48" s="919">
        <f t="shared" si="0"/>
        <v>1</v>
      </c>
      <c r="R48" s="978">
        <f t="shared" si="0"/>
        <v>0.33000000000000007</v>
      </c>
      <c r="S48" s="919">
        <f t="shared" si="1"/>
        <v>-6</v>
      </c>
      <c r="T48" s="978">
        <f t="shared" si="2"/>
        <v>-4.0599999999999996</v>
      </c>
      <c r="U48" s="985">
        <v>44</v>
      </c>
      <c r="V48" s="928">
        <v>30.799999999999997</v>
      </c>
      <c r="W48" s="928">
        <v>-13.200000000000003</v>
      </c>
      <c r="X48" s="983">
        <v>0.7</v>
      </c>
      <c r="Y48" s="981"/>
    </row>
    <row r="49" spans="1:25" ht="14.4" customHeight="1" x14ac:dyDescent="0.3">
      <c r="A49" s="948" t="s">
        <v>4830</v>
      </c>
      <c r="B49" s="943">
        <v>1</v>
      </c>
      <c r="C49" s="944">
        <v>0.8</v>
      </c>
      <c r="D49" s="933">
        <v>3</v>
      </c>
      <c r="E49" s="945"/>
      <c r="F49" s="946"/>
      <c r="G49" s="925"/>
      <c r="H49" s="938">
        <v>1</v>
      </c>
      <c r="I49" s="937">
        <v>0.8</v>
      </c>
      <c r="J49" s="924">
        <v>3</v>
      </c>
      <c r="K49" s="939">
        <v>0.8</v>
      </c>
      <c r="L49" s="938">
        <v>2</v>
      </c>
      <c r="M49" s="938">
        <v>21</v>
      </c>
      <c r="N49" s="940">
        <v>7</v>
      </c>
      <c r="O49" s="938" t="s">
        <v>4749</v>
      </c>
      <c r="P49" s="941" t="s">
        <v>4831</v>
      </c>
      <c r="Q49" s="942">
        <f t="shared" si="0"/>
        <v>0</v>
      </c>
      <c r="R49" s="979">
        <f t="shared" si="0"/>
        <v>0</v>
      </c>
      <c r="S49" s="942">
        <f t="shared" si="1"/>
        <v>1</v>
      </c>
      <c r="T49" s="979">
        <f t="shared" si="2"/>
        <v>0.8</v>
      </c>
      <c r="U49" s="986">
        <v>7</v>
      </c>
      <c r="V49" s="943">
        <v>3</v>
      </c>
      <c r="W49" s="943">
        <v>-4</v>
      </c>
      <c r="X49" s="984">
        <v>0.42857142857142855</v>
      </c>
      <c r="Y49" s="982"/>
    </row>
    <row r="50" spans="1:25" ht="14.4" customHeight="1" x14ac:dyDescent="0.3">
      <c r="A50" s="947" t="s">
        <v>4832</v>
      </c>
      <c r="B50" s="928">
        <v>2</v>
      </c>
      <c r="C50" s="929">
        <v>1.22</v>
      </c>
      <c r="D50" s="930">
        <v>3</v>
      </c>
      <c r="E50" s="932">
        <v>4</v>
      </c>
      <c r="F50" s="915">
        <v>2.63</v>
      </c>
      <c r="G50" s="916">
        <v>3.8</v>
      </c>
      <c r="H50" s="911">
        <v>3</v>
      </c>
      <c r="I50" s="912">
        <v>1.87</v>
      </c>
      <c r="J50" s="913">
        <v>2.7</v>
      </c>
      <c r="K50" s="917">
        <v>0.61</v>
      </c>
      <c r="L50" s="914">
        <v>1</v>
      </c>
      <c r="M50" s="914">
        <v>12</v>
      </c>
      <c r="N50" s="918">
        <v>4</v>
      </c>
      <c r="O50" s="914" t="s">
        <v>4749</v>
      </c>
      <c r="P50" s="931" t="s">
        <v>4833</v>
      </c>
      <c r="Q50" s="919">
        <f t="shared" si="0"/>
        <v>1</v>
      </c>
      <c r="R50" s="978">
        <f t="shared" si="0"/>
        <v>0.65000000000000013</v>
      </c>
      <c r="S50" s="919">
        <f t="shared" si="1"/>
        <v>-1</v>
      </c>
      <c r="T50" s="978">
        <f t="shared" si="2"/>
        <v>-0.75999999999999979</v>
      </c>
      <c r="U50" s="985">
        <v>12</v>
      </c>
      <c r="V50" s="928">
        <v>8.1000000000000014</v>
      </c>
      <c r="W50" s="928">
        <v>-3.8999999999999986</v>
      </c>
      <c r="X50" s="983">
        <v>0.67500000000000016</v>
      </c>
      <c r="Y50" s="981"/>
    </row>
    <row r="51" spans="1:25" ht="14.4" customHeight="1" x14ac:dyDescent="0.3">
      <c r="A51" s="948" t="s">
        <v>4834</v>
      </c>
      <c r="B51" s="943">
        <v>3</v>
      </c>
      <c r="C51" s="944">
        <v>4.97</v>
      </c>
      <c r="D51" s="933">
        <v>10.3</v>
      </c>
      <c r="E51" s="936"/>
      <c r="F51" s="937"/>
      <c r="G51" s="924"/>
      <c r="H51" s="945">
        <v>2</v>
      </c>
      <c r="I51" s="946">
        <v>2.5</v>
      </c>
      <c r="J51" s="926">
        <v>13</v>
      </c>
      <c r="K51" s="939">
        <v>1.25</v>
      </c>
      <c r="L51" s="938">
        <v>3</v>
      </c>
      <c r="M51" s="938">
        <v>27</v>
      </c>
      <c r="N51" s="940">
        <v>9</v>
      </c>
      <c r="O51" s="938" t="s">
        <v>4749</v>
      </c>
      <c r="P51" s="941" t="s">
        <v>4833</v>
      </c>
      <c r="Q51" s="942">
        <f t="shared" si="0"/>
        <v>-1</v>
      </c>
      <c r="R51" s="979">
        <f t="shared" si="0"/>
        <v>-2.4699999999999998</v>
      </c>
      <c r="S51" s="942">
        <f t="shared" si="1"/>
        <v>2</v>
      </c>
      <c r="T51" s="979">
        <f t="shared" si="2"/>
        <v>2.5</v>
      </c>
      <c r="U51" s="986">
        <v>18</v>
      </c>
      <c r="V51" s="943">
        <v>26</v>
      </c>
      <c r="W51" s="943">
        <v>8</v>
      </c>
      <c r="X51" s="984">
        <v>1.4444444444444444</v>
      </c>
      <c r="Y51" s="982">
        <v>9</v>
      </c>
    </row>
    <row r="52" spans="1:25" ht="14.4" customHeight="1" x14ac:dyDescent="0.3">
      <c r="A52" s="947" t="s">
        <v>4835</v>
      </c>
      <c r="B52" s="920">
        <v>51</v>
      </c>
      <c r="C52" s="921">
        <v>30.65</v>
      </c>
      <c r="D52" s="922">
        <v>3</v>
      </c>
      <c r="E52" s="932">
        <v>36</v>
      </c>
      <c r="F52" s="915">
        <v>22.42</v>
      </c>
      <c r="G52" s="916">
        <v>3.1</v>
      </c>
      <c r="H52" s="914">
        <v>28</v>
      </c>
      <c r="I52" s="915">
        <v>18.11</v>
      </c>
      <c r="J52" s="916">
        <v>2.9</v>
      </c>
      <c r="K52" s="917">
        <v>0.6</v>
      </c>
      <c r="L52" s="914">
        <v>1</v>
      </c>
      <c r="M52" s="914">
        <v>9</v>
      </c>
      <c r="N52" s="918">
        <v>3</v>
      </c>
      <c r="O52" s="914" t="s">
        <v>4749</v>
      </c>
      <c r="P52" s="931" t="s">
        <v>4836</v>
      </c>
      <c r="Q52" s="919">
        <f t="shared" si="0"/>
        <v>-23</v>
      </c>
      <c r="R52" s="978">
        <f t="shared" si="0"/>
        <v>-12.54</v>
      </c>
      <c r="S52" s="919">
        <f t="shared" si="1"/>
        <v>-8</v>
      </c>
      <c r="T52" s="978">
        <f t="shared" si="2"/>
        <v>-4.3100000000000023</v>
      </c>
      <c r="U52" s="985">
        <v>84</v>
      </c>
      <c r="V52" s="928">
        <v>81.2</v>
      </c>
      <c r="W52" s="928">
        <v>-2.7999999999999972</v>
      </c>
      <c r="X52" s="983">
        <v>0.96666666666666667</v>
      </c>
      <c r="Y52" s="981"/>
    </row>
    <row r="53" spans="1:25" ht="14.4" customHeight="1" x14ac:dyDescent="0.3">
      <c r="A53" s="948" t="s">
        <v>4837</v>
      </c>
      <c r="B53" s="934">
        <v>1</v>
      </c>
      <c r="C53" s="935">
        <v>0.62</v>
      </c>
      <c r="D53" s="923">
        <v>3</v>
      </c>
      <c r="E53" s="936">
        <v>2</v>
      </c>
      <c r="F53" s="937">
        <v>1.24</v>
      </c>
      <c r="G53" s="924">
        <v>3</v>
      </c>
      <c r="H53" s="938"/>
      <c r="I53" s="937"/>
      <c r="J53" s="924"/>
      <c r="K53" s="939">
        <v>0.62</v>
      </c>
      <c r="L53" s="938">
        <v>1</v>
      </c>
      <c r="M53" s="938">
        <v>12</v>
      </c>
      <c r="N53" s="940">
        <v>4</v>
      </c>
      <c r="O53" s="938" t="s">
        <v>4749</v>
      </c>
      <c r="P53" s="941" t="s">
        <v>4838</v>
      </c>
      <c r="Q53" s="942">
        <f t="shared" si="0"/>
        <v>-1</v>
      </c>
      <c r="R53" s="979">
        <f t="shared" si="0"/>
        <v>-0.62</v>
      </c>
      <c r="S53" s="942">
        <f t="shared" si="1"/>
        <v>-2</v>
      </c>
      <c r="T53" s="979">
        <f t="shared" si="2"/>
        <v>-1.24</v>
      </c>
      <c r="U53" s="986" t="s">
        <v>575</v>
      </c>
      <c r="V53" s="943" t="s">
        <v>575</v>
      </c>
      <c r="W53" s="943" t="s">
        <v>575</v>
      </c>
      <c r="X53" s="984" t="s">
        <v>575</v>
      </c>
      <c r="Y53" s="982"/>
    </row>
    <row r="54" spans="1:25" ht="14.4" customHeight="1" x14ac:dyDescent="0.3">
      <c r="A54" s="947" t="s">
        <v>4839</v>
      </c>
      <c r="B54" s="928"/>
      <c r="C54" s="929"/>
      <c r="D54" s="930"/>
      <c r="E54" s="911">
        <v>1</v>
      </c>
      <c r="F54" s="912">
        <v>0.49</v>
      </c>
      <c r="G54" s="913">
        <v>9</v>
      </c>
      <c r="H54" s="914"/>
      <c r="I54" s="915"/>
      <c r="J54" s="916"/>
      <c r="K54" s="917">
        <v>0.49</v>
      </c>
      <c r="L54" s="914">
        <v>2</v>
      </c>
      <c r="M54" s="914">
        <v>21</v>
      </c>
      <c r="N54" s="918">
        <v>7</v>
      </c>
      <c r="O54" s="914" t="s">
        <v>4749</v>
      </c>
      <c r="P54" s="931" t="s">
        <v>4840</v>
      </c>
      <c r="Q54" s="919">
        <f t="shared" si="0"/>
        <v>0</v>
      </c>
      <c r="R54" s="978">
        <f t="shared" si="0"/>
        <v>0</v>
      </c>
      <c r="S54" s="919">
        <f t="shared" si="1"/>
        <v>-1</v>
      </c>
      <c r="T54" s="978">
        <f t="shared" si="2"/>
        <v>-0.49</v>
      </c>
      <c r="U54" s="985" t="s">
        <v>575</v>
      </c>
      <c r="V54" s="928" t="s">
        <v>575</v>
      </c>
      <c r="W54" s="928" t="s">
        <v>575</v>
      </c>
      <c r="X54" s="983" t="s">
        <v>575</v>
      </c>
      <c r="Y54" s="981"/>
    </row>
    <row r="55" spans="1:25" ht="14.4" customHeight="1" x14ac:dyDescent="0.3">
      <c r="A55" s="947" t="s">
        <v>4841</v>
      </c>
      <c r="B55" s="920">
        <v>2</v>
      </c>
      <c r="C55" s="921">
        <v>0.95</v>
      </c>
      <c r="D55" s="922">
        <v>6.5</v>
      </c>
      <c r="E55" s="932"/>
      <c r="F55" s="915"/>
      <c r="G55" s="916"/>
      <c r="H55" s="914">
        <v>1</v>
      </c>
      <c r="I55" s="915">
        <v>0.47</v>
      </c>
      <c r="J55" s="916">
        <v>3</v>
      </c>
      <c r="K55" s="917">
        <v>0.47</v>
      </c>
      <c r="L55" s="914">
        <v>2</v>
      </c>
      <c r="M55" s="914">
        <v>21</v>
      </c>
      <c r="N55" s="918">
        <v>7</v>
      </c>
      <c r="O55" s="914" t="s">
        <v>4749</v>
      </c>
      <c r="P55" s="931" t="s">
        <v>4842</v>
      </c>
      <c r="Q55" s="919">
        <f t="shared" si="0"/>
        <v>-1</v>
      </c>
      <c r="R55" s="978">
        <f t="shared" si="0"/>
        <v>-0.48</v>
      </c>
      <c r="S55" s="919">
        <f t="shared" si="1"/>
        <v>1</v>
      </c>
      <c r="T55" s="978">
        <f t="shared" si="2"/>
        <v>0.47</v>
      </c>
      <c r="U55" s="985">
        <v>7</v>
      </c>
      <c r="V55" s="928">
        <v>3</v>
      </c>
      <c r="W55" s="928">
        <v>-4</v>
      </c>
      <c r="X55" s="983">
        <v>0.42857142857142855</v>
      </c>
      <c r="Y55" s="981"/>
    </row>
    <row r="56" spans="1:25" ht="14.4" customHeight="1" x14ac:dyDescent="0.3">
      <c r="A56" s="947" t="s">
        <v>4843</v>
      </c>
      <c r="B56" s="928">
        <v>8</v>
      </c>
      <c r="C56" s="929">
        <v>2.76</v>
      </c>
      <c r="D56" s="930">
        <v>3</v>
      </c>
      <c r="E56" s="911">
        <v>10</v>
      </c>
      <c r="F56" s="912">
        <v>3.22</v>
      </c>
      <c r="G56" s="913">
        <v>3</v>
      </c>
      <c r="H56" s="914">
        <v>9</v>
      </c>
      <c r="I56" s="915">
        <v>3.33</v>
      </c>
      <c r="J56" s="916">
        <v>2.8</v>
      </c>
      <c r="K56" s="917">
        <v>0.32</v>
      </c>
      <c r="L56" s="914">
        <v>1</v>
      </c>
      <c r="M56" s="914">
        <v>9</v>
      </c>
      <c r="N56" s="918">
        <v>3</v>
      </c>
      <c r="O56" s="914" t="s">
        <v>4749</v>
      </c>
      <c r="P56" s="931" t="s">
        <v>4844</v>
      </c>
      <c r="Q56" s="919">
        <f t="shared" si="0"/>
        <v>1</v>
      </c>
      <c r="R56" s="978">
        <f t="shared" si="0"/>
        <v>0.57000000000000028</v>
      </c>
      <c r="S56" s="919">
        <f t="shared" si="1"/>
        <v>-1</v>
      </c>
      <c r="T56" s="978">
        <f t="shared" si="2"/>
        <v>0.10999999999999988</v>
      </c>
      <c r="U56" s="985">
        <v>27</v>
      </c>
      <c r="V56" s="928">
        <v>25.2</v>
      </c>
      <c r="W56" s="928">
        <v>-1.8000000000000007</v>
      </c>
      <c r="X56" s="983">
        <v>0.93333333333333335</v>
      </c>
      <c r="Y56" s="981">
        <v>7</v>
      </c>
    </row>
    <row r="57" spans="1:25" ht="14.4" customHeight="1" x14ac:dyDescent="0.3">
      <c r="A57" s="948" t="s">
        <v>4845</v>
      </c>
      <c r="B57" s="943">
        <v>5</v>
      </c>
      <c r="C57" s="944">
        <v>2.23</v>
      </c>
      <c r="D57" s="933">
        <v>6.6</v>
      </c>
      <c r="E57" s="945">
        <v>7</v>
      </c>
      <c r="F57" s="946">
        <v>3.31</v>
      </c>
      <c r="G57" s="925">
        <v>3.7</v>
      </c>
      <c r="H57" s="938">
        <v>2</v>
      </c>
      <c r="I57" s="937">
        <v>0.98</v>
      </c>
      <c r="J57" s="924">
        <v>4</v>
      </c>
      <c r="K57" s="939">
        <v>0.42</v>
      </c>
      <c r="L57" s="938">
        <v>2</v>
      </c>
      <c r="M57" s="938">
        <v>15</v>
      </c>
      <c r="N57" s="940">
        <v>5</v>
      </c>
      <c r="O57" s="938" t="s">
        <v>4749</v>
      </c>
      <c r="P57" s="941" t="s">
        <v>4846</v>
      </c>
      <c r="Q57" s="942">
        <f t="shared" si="0"/>
        <v>-3</v>
      </c>
      <c r="R57" s="979">
        <f t="shared" si="0"/>
        <v>-1.25</v>
      </c>
      <c r="S57" s="942">
        <f t="shared" si="1"/>
        <v>-5</v>
      </c>
      <c r="T57" s="979">
        <f t="shared" si="2"/>
        <v>-2.33</v>
      </c>
      <c r="U57" s="986">
        <v>10</v>
      </c>
      <c r="V57" s="943">
        <v>8</v>
      </c>
      <c r="W57" s="943">
        <v>-2</v>
      </c>
      <c r="X57" s="984">
        <v>0.8</v>
      </c>
      <c r="Y57" s="982"/>
    </row>
    <row r="58" spans="1:25" ht="14.4" customHeight="1" x14ac:dyDescent="0.3">
      <c r="A58" s="947" t="s">
        <v>4847</v>
      </c>
      <c r="B58" s="928">
        <v>4</v>
      </c>
      <c r="C58" s="929">
        <v>1.71</v>
      </c>
      <c r="D58" s="930">
        <v>3</v>
      </c>
      <c r="E58" s="932">
        <v>2</v>
      </c>
      <c r="F58" s="915">
        <v>0.87</v>
      </c>
      <c r="G58" s="916">
        <v>2</v>
      </c>
      <c r="H58" s="911">
        <v>3</v>
      </c>
      <c r="I58" s="912">
        <v>1.29</v>
      </c>
      <c r="J58" s="913">
        <v>2.7</v>
      </c>
      <c r="K58" s="917">
        <v>0.43</v>
      </c>
      <c r="L58" s="914">
        <v>2</v>
      </c>
      <c r="M58" s="914">
        <v>18</v>
      </c>
      <c r="N58" s="918">
        <v>6</v>
      </c>
      <c r="O58" s="914" t="s">
        <v>4749</v>
      </c>
      <c r="P58" s="931" t="s">
        <v>4848</v>
      </c>
      <c r="Q58" s="919">
        <f t="shared" si="0"/>
        <v>-1</v>
      </c>
      <c r="R58" s="978">
        <f t="shared" si="0"/>
        <v>-0.41999999999999993</v>
      </c>
      <c r="S58" s="919">
        <f t="shared" si="1"/>
        <v>1</v>
      </c>
      <c r="T58" s="978">
        <f t="shared" si="2"/>
        <v>0.42000000000000004</v>
      </c>
      <c r="U58" s="985">
        <v>18</v>
      </c>
      <c r="V58" s="928">
        <v>8.1000000000000014</v>
      </c>
      <c r="W58" s="928">
        <v>-9.8999999999999986</v>
      </c>
      <c r="X58" s="983">
        <v>0.45000000000000007</v>
      </c>
      <c r="Y58" s="981"/>
    </row>
    <row r="59" spans="1:25" ht="14.4" customHeight="1" x14ac:dyDescent="0.3">
      <c r="A59" s="948" t="s">
        <v>4849</v>
      </c>
      <c r="B59" s="943"/>
      <c r="C59" s="944"/>
      <c r="D59" s="933"/>
      <c r="E59" s="936">
        <v>1</v>
      </c>
      <c r="F59" s="937">
        <v>0.51</v>
      </c>
      <c r="G59" s="924">
        <v>4</v>
      </c>
      <c r="H59" s="945">
        <v>2</v>
      </c>
      <c r="I59" s="946">
        <v>1.01</v>
      </c>
      <c r="J59" s="925">
        <v>2.5</v>
      </c>
      <c r="K59" s="939">
        <v>0.5</v>
      </c>
      <c r="L59" s="938">
        <v>2</v>
      </c>
      <c r="M59" s="938">
        <v>21</v>
      </c>
      <c r="N59" s="940">
        <v>7</v>
      </c>
      <c r="O59" s="938" t="s">
        <v>4749</v>
      </c>
      <c r="P59" s="941" t="s">
        <v>4850</v>
      </c>
      <c r="Q59" s="942">
        <f t="shared" si="0"/>
        <v>2</v>
      </c>
      <c r="R59" s="979">
        <f t="shared" si="0"/>
        <v>1.01</v>
      </c>
      <c r="S59" s="942">
        <f t="shared" si="1"/>
        <v>1</v>
      </c>
      <c r="T59" s="979">
        <f t="shared" si="2"/>
        <v>0.5</v>
      </c>
      <c r="U59" s="986">
        <v>14</v>
      </c>
      <c r="V59" s="943">
        <v>5</v>
      </c>
      <c r="W59" s="943">
        <v>-9</v>
      </c>
      <c r="X59" s="984">
        <v>0.35714285714285715</v>
      </c>
      <c r="Y59" s="982"/>
    </row>
    <row r="60" spans="1:25" ht="14.4" customHeight="1" x14ac:dyDescent="0.3">
      <c r="A60" s="948" t="s">
        <v>4851</v>
      </c>
      <c r="B60" s="943"/>
      <c r="C60" s="944"/>
      <c r="D60" s="933"/>
      <c r="E60" s="936"/>
      <c r="F60" s="937"/>
      <c r="G60" s="924"/>
      <c r="H60" s="945">
        <v>1</v>
      </c>
      <c r="I60" s="946">
        <v>0.75</v>
      </c>
      <c r="J60" s="925">
        <v>4</v>
      </c>
      <c r="K60" s="939">
        <v>0.75</v>
      </c>
      <c r="L60" s="938">
        <v>3</v>
      </c>
      <c r="M60" s="938">
        <v>27</v>
      </c>
      <c r="N60" s="940">
        <v>9</v>
      </c>
      <c r="O60" s="938" t="s">
        <v>4749</v>
      </c>
      <c r="P60" s="941" t="s">
        <v>4852</v>
      </c>
      <c r="Q60" s="942">
        <f t="shared" si="0"/>
        <v>1</v>
      </c>
      <c r="R60" s="979">
        <f t="shared" si="0"/>
        <v>0.75</v>
      </c>
      <c r="S60" s="942">
        <f t="shared" si="1"/>
        <v>1</v>
      </c>
      <c r="T60" s="979">
        <f t="shared" si="2"/>
        <v>0.75</v>
      </c>
      <c r="U60" s="986">
        <v>9</v>
      </c>
      <c r="V60" s="943">
        <v>4</v>
      </c>
      <c r="W60" s="943">
        <v>-5</v>
      </c>
      <c r="X60" s="984">
        <v>0.44444444444444442</v>
      </c>
      <c r="Y60" s="982"/>
    </row>
    <row r="61" spans="1:25" ht="14.4" customHeight="1" x14ac:dyDescent="0.3">
      <c r="A61" s="947" t="s">
        <v>4853</v>
      </c>
      <c r="B61" s="928"/>
      <c r="C61" s="929"/>
      <c r="D61" s="930"/>
      <c r="E61" s="911">
        <v>1</v>
      </c>
      <c r="F61" s="912">
        <v>0.44</v>
      </c>
      <c r="G61" s="913">
        <v>8</v>
      </c>
      <c r="H61" s="914"/>
      <c r="I61" s="915"/>
      <c r="J61" s="916"/>
      <c r="K61" s="917">
        <v>0.42</v>
      </c>
      <c r="L61" s="914">
        <v>2</v>
      </c>
      <c r="M61" s="914">
        <v>18</v>
      </c>
      <c r="N61" s="918">
        <v>6</v>
      </c>
      <c r="O61" s="914" t="s">
        <v>4749</v>
      </c>
      <c r="P61" s="931" t="s">
        <v>4854</v>
      </c>
      <c r="Q61" s="919">
        <f t="shared" si="0"/>
        <v>0</v>
      </c>
      <c r="R61" s="978">
        <f t="shared" si="0"/>
        <v>0</v>
      </c>
      <c r="S61" s="919">
        <f t="shared" si="1"/>
        <v>-1</v>
      </c>
      <c r="T61" s="978">
        <f t="shared" si="2"/>
        <v>-0.44</v>
      </c>
      <c r="U61" s="985" t="s">
        <v>575</v>
      </c>
      <c r="V61" s="928" t="s">
        <v>575</v>
      </c>
      <c r="W61" s="928" t="s">
        <v>575</v>
      </c>
      <c r="X61" s="983" t="s">
        <v>575</v>
      </c>
      <c r="Y61" s="981"/>
    </row>
    <row r="62" spans="1:25" ht="14.4" customHeight="1" x14ac:dyDescent="0.3">
      <c r="A62" s="947" t="s">
        <v>4855</v>
      </c>
      <c r="B62" s="928">
        <v>1</v>
      </c>
      <c r="C62" s="929">
        <v>0.51</v>
      </c>
      <c r="D62" s="930">
        <v>2</v>
      </c>
      <c r="E62" s="911">
        <v>3</v>
      </c>
      <c r="F62" s="912">
        <v>1.52</v>
      </c>
      <c r="G62" s="913">
        <v>6</v>
      </c>
      <c r="H62" s="914"/>
      <c r="I62" s="915"/>
      <c r="J62" s="916"/>
      <c r="K62" s="917">
        <v>0.51</v>
      </c>
      <c r="L62" s="914">
        <v>2</v>
      </c>
      <c r="M62" s="914">
        <v>21</v>
      </c>
      <c r="N62" s="918">
        <v>7</v>
      </c>
      <c r="O62" s="914" t="s">
        <v>4749</v>
      </c>
      <c r="P62" s="931" t="s">
        <v>4856</v>
      </c>
      <c r="Q62" s="919">
        <f t="shared" si="0"/>
        <v>-1</v>
      </c>
      <c r="R62" s="978">
        <f t="shared" si="0"/>
        <v>-0.51</v>
      </c>
      <c r="S62" s="919">
        <f t="shared" si="1"/>
        <v>-3</v>
      </c>
      <c r="T62" s="978">
        <f t="shared" si="2"/>
        <v>-1.52</v>
      </c>
      <c r="U62" s="985" t="s">
        <v>575</v>
      </c>
      <c r="V62" s="928" t="s">
        <v>575</v>
      </c>
      <c r="W62" s="928" t="s">
        <v>575</v>
      </c>
      <c r="X62" s="983" t="s">
        <v>575</v>
      </c>
      <c r="Y62" s="981"/>
    </row>
    <row r="63" spans="1:25" ht="14.4" customHeight="1" x14ac:dyDescent="0.3">
      <c r="A63" s="947" t="s">
        <v>4857</v>
      </c>
      <c r="B63" s="928"/>
      <c r="C63" s="929"/>
      <c r="D63" s="930"/>
      <c r="E63" s="911">
        <v>5</v>
      </c>
      <c r="F63" s="912">
        <v>1.75</v>
      </c>
      <c r="G63" s="913">
        <v>5.4</v>
      </c>
      <c r="H63" s="914">
        <v>3</v>
      </c>
      <c r="I63" s="915">
        <v>1.04</v>
      </c>
      <c r="J63" s="916">
        <v>2.7</v>
      </c>
      <c r="K63" s="917">
        <v>0.35</v>
      </c>
      <c r="L63" s="914">
        <v>1</v>
      </c>
      <c r="M63" s="914">
        <v>12</v>
      </c>
      <c r="N63" s="918">
        <v>4</v>
      </c>
      <c r="O63" s="914" t="s">
        <v>4749</v>
      </c>
      <c r="P63" s="931" t="s">
        <v>4858</v>
      </c>
      <c r="Q63" s="919">
        <f t="shared" si="0"/>
        <v>3</v>
      </c>
      <c r="R63" s="978">
        <f t="shared" si="0"/>
        <v>1.04</v>
      </c>
      <c r="S63" s="919">
        <f t="shared" si="1"/>
        <v>-2</v>
      </c>
      <c r="T63" s="978">
        <f t="shared" si="2"/>
        <v>-0.71</v>
      </c>
      <c r="U63" s="985">
        <v>12</v>
      </c>
      <c r="V63" s="928">
        <v>8.1000000000000014</v>
      </c>
      <c r="W63" s="928">
        <v>-3.8999999999999986</v>
      </c>
      <c r="X63" s="983">
        <v>0.67500000000000016</v>
      </c>
      <c r="Y63" s="981"/>
    </row>
    <row r="64" spans="1:25" ht="14.4" customHeight="1" x14ac:dyDescent="0.3">
      <c r="A64" s="947" t="s">
        <v>4859</v>
      </c>
      <c r="B64" s="920">
        <v>7</v>
      </c>
      <c r="C64" s="921">
        <v>2.13</v>
      </c>
      <c r="D64" s="922">
        <v>3.3</v>
      </c>
      <c r="E64" s="932">
        <v>4</v>
      </c>
      <c r="F64" s="915">
        <v>1.22</v>
      </c>
      <c r="G64" s="916">
        <v>1.8</v>
      </c>
      <c r="H64" s="914">
        <v>2</v>
      </c>
      <c r="I64" s="915">
        <v>0.61</v>
      </c>
      <c r="J64" s="916">
        <v>3.5</v>
      </c>
      <c r="K64" s="917">
        <v>0.3</v>
      </c>
      <c r="L64" s="914">
        <v>1</v>
      </c>
      <c r="M64" s="914">
        <v>12</v>
      </c>
      <c r="N64" s="918">
        <v>4</v>
      </c>
      <c r="O64" s="914" t="s">
        <v>4749</v>
      </c>
      <c r="P64" s="931" t="s">
        <v>4860</v>
      </c>
      <c r="Q64" s="919">
        <f t="shared" si="0"/>
        <v>-5</v>
      </c>
      <c r="R64" s="978">
        <f t="shared" si="0"/>
        <v>-1.52</v>
      </c>
      <c r="S64" s="919">
        <f t="shared" si="1"/>
        <v>-2</v>
      </c>
      <c r="T64" s="978">
        <f t="shared" si="2"/>
        <v>-0.61</v>
      </c>
      <c r="U64" s="985">
        <v>8</v>
      </c>
      <c r="V64" s="928">
        <v>7</v>
      </c>
      <c r="W64" s="928">
        <v>-1</v>
      </c>
      <c r="X64" s="983">
        <v>0.875</v>
      </c>
      <c r="Y64" s="981"/>
    </row>
    <row r="65" spans="1:25" ht="14.4" customHeight="1" x14ac:dyDescent="0.3">
      <c r="A65" s="948" t="s">
        <v>4861</v>
      </c>
      <c r="B65" s="934">
        <v>1</v>
      </c>
      <c r="C65" s="935">
        <v>0.46</v>
      </c>
      <c r="D65" s="923">
        <v>5</v>
      </c>
      <c r="E65" s="936"/>
      <c r="F65" s="937"/>
      <c r="G65" s="924"/>
      <c r="H65" s="938"/>
      <c r="I65" s="937"/>
      <c r="J65" s="924"/>
      <c r="K65" s="939">
        <v>0.46</v>
      </c>
      <c r="L65" s="938">
        <v>2</v>
      </c>
      <c r="M65" s="938">
        <v>18</v>
      </c>
      <c r="N65" s="940">
        <v>6</v>
      </c>
      <c r="O65" s="938" t="s">
        <v>4749</v>
      </c>
      <c r="P65" s="941" t="s">
        <v>4862</v>
      </c>
      <c r="Q65" s="942">
        <f t="shared" si="0"/>
        <v>-1</v>
      </c>
      <c r="R65" s="979">
        <f t="shared" si="0"/>
        <v>-0.46</v>
      </c>
      <c r="S65" s="942">
        <f t="shared" si="1"/>
        <v>0</v>
      </c>
      <c r="T65" s="979">
        <f t="shared" si="2"/>
        <v>0</v>
      </c>
      <c r="U65" s="986" t="s">
        <v>575</v>
      </c>
      <c r="V65" s="943" t="s">
        <v>575</v>
      </c>
      <c r="W65" s="943" t="s">
        <v>575</v>
      </c>
      <c r="X65" s="984" t="s">
        <v>575</v>
      </c>
      <c r="Y65" s="982"/>
    </row>
    <row r="66" spans="1:25" ht="14.4" customHeight="1" x14ac:dyDescent="0.3">
      <c r="A66" s="948" t="s">
        <v>4863</v>
      </c>
      <c r="B66" s="934">
        <v>1</v>
      </c>
      <c r="C66" s="935">
        <v>0.81</v>
      </c>
      <c r="D66" s="923">
        <v>12</v>
      </c>
      <c r="E66" s="936"/>
      <c r="F66" s="937"/>
      <c r="G66" s="924"/>
      <c r="H66" s="938"/>
      <c r="I66" s="937"/>
      <c r="J66" s="924"/>
      <c r="K66" s="939">
        <v>0.68</v>
      </c>
      <c r="L66" s="938">
        <v>3</v>
      </c>
      <c r="M66" s="938">
        <v>24</v>
      </c>
      <c r="N66" s="940">
        <v>8</v>
      </c>
      <c r="O66" s="938" t="s">
        <v>4749</v>
      </c>
      <c r="P66" s="941" t="s">
        <v>4864</v>
      </c>
      <c r="Q66" s="942">
        <f t="shared" si="0"/>
        <v>-1</v>
      </c>
      <c r="R66" s="979">
        <f t="shared" si="0"/>
        <v>-0.81</v>
      </c>
      <c r="S66" s="942">
        <f t="shared" si="1"/>
        <v>0</v>
      </c>
      <c r="T66" s="979">
        <f t="shared" si="2"/>
        <v>0</v>
      </c>
      <c r="U66" s="986" t="s">
        <v>575</v>
      </c>
      <c r="V66" s="943" t="s">
        <v>575</v>
      </c>
      <c r="W66" s="943" t="s">
        <v>575</v>
      </c>
      <c r="X66" s="984" t="s">
        <v>575</v>
      </c>
      <c r="Y66" s="982"/>
    </row>
    <row r="67" spans="1:25" ht="14.4" customHeight="1" x14ac:dyDescent="0.3">
      <c r="A67" s="947" t="s">
        <v>4865</v>
      </c>
      <c r="B67" s="928">
        <v>1</v>
      </c>
      <c r="C67" s="929">
        <v>1.24</v>
      </c>
      <c r="D67" s="930">
        <v>9</v>
      </c>
      <c r="E67" s="911">
        <v>2</v>
      </c>
      <c r="F67" s="912">
        <v>2.4700000000000002</v>
      </c>
      <c r="G67" s="913">
        <v>9</v>
      </c>
      <c r="H67" s="914"/>
      <c r="I67" s="915"/>
      <c r="J67" s="916"/>
      <c r="K67" s="917">
        <v>1.24</v>
      </c>
      <c r="L67" s="914">
        <v>4</v>
      </c>
      <c r="M67" s="914">
        <v>33</v>
      </c>
      <c r="N67" s="918">
        <v>11</v>
      </c>
      <c r="O67" s="914" t="s">
        <v>4749</v>
      </c>
      <c r="P67" s="931" t="s">
        <v>4866</v>
      </c>
      <c r="Q67" s="919">
        <f t="shared" si="0"/>
        <v>-1</v>
      </c>
      <c r="R67" s="978">
        <f t="shared" si="0"/>
        <v>-1.24</v>
      </c>
      <c r="S67" s="919">
        <f t="shared" si="1"/>
        <v>-2</v>
      </c>
      <c r="T67" s="978">
        <f t="shared" si="2"/>
        <v>-2.4700000000000002</v>
      </c>
      <c r="U67" s="985" t="s">
        <v>575</v>
      </c>
      <c r="V67" s="928" t="s">
        <v>575</v>
      </c>
      <c r="W67" s="928" t="s">
        <v>575</v>
      </c>
      <c r="X67" s="983" t="s">
        <v>575</v>
      </c>
      <c r="Y67" s="981"/>
    </row>
    <row r="68" spans="1:25" ht="14.4" customHeight="1" x14ac:dyDescent="0.3">
      <c r="A68" s="947" t="s">
        <v>4867</v>
      </c>
      <c r="B68" s="928">
        <v>1</v>
      </c>
      <c r="C68" s="929">
        <v>0.46</v>
      </c>
      <c r="D68" s="930">
        <v>7</v>
      </c>
      <c r="E68" s="932">
        <v>1</v>
      </c>
      <c r="F68" s="915">
        <v>0.98</v>
      </c>
      <c r="G68" s="916">
        <v>3</v>
      </c>
      <c r="H68" s="911">
        <v>1</v>
      </c>
      <c r="I68" s="912">
        <v>0.45</v>
      </c>
      <c r="J68" s="913">
        <v>1</v>
      </c>
      <c r="K68" s="917">
        <v>0.45</v>
      </c>
      <c r="L68" s="914">
        <v>1</v>
      </c>
      <c r="M68" s="914">
        <v>12</v>
      </c>
      <c r="N68" s="918">
        <v>4</v>
      </c>
      <c r="O68" s="914" t="s">
        <v>4749</v>
      </c>
      <c r="P68" s="931" t="s">
        <v>4868</v>
      </c>
      <c r="Q68" s="919">
        <f t="shared" si="0"/>
        <v>0</v>
      </c>
      <c r="R68" s="978">
        <f t="shared" si="0"/>
        <v>-1.0000000000000009E-2</v>
      </c>
      <c r="S68" s="919">
        <f t="shared" si="1"/>
        <v>0</v>
      </c>
      <c r="T68" s="978">
        <f t="shared" si="2"/>
        <v>-0.53</v>
      </c>
      <c r="U68" s="985">
        <v>4</v>
      </c>
      <c r="V68" s="928">
        <v>1</v>
      </c>
      <c r="W68" s="928">
        <v>-3</v>
      </c>
      <c r="X68" s="983">
        <v>0.25</v>
      </c>
      <c r="Y68" s="981"/>
    </row>
    <row r="69" spans="1:25" ht="14.4" customHeight="1" x14ac:dyDescent="0.3">
      <c r="A69" s="947" t="s">
        <v>4869</v>
      </c>
      <c r="B69" s="928"/>
      <c r="C69" s="929"/>
      <c r="D69" s="930"/>
      <c r="E69" s="932"/>
      <c r="F69" s="915"/>
      <c r="G69" s="916"/>
      <c r="H69" s="911">
        <v>1</v>
      </c>
      <c r="I69" s="912">
        <v>0.54</v>
      </c>
      <c r="J69" s="913">
        <v>6</v>
      </c>
      <c r="K69" s="917">
        <v>0.54</v>
      </c>
      <c r="L69" s="914">
        <v>3</v>
      </c>
      <c r="M69" s="914">
        <v>27</v>
      </c>
      <c r="N69" s="918">
        <v>9</v>
      </c>
      <c r="O69" s="914" t="s">
        <v>4749</v>
      </c>
      <c r="P69" s="931" t="s">
        <v>4870</v>
      </c>
      <c r="Q69" s="919">
        <f t="shared" si="0"/>
        <v>1</v>
      </c>
      <c r="R69" s="978">
        <f t="shared" si="0"/>
        <v>0.54</v>
      </c>
      <c r="S69" s="919">
        <f t="shared" si="1"/>
        <v>1</v>
      </c>
      <c r="T69" s="978">
        <f t="shared" si="2"/>
        <v>0.54</v>
      </c>
      <c r="U69" s="985">
        <v>9</v>
      </c>
      <c r="V69" s="928">
        <v>6</v>
      </c>
      <c r="W69" s="928">
        <v>-3</v>
      </c>
      <c r="X69" s="983">
        <v>0.66666666666666663</v>
      </c>
      <c r="Y69" s="981"/>
    </row>
    <row r="70" spans="1:25" ht="14.4" customHeight="1" x14ac:dyDescent="0.3">
      <c r="A70" s="947" t="s">
        <v>4871</v>
      </c>
      <c r="B70" s="928">
        <v>1</v>
      </c>
      <c r="C70" s="929">
        <v>0.49</v>
      </c>
      <c r="D70" s="930">
        <v>4</v>
      </c>
      <c r="E70" s="932"/>
      <c r="F70" s="915"/>
      <c r="G70" s="916"/>
      <c r="H70" s="911">
        <v>2</v>
      </c>
      <c r="I70" s="912">
        <v>0.97</v>
      </c>
      <c r="J70" s="913">
        <v>2.5</v>
      </c>
      <c r="K70" s="917">
        <v>0.49</v>
      </c>
      <c r="L70" s="914">
        <v>2</v>
      </c>
      <c r="M70" s="914">
        <v>21</v>
      </c>
      <c r="N70" s="918">
        <v>7</v>
      </c>
      <c r="O70" s="914" t="s">
        <v>4749</v>
      </c>
      <c r="P70" s="931" t="s">
        <v>4872</v>
      </c>
      <c r="Q70" s="919">
        <f t="shared" ref="Q70:R104" si="3">H70-B70</f>
        <v>1</v>
      </c>
      <c r="R70" s="978">
        <f t="shared" si="3"/>
        <v>0.48</v>
      </c>
      <c r="S70" s="919">
        <f t="shared" ref="S70:S104" si="4">H70-E70</f>
        <v>2</v>
      </c>
      <c r="T70" s="978">
        <f t="shared" ref="T70:T104" si="5">I70-F70</f>
        <v>0.97</v>
      </c>
      <c r="U70" s="985">
        <v>14</v>
      </c>
      <c r="V70" s="928">
        <v>5</v>
      </c>
      <c r="W70" s="928">
        <v>-9</v>
      </c>
      <c r="X70" s="983">
        <v>0.35714285714285715</v>
      </c>
      <c r="Y70" s="981"/>
    </row>
    <row r="71" spans="1:25" ht="14.4" customHeight="1" x14ac:dyDescent="0.3">
      <c r="A71" s="948" t="s">
        <v>4873</v>
      </c>
      <c r="B71" s="943">
        <v>1</v>
      </c>
      <c r="C71" s="944">
        <v>0.65</v>
      </c>
      <c r="D71" s="933">
        <v>10</v>
      </c>
      <c r="E71" s="936">
        <v>3</v>
      </c>
      <c r="F71" s="937">
        <v>1.94</v>
      </c>
      <c r="G71" s="924">
        <v>7.3</v>
      </c>
      <c r="H71" s="945">
        <v>1</v>
      </c>
      <c r="I71" s="946">
        <v>0.65</v>
      </c>
      <c r="J71" s="925">
        <v>5</v>
      </c>
      <c r="K71" s="939">
        <v>0.65</v>
      </c>
      <c r="L71" s="938">
        <v>3</v>
      </c>
      <c r="M71" s="938">
        <v>30</v>
      </c>
      <c r="N71" s="940">
        <v>10</v>
      </c>
      <c r="O71" s="938" t="s">
        <v>4749</v>
      </c>
      <c r="P71" s="941" t="s">
        <v>4874</v>
      </c>
      <c r="Q71" s="942">
        <f t="shared" si="3"/>
        <v>0</v>
      </c>
      <c r="R71" s="979">
        <f t="shared" si="3"/>
        <v>0</v>
      </c>
      <c r="S71" s="942">
        <f t="shared" si="4"/>
        <v>-2</v>
      </c>
      <c r="T71" s="979">
        <f t="shared" si="5"/>
        <v>-1.29</v>
      </c>
      <c r="U71" s="986">
        <v>10</v>
      </c>
      <c r="V71" s="943">
        <v>5</v>
      </c>
      <c r="W71" s="943">
        <v>-5</v>
      </c>
      <c r="X71" s="984">
        <v>0.5</v>
      </c>
      <c r="Y71" s="982"/>
    </row>
    <row r="72" spans="1:25" ht="14.4" customHeight="1" x14ac:dyDescent="0.3">
      <c r="A72" s="947" t="s">
        <v>4875</v>
      </c>
      <c r="B72" s="920">
        <v>11</v>
      </c>
      <c r="C72" s="921">
        <v>2.76</v>
      </c>
      <c r="D72" s="922">
        <v>2.6</v>
      </c>
      <c r="E72" s="932">
        <v>13</v>
      </c>
      <c r="F72" s="915">
        <v>3.39</v>
      </c>
      <c r="G72" s="916">
        <v>2.5</v>
      </c>
      <c r="H72" s="914">
        <v>7</v>
      </c>
      <c r="I72" s="915">
        <v>1.78</v>
      </c>
      <c r="J72" s="927">
        <v>3.3</v>
      </c>
      <c r="K72" s="917">
        <v>0.25</v>
      </c>
      <c r="L72" s="914">
        <v>1</v>
      </c>
      <c r="M72" s="914">
        <v>9</v>
      </c>
      <c r="N72" s="918">
        <v>3</v>
      </c>
      <c r="O72" s="914" t="s">
        <v>4749</v>
      </c>
      <c r="P72" s="931" t="s">
        <v>4876</v>
      </c>
      <c r="Q72" s="919">
        <f t="shared" si="3"/>
        <v>-4</v>
      </c>
      <c r="R72" s="978">
        <f t="shared" si="3"/>
        <v>-0.97999999999999976</v>
      </c>
      <c r="S72" s="919">
        <f t="shared" si="4"/>
        <v>-6</v>
      </c>
      <c r="T72" s="978">
        <f t="shared" si="5"/>
        <v>-1.61</v>
      </c>
      <c r="U72" s="985">
        <v>21</v>
      </c>
      <c r="V72" s="928">
        <v>23.099999999999998</v>
      </c>
      <c r="W72" s="928">
        <v>2.0999999999999979</v>
      </c>
      <c r="X72" s="983">
        <v>1.0999999999999999</v>
      </c>
      <c r="Y72" s="981">
        <v>6</v>
      </c>
    </row>
    <row r="73" spans="1:25" ht="14.4" customHeight="1" x14ac:dyDescent="0.3">
      <c r="A73" s="948" t="s">
        <v>4877</v>
      </c>
      <c r="B73" s="934">
        <v>3</v>
      </c>
      <c r="C73" s="935">
        <v>0.93</v>
      </c>
      <c r="D73" s="923">
        <v>4.7</v>
      </c>
      <c r="E73" s="936">
        <v>1</v>
      </c>
      <c r="F73" s="937">
        <v>0.31</v>
      </c>
      <c r="G73" s="924">
        <v>3</v>
      </c>
      <c r="H73" s="938">
        <v>2</v>
      </c>
      <c r="I73" s="937">
        <v>0.64</v>
      </c>
      <c r="J73" s="926">
        <v>5</v>
      </c>
      <c r="K73" s="939">
        <v>0.31</v>
      </c>
      <c r="L73" s="938">
        <v>1</v>
      </c>
      <c r="M73" s="938">
        <v>12</v>
      </c>
      <c r="N73" s="940">
        <v>4</v>
      </c>
      <c r="O73" s="938" t="s">
        <v>4749</v>
      </c>
      <c r="P73" s="941" t="s">
        <v>4878</v>
      </c>
      <c r="Q73" s="942">
        <f t="shared" si="3"/>
        <v>-1</v>
      </c>
      <c r="R73" s="979">
        <f t="shared" si="3"/>
        <v>-0.29000000000000004</v>
      </c>
      <c r="S73" s="942">
        <f t="shared" si="4"/>
        <v>1</v>
      </c>
      <c r="T73" s="979">
        <f t="shared" si="5"/>
        <v>0.33</v>
      </c>
      <c r="U73" s="986">
        <v>8</v>
      </c>
      <c r="V73" s="943">
        <v>10</v>
      </c>
      <c r="W73" s="943">
        <v>2</v>
      </c>
      <c r="X73" s="984">
        <v>1.25</v>
      </c>
      <c r="Y73" s="982">
        <v>4</v>
      </c>
    </row>
    <row r="74" spans="1:25" ht="14.4" customHeight="1" x14ac:dyDescent="0.3">
      <c r="A74" s="948" t="s">
        <v>4879</v>
      </c>
      <c r="B74" s="934">
        <v>1</v>
      </c>
      <c r="C74" s="935">
        <v>0.62</v>
      </c>
      <c r="D74" s="923">
        <v>4</v>
      </c>
      <c r="E74" s="936"/>
      <c r="F74" s="937"/>
      <c r="G74" s="924"/>
      <c r="H74" s="938"/>
      <c r="I74" s="937"/>
      <c r="J74" s="924"/>
      <c r="K74" s="939">
        <v>0.62</v>
      </c>
      <c r="L74" s="938">
        <v>2</v>
      </c>
      <c r="M74" s="938">
        <v>21</v>
      </c>
      <c r="N74" s="940">
        <v>7</v>
      </c>
      <c r="O74" s="938" t="s">
        <v>4749</v>
      </c>
      <c r="P74" s="941" t="s">
        <v>4880</v>
      </c>
      <c r="Q74" s="942">
        <f t="shared" si="3"/>
        <v>-1</v>
      </c>
      <c r="R74" s="979">
        <f t="shared" si="3"/>
        <v>-0.62</v>
      </c>
      <c r="S74" s="942">
        <f t="shared" si="4"/>
        <v>0</v>
      </c>
      <c r="T74" s="979">
        <f t="shared" si="5"/>
        <v>0</v>
      </c>
      <c r="U74" s="986" t="s">
        <v>575</v>
      </c>
      <c r="V74" s="943" t="s">
        <v>575</v>
      </c>
      <c r="W74" s="943" t="s">
        <v>575</v>
      </c>
      <c r="X74" s="984" t="s">
        <v>575</v>
      </c>
      <c r="Y74" s="982"/>
    </row>
    <row r="75" spans="1:25" ht="14.4" customHeight="1" x14ac:dyDescent="0.3">
      <c r="A75" s="947" t="s">
        <v>4881</v>
      </c>
      <c r="B75" s="928"/>
      <c r="C75" s="929"/>
      <c r="D75" s="930"/>
      <c r="E75" s="932"/>
      <c r="F75" s="915"/>
      <c r="G75" s="916"/>
      <c r="H75" s="911">
        <v>1</v>
      </c>
      <c r="I75" s="912">
        <v>0.49</v>
      </c>
      <c r="J75" s="927">
        <v>11</v>
      </c>
      <c r="K75" s="917">
        <v>0.49</v>
      </c>
      <c r="L75" s="914">
        <v>2</v>
      </c>
      <c r="M75" s="914">
        <v>15</v>
      </c>
      <c r="N75" s="918">
        <v>5</v>
      </c>
      <c r="O75" s="914" t="s">
        <v>4749</v>
      </c>
      <c r="P75" s="931" t="s">
        <v>4882</v>
      </c>
      <c r="Q75" s="919">
        <f t="shared" si="3"/>
        <v>1</v>
      </c>
      <c r="R75" s="978">
        <f t="shared" si="3"/>
        <v>0.49</v>
      </c>
      <c r="S75" s="919">
        <f t="shared" si="4"/>
        <v>1</v>
      </c>
      <c r="T75" s="978">
        <f t="shared" si="5"/>
        <v>0.49</v>
      </c>
      <c r="U75" s="985">
        <v>5</v>
      </c>
      <c r="V75" s="928">
        <v>11</v>
      </c>
      <c r="W75" s="928">
        <v>6</v>
      </c>
      <c r="X75" s="983">
        <v>2.2000000000000002</v>
      </c>
      <c r="Y75" s="981">
        <v>6</v>
      </c>
    </row>
    <row r="76" spans="1:25" ht="14.4" customHeight="1" x14ac:dyDescent="0.3">
      <c r="A76" s="947" t="s">
        <v>4883</v>
      </c>
      <c r="B76" s="928">
        <v>6</v>
      </c>
      <c r="C76" s="929">
        <v>10.08</v>
      </c>
      <c r="D76" s="930">
        <v>8</v>
      </c>
      <c r="E76" s="932">
        <v>2</v>
      </c>
      <c r="F76" s="915">
        <v>2.54</v>
      </c>
      <c r="G76" s="916">
        <v>4.5</v>
      </c>
      <c r="H76" s="911">
        <v>2</v>
      </c>
      <c r="I76" s="912">
        <v>2.54</v>
      </c>
      <c r="J76" s="913">
        <v>5</v>
      </c>
      <c r="K76" s="917">
        <v>1.43</v>
      </c>
      <c r="L76" s="914">
        <v>4</v>
      </c>
      <c r="M76" s="914">
        <v>36</v>
      </c>
      <c r="N76" s="918">
        <v>12</v>
      </c>
      <c r="O76" s="914" t="s">
        <v>4749</v>
      </c>
      <c r="P76" s="931" t="s">
        <v>4884</v>
      </c>
      <c r="Q76" s="919">
        <f t="shared" si="3"/>
        <v>-4</v>
      </c>
      <c r="R76" s="978">
        <f t="shared" si="3"/>
        <v>-7.54</v>
      </c>
      <c r="S76" s="919">
        <f t="shared" si="4"/>
        <v>0</v>
      </c>
      <c r="T76" s="978">
        <f t="shared" si="5"/>
        <v>0</v>
      </c>
      <c r="U76" s="985">
        <v>24</v>
      </c>
      <c r="V76" s="928">
        <v>10</v>
      </c>
      <c r="W76" s="928">
        <v>-14</v>
      </c>
      <c r="X76" s="983">
        <v>0.41666666666666669</v>
      </c>
      <c r="Y76" s="981"/>
    </row>
    <row r="77" spans="1:25" ht="14.4" customHeight="1" x14ac:dyDescent="0.3">
      <c r="A77" s="948" t="s">
        <v>4885</v>
      </c>
      <c r="B77" s="943"/>
      <c r="C77" s="944"/>
      <c r="D77" s="933"/>
      <c r="E77" s="936">
        <v>2</v>
      </c>
      <c r="F77" s="937">
        <v>3.62</v>
      </c>
      <c r="G77" s="924">
        <v>18.5</v>
      </c>
      <c r="H77" s="945">
        <v>4</v>
      </c>
      <c r="I77" s="946">
        <v>9.1199999999999992</v>
      </c>
      <c r="J77" s="926">
        <v>24.8</v>
      </c>
      <c r="K77" s="939">
        <v>1.81</v>
      </c>
      <c r="L77" s="938">
        <v>5</v>
      </c>
      <c r="M77" s="938">
        <v>45</v>
      </c>
      <c r="N77" s="940">
        <v>15</v>
      </c>
      <c r="O77" s="938" t="s">
        <v>4749</v>
      </c>
      <c r="P77" s="941" t="s">
        <v>4886</v>
      </c>
      <c r="Q77" s="942">
        <f t="shared" si="3"/>
        <v>4</v>
      </c>
      <c r="R77" s="979">
        <f t="shared" si="3"/>
        <v>9.1199999999999992</v>
      </c>
      <c r="S77" s="942">
        <f t="shared" si="4"/>
        <v>2</v>
      </c>
      <c r="T77" s="979">
        <f t="shared" si="5"/>
        <v>5.4999999999999991</v>
      </c>
      <c r="U77" s="986">
        <v>60</v>
      </c>
      <c r="V77" s="943">
        <v>99.2</v>
      </c>
      <c r="W77" s="943">
        <v>39.200000000000003</v>
      </c>
      <c r="X77" s="984">
        <v>1.6533333333333333</v>
      </c>
      <c r="Y77" s="982">
        <v>45</v>
      </c>
    </row>
    <row r="78" spans="1:25" ht="14.4" customHeight="1" x14ac:dyDescent="0.3">
      <c r="A78" s="947" t="s">
        <v>4887</v>
      </c>
      <c r="B78" s="920">
        <v>1</v>
      </c>
      <c r="C78" s="921">
        <v>0.54</v>
      </c>
      <c r="D78" s="922">
        <v>5</v>
      </c>
      <c r="E78" s="932"/>
      <c r="F78" s="915"/>
      <c r="G78" s="916"/>
      <c r="H78" s="914"/>
      <c r="I78" s="915"/>
      <c r="J78" s="916"/>
      <c r="K78" s="917">
        <v>0.54</v>
      </c>
      <c r="L78" s="914">
        <v>2</v>
      </c>
      <c r="M78" s="914">
        <v>21</v>
      </c>
      <c r="N78" s="918">
        <v>7</v>
      </c>
      <c r="O78" s="914" t="s">
        <v>4749</v>
      </c>
      <c r="P78" s="931" t="s">
        <v>4888</v>
      </c>
      <c r="Q78" s="919">
        <f t="shared" si="3"/>
        <v>-1</v>
      </c>
      <c r="R78" s="978">
        <f t="shared" si="3"/>
        <v>-0.54</v>
      </c>
      <c r="S78" s="919">
        <f t="shared" si="4"/>
        <v>0</v>
      </c>
      <c r="T78" s="978">
        <f t="shared" si="5"/>
        <v>0</v>
      </c>
      <c r="U78" s="985" t="s">
        <v>575</v>
      </c>
      <c r="V78" s="928" t="s">
        <v>575</v>
      </c>
      <c r="W78" s="928" t="s">
        <v>575</v>
      </c>
      <c r="X78" s="983" t="s">
        <v>575</v>
      </c>
      <c r="Y78" s="981"/>
    </row>
    <row r="79" spans="1:25" ht="14.4" customHeight="1" x14ac:dyDescent="0.3">
      <c r="A79" s="948" t="s">
        <v>4889</v>
      </c>
      <c r="B79" s="934">
        <v>1</v>
      </c>
      <c r="C79" s="935">
        <v>0.56999999999999995</v>
      </c>
      <c r="D79" s="923">
        <v>2</v>
      </c>
      <c r="E79" s="936">
        <v>1</v>
      </c>
      <c r="F79" s="937">
        <v>0.82</v>
      </c>
      <c r="G79" s="924">
        <v>11</v>
      </c>
      <c r="H79" s="938">
        <v>1</v>
      </c>
      <c r="I79" s="937">
        <v>0.82</v>
      </c>
      <c r="J79" s="924">
        <v>6</v>
      </c>
      <c r="K79" s="939">
        <v>0.82</v>
      </c>
      <c r="L79" s="938">
        <v>3</v>
      </c>
      <c r="M79" s="938">
        <v>30</v>
      </c>
      <c r="N79" s="940">
        <v>10</v>
      </c>
      <c r="O79" s="938" t="s">
        <v>4749</v>
      </c>
      <c r="P79" s="941" t="s">
        <v>4890</v>
      </c>
      <c r="Q79" s="942">
        <f t="shared" si="3"/>
        <v>0</v>
      </c>
      <c r="R79" s="979">
        <f t="shared" si="3"/>
        <v>0.25</v>
      </c>
      <c r="S79" s="942">
        <f t="shared" si="4"/>
        <v>0</v>
      </c>
      <c r="T79" s="979">
        <f t="shared" si="5"/>
        <v>0</v>
      </c>
      <c r="U79" s="986">
        <v>10</v>
      </c>
      <c r="V79" s="943">
        <v>6</v>
      </c>
      <c r="W79" s="943">
        <v>-4</v>
      </c>
      <c r="X79" s="984">
        <v>0.6</v>
      </c>
      <c r="Y79" s="982"/>
    </row>
    <row r="80" spans="1:25" ht="14.4" customHeight="1" x14ac:dyDescent="0.3">
      <c r="A80" s="948" t="s">
        <v>4891</v>
      </c>
      <c r="B80" s="934">
        <v>1</v>
      </c>
      <c r="C80" s="935">
        <v>1.31</v>
      </c>
      <c r="D80" s="923">
        <v>6</v>
      </c>
      <c r="E80" s="936"/>
      <c r="F80" s="937"/>
      <c r="G80" s="924"/>
      <c r="H80" s="938"/>
      <c r="I80" s="937"/>
      <c r="J80" s="924"/>
      <c r="K80" s="939">
        <v>1.31</v>
      </c>
      <c r="L80" s="938">
        <v>4</v>
      </c>
      <c r="M80" s="938">
        <v>39</v>
      </c>
      <c r="N80" s="940">
        <v>13</v>
      </c>
      <c r="O80" s="938" t="s">
        <v>4749</v>
      </c>
      <c r="P80" s="941" t="s">
        <v>4892</v>
      </c>
      <c r="Q80" s="942">
        <f t="shared" si="3"/>
        <v>-1</v>
      </c>
      <c r="R80" s="979">
        <f t="shared" si="3"/>
        <v>-1.31</v>
      </c>
      <c r="S80" s="942">
        <f t="shared" si="4"/>
        <v>0</v>
      </c>
      <c r="T80" s="979">
        <f t="shared" si="5"/>
        <v>0</v>
      </c>
      <c r="U80" s="986" t="s">
        <v>575</v>
      </c>
      <c r="V80" s="943" t="s">
        <v>575</v>
      </c>
      <c r="W80" s="943" t="s">
        <v>575</v>
      </c>
      <c r="X80" s="984" t="s">
        <v>575</v>
      </c>
      <c r="Y80" s="982"/>
    </row>
    <row r="81" spans="1:25" ht="14.4" customHeight="1" x14ac:dyDescent="0.3">
      <c r="A81" s="947" t="s">
        <v>4893</v>
      </c>
      <c r="B81" s="920">
        <v>1</v>
      </c>
      <c r="C81" s="921">
        <v>1.28</v>
      </c>
      <c r="D81" s="922">
        <v>15</v>
      </c>
      <c r="E81" s="932"/>
      <c r="F81" s="915"/>
      <c r="G81" s="916"/>
      <c r="H81" s="914"/>
      <c r="I81" s="915"/>
      <c r="J81" s="916"/>
      <c r="K81" s="917">
        <v>1.27</v>
      </c>
      <c r="L81" s="914">
        <v>5</v>
      </c>
      <c r="M81" s="914">
        <v>42</v>
      </c>
      <c r="N81" s="918">
        <v>14</v>
      </c>
      <c r="O81" s="914" t="s">
        <v>4749</v>
      </c>
      <c r="P81" s="931" t="s">
        <v>4894</v>
      </c>
      <c r="Q81" s="919">
        <f t="shared" si="3"/>
        <v>-1</v>
      </c>
      <c r="R81" s="978">
        <f t="shared" si="3"/>
        <v>-1.28</v>
      </c>
      <c r="S81" s="919">
        <f t="shared" si="4"/>
        <v>0</v>
      </c>
      <c r="T81" s="978">
        <f t="shared" si="5"/>
        <v>0</v>
      </c>
      <c r="U81" s="985" t="s">
        <v>575</v>
      </c>
      <c r="V81" s="928" t="s">
        <v>575</v>
      </c>
      <c r="W81" s="928" t="s">
        <v>575</v>
      </c>
      <c r="X81" s="983" t="s">
        <v>575</v>
      </c>
      <c r="Y81" s="981"/>
    </row>
    <row r="82" spans="1:25" ht="14.4" customHeight="1" x14ac:dyDescent="0.3">
      <c r="A82" s="947" t="s">
        <v>4895</v>
      </c>
      <c r="B82" s="928"/>
      <c r="C82" s="929"/>
      <c r="D82" s="930"/>
      <c r="E82" s="911">
        <v>2</v>
      </c>
      <c r="F82" s="912">
        <v>2.56</v>
      </c>
      <c r="G82" s="913">
        <v>11.5</v>
      </c>
      <c r="H82" s="914">
        <v>1</v>
      </c>
      <c r="I82" s="915">
        <v>1.78</v>
      </c>
      <c r="J82" s="916">
        <v>5</v>
      </c>
      <c r="K82" s="917">
        <v>1.28</v>
      </c>
      <c r="L82" s="914">
        <v>3</v>
      </c>
      <c r="M82" s="914">
        <v>24</v>
      </c>
      <c r="N82" s="918">
        <v>8</v>
      </c>
      <c r="O82" s="914" t="s">
        <v>4749</v>
      </c>
      <c r="P82" s="931" t="s">
        <v>4896</v>
      </c>
      <c r="Q82" s="919">
        <f t="shared" si="3"/>
        <v>1</v>
      </c>
      <c r="R82" s="978">
        <f t="shared" si="3"/>
        <v>1.78</v>
      </c>
      <c r="S82" s="919">
        <f t="shared" si="4"/>
        <v>-1</v>
      </c>
      <c r="T82" s="978">
        <f t="shared" si="5"/>
        <v>-0.78</v>
      </c>
      <c r="U82" s="985">
        <v>8</v>
      </c>
      <c r="V82" s="928">
        <v>5</v>
      </c>
      <c r="W82" s="928">
        <v>-3</v>
      </c>
      <c r="X82" s="983">
        <v>0.625</v>
      </c>
      <c r="Y82" s="981"/>
    </row>
    <row r="83" spans="1:25" ht="14.4" customHeight="1" x14ac:dyDescent="0.3">
      <c r="A83" s="948" t="s">
        <v>4897</v>
      </c>
      <c r="B83" s="943">
        <v>1</v>
      </c>
      <c r="C83" s="944">
        <v>2.36</v>
      </c>
      <c r="D83" s="933">
        <v>8</v>
      </c>
      <c r="E83" s="945">
        <v>4</v>
      </c>
      <c r="F83" s="946">
        <v>9.6300000000000008</v>
      </c>
      <c r="G83" s="925">
        <v>13.3</v>
      </c>
      <c r="H83" s="938">
        <v>2</v>
      </c>
      <c r="I83" s="937">
        <v>4.76</v>
      </c>
      <c r="J83" s="924">
        <v>5.5</v>
      </c>
      <c r="K83" s="939">
        <v>2.36</v>
      </c>
      <c r="L83" s="938">
        <v>4</v>
      </c>
      <c r="M83" s="938">
        <v>39</v>
      </c>
      <c r="N83" s="940">
        <v>13</v>
      </c>
      <c r="O83" s="938" t="s">
        <v>4749</v>
      </c>
      <c r="P83" s="941" t="s">
        <v>4898</v>
      </c>
      <c r="Q83" s="942">
        <f t="shared" si="3"/>
        <v>1</v>
      </c>
      <c r="R83" s="979">
        <f t="shared" si="3"/>
        <v>2.4</v>
      </c>
      <c r="S83" s="942">
        <f t="shared" si="4"/>
        <v>-2</v>
      </c>
      <c r="T83" s="979">
        <f t="shared" si="5"/>
        <v>-4.870000000000001</v>
      </c>
      <c r="U83" s="986">
        <v>26</v>
      </c>
      <c r="V83" s="943">
        <v>11</v>
      </c>
      <c r="W83" s="943">
        <v>-15</v>
      </c>
      <c r="X83" s="984">
        <v>0.42307692307692307</v>
      </c>
      <c r="Y83" s="982"/>
    </row>
    <row r="84" spans="1:25" ht="14.4" customHeight="1" x14ac:dyDescent="0.3">
      <c r="A84" s="948" t="s">
        <v>4899</v>
      </c>
      <c r="B84" s="943"/>
      <c r="C84" s="944"/>
      <c r="D84" s="933"/>
      <c r="E84" s="945">
        <v>1</v>
      </c>
      <c r="F84" s="946">
        <v>4.8499999999999996</v>
      </c>
      <c r="G84" s="925">
        <v>15</v>
      </c>
      <c r="H84" s="938"/>
      <c r="I84" s="937"/>
      <c r="J84" s="924"/>
      <c r="K84" s="939">
        <v>4.8499999999999996</v>
      </c>
      <c r="L84" s="938">
        <v>5</v>
      </c>
      <c r="M84" s="938">
        <v>48</v>
      </c>
      <c r="N84" s="940">
        <v>16</v>
      </c>
      <c r="O84" s="938" t="s">
        <v>4749</v>
      </c>
      <c r="P84" s="941" t="s">
        <v>4900</v>
      </c>
      <c r="Q84" s="942">
        <f t="shared" si="3"/>
        <v>0</v>
      </c>
      <c r="R84" s="979">
        <f t="shared" si="3"/>
        <v>0</v>
      </c>
      <c r="S84" s="942">
        <f t="shared" si="4"/>
        <v>-1</v>
      </c>
      <c r="T84" s="979">
        <f t="shared" si="5"/>
        <v>-4.8499999999999996</v>
      </c>
      <c r="U84" s="986" t="s">
        <v>575</v>
      </c>
      <c r="V84" s="943" t="s">
        <v>575</v>
      </c>
      <c r="W84" s="943" t="s">
        <v>575</v>
      </c>
      <c r="X84" s="984" t="s">
        <v>575</v>
      </c>
      <c r="Y84" s="982"/>
    </row>
    <row r="85" spans="1:25" ht="14.4" customHeight="1" x14ac:dyDescent="0.3">
      <c r="A85" s="947" t="s">
        <v>4901</v>
      </c>
      <c r="B85" s="920">
        <v>1</v>
      </c>
      <c r="C85" s="921">
        <v>0.7</v>
      </c>
      <c r="D85" s="922">
        <v>3</v>
      </c>
      <c r="E85" s="932"/>
      <c r="F85" s="915"/>
      <c r="G85" s="916"/>
      <c r="H85" s="914"/>
      <c r="I85" s="915"/>
      <c r="J85" s="916"/>
      <c r="K85" s="917">
        <v>0.7</v>
      </c>
      <c r="L85" s="914">
        <v>2</v>
      </c>
      <c r="M85" s="914">
        <v>15</v>
      </c>
      <c r="N85" s="918">
        <v>5</v>
      </c>
      <c r="O85" s="914" t="s">
        <v>4749</v>
      </c>
      <c r="P85" s="931" t="s">
        <v>4902</v>
      </c>
      <c r="Q85" s="919">
        <f t="shared" si="3"/>
        <v>-1</v>
      </c>
      <c r="R85" s="978">
        <f t="shared" si="3"/>
        <v>-0.7</v>
      </c>
      <c r="S85" s="919">
        <f t="shared" si="4"/>
        <v>0</v>
      </c>
      <c r="T85" s="978">
        <f t="shared" si="5"/>
        <v>0</v>
      </c>
      <c r="U85" s="985" t="s">
        <v>575</v>
      </c>
      <c r="V85" s="928" t="s">
        <v>575</v>
      </c>
      <c r="W85" s="928" t="s">
        <v>575</v>
      </c>
      <c r="X85" s="983" t="s">
        <v>575</v>
      </c>
      <c r="Y85" s="981"/>
    </row>
    <row r="86" spans="1:25" ht="14.4" customHeight="1" x14ac:dyDescent="0.3">
      <c r="A86" s="947" t="s">
        <v>4903</v>
      </c>
      <c r="B86" s="920">
        <v>1</v>
      </c>
      <c r="C86" s="921">
        <v>0.4</v>
      </c>
      <c r="D86" s="922">
        <v>9</v>
      </c>
      <c r="E86" s="932"/>
      <c r="F86" s="915"/>
      <c r="G86" s="916"/>
      <c r="H86" s="914"/>
      <c r="I86" s="915"/>
      <c r="J86" s="916"/>
      <c r="K86" s="917">
        <v>0.39</v>
      </c>
      <c r="L86" s="914">
        <v>2</v>
      </c>
      <c r="M86" s="914">
        <v>15</v>
      </c>
      <c r="N86" s="918">
        <v>5</v>
      </c>
      <c r="O86" s="914" t="s">
        <v>4749</v>
      </c>
      <c r="P86" s="931" t="s">
        <v>4904</v>
      </c>
      <c r="Q86" s="919">
        <f t="shared" si="3"/>
        <v>-1</v>
      </c>
      <c r="R86" s="978">
        <f t="shared" si="3"/>
        <v>-0.4</v>
      </c>
      <c r="S86" s="919">
        <f t="shared" si="4"/>
        <v>0</v>
      </c>
      <c r="T86" s="978">
        <f t="shared" si="5"/>
        <v>0</v>
      </c>
      <c r="U86" s="985" t="s">
        <v>575</v>
      </c>
      <c r="V86" s="928" t="s">
        <v>575</v>
      </c>
      <c r="W86" s="928" t="s">
        <v>575</v>
      </c>
      <c r="X86" s="983" t="s">
        <v>575</v>
      </c>
      <c r="Y86" s="981"/>
    </row>
    <row r="87" spans="1:25" ht="14.4" customHeight="1" x14ac:dyDescent="0.3">
      <c r="A87" s="947" t="s">
        <v>4905</v>
      </c>
      <c r="B87" s="928"/>
      <c r="C87" s="929"/>
      <c r="D87" s="930"/>
      <c r="E87" s="932"/>
      <c r="F87" s="915"/>
      <c r="G87" s="916"/>
      <c r="H87" s="911">
        <v>1</v>
      </c>
      <c r="I87" s="912">
        <v>0.57999999999999996</v>
      </c>
      <c r="J87" s="913">
        <v>6</v>
      </c>
      <c r="K87" s="917">
        <v>0.57999999999999996</v>
      </c>
      <c r="L87" s="914">
        <v>4</v>
      </c>
      <c r="M87" s="914">
        <v>36</v>
      </c>
      <c r="N87" s="918">
        <v>12</v>
      </c>
      <c r="O87" s="914" t="s">
        <v>4749</v>
      </c>
      <c r="P87" s="931" t="s">
        <v>4906</v>
      </c>
      <c r="Q87" s="919">
        <f t="shared" si="3"/>
        <v>1</v>
      </c>
      <c r="R87" s="978">
        <f t="shared" si="3"/>
        <v>0.57999999999999996</v>
      </c>
      <c r="S87" s="919">
        <f t="shared" si="4"/>
        <v>1</v>
      </c>
      <c r="T87" s="978">
        <f t="shared" si="5"/>
        <v>0.57999999999999996</v>
      </c>
      <c r="U87" s="985">
        <v>12</v>
      </c>
      <c r="V87" s="928">
        <v>6</v>
      </c>
      <c r="W87" s="928">
        <v>-6</v>
      </c>
      <c r="X87" s="983">
        <v>0.5</v>
      </c>
      <c r="Y87" s="981"/>
    </row>
    <row r="88" spans="1:25" ht="14.4" customHeight="1" x14ac:dyDescent="0.3">
      <c r="A88" s="947" t="s">
        <v>4907</v>
      </c>
      <c r="B88" s="920">
        <v>1</v>
      </c>
      <c r="C88" s="921">
        <v>0.27</v>
      </c>
      <c r="D88" s="922">
        <v>3</v>
      </c>
      <c r="E88" s="932"/>
      <c r="F88" s="915"/>
      <c r="G88" s="916"/>
      <c r="H88" s="914"/>
      <c r="I88" s="915"/>
      <c r="J88" s="916"/>
      <c r="K88" s="917">
        <v>1.26</v>
      </c>
      <c r="L88" s="914">
        <v>14</v>
      </c>
      <c r="M88" s="914">
        <v>20</v>
      </c>
      <c r="N88" s="918">
        <v>17</v>
      </c>
      <c r="O88" s="914" t="s">
        <v>4749</v>
      </c>
      <c r="P88" s="931" t="s">
        <v>4908</v>
      </c>
      <c r="Q88" s="919">
        <f t="shared" si="3"/>
        <v>-1</v>
      </c>
      <c r="R88" s="978">
        <f t="shared" si="3"/>
        <v>-0.27</v>
      </c>
      <c r="S88" s="919">
        <f t="shared" si="4"/>
        <v>0</v>
      </c>
      <c r="T88" s="978">
        <f t="shared" si="5"/>
        <v>0</v>
      </c>
      <c r="U88" s="985" t="s">
        <v>575</v>
      </c>
      <c r="V88" s="928" t="s">
        <v>575</v>
      </c>
      <c r="W88" s="928" t="s">
        <v>575</v>
      </c>
      <c r="X88" s="983" t="s">
        <v>575</v>
      </c>
      <c r="Y88" s="981"/>
    </row>
    <row r="89" spans="1:25" ht="14.4" customHeight="1" x14ac:dyDescent="0.3">
      <c r="A89" s="947" t="s">
        <v>4909</v>
      </c>
      <c r="B89" s="920">
        <v>1</v>
      </c>
      <c r="C89" s="921">
        <v>4.79</v>
      </c>
      <c r="D89" s="922">
        <v>10</v>
      </c>
      <c r="E89" s="932"/>
      <c r="F89" s="915"/>
      <c r="G89" s="916"/>
      <c r="H89" s="914"/>
      <c r="I89" s="915"/>
      <c r="J89" s="916"/>
      <c r="K89" s="917">
        <v>4.79</v>
      </c>
      <c r="L89" s="914">
        <v>5</v>
      </c>
      <c r="M89" s="914">
        <v>42</v>
      </c>
      <c r="N89" s="918">
        <v>14</v>
      </c>
      <c r="O89" s="914" t="s">
        <v>4749</v>
      </c>
      <c r="P89" s="931" t="s">
        <v>4910</v>
      </c>
      <c r="Q89" s="919">
        <f t="shared" si="3"/>
        <v>-1</v>
      </c>
      <c r="R89" s="978">
        <f t="shared" si="3"/>
        <v>-4.79</v>
      </c>
      <c r="S89" s="919">
        <f t="shared" si="4"/>
        <v>0</v>
      </c>
      <c r="T89" s="978">
        <f t="shared" si="5"/>
        <v>0</v>
      </c>
      <c r="U89" s="985" t="s">
        <v>575</v>
      </c>
      <c r="V89" s="928" t="s">
        <v>575</v>
      </c>
      <c r="W89" s="928" t="s">
        <v>575</v>
      </c>
      <c r="X89" s="983" t="s">
        <v>575</v>
      </c>
      <c r="Y89" s="981"/>
    </row>
    <row r="90" spans="1:25" ht="14.4" customHeight="1" x14ac:dyDescent="0.3">
      <c r="A90" s="948" t="s">
        <v>4911</v>
      </c>
      <c r="B90" s="934">
        <v>2</v>
      </c>
      <c r="C90" s="935">
        <v>9.94</v>
      </c>
      <c r="D90" s="923">
        <v>7.5</v>
      </c>
      <c r="E90" s="936"/>
      <c r="F90" s="937"/>
      <c r="G90" s="924"/>
      <c r="H90" s="938">
        <v>1</v>
      </c>
      <c r="I90" s="937">
        <v>4.79</v>
      </c>
      <c r="J90" s="924">
        <v>14</v>
      </c>
      <c r="K90" s="939">
        <v>4.79</v>
      </c>
      <c r="L90" s="938">
        <v>5</v>
      </c>
      <c r="M90" s="938">
        <v>42</v>
      </c>
      <c r="N90" s="940">
        <v>14</v>
      </c>
      <c r="O90" s="938" t="s">
        <v>4749</v>
      </c>
      <c r="P90" s="941" t="s">
        <v>4910</v>
      </c>
      <c r="Q90" s="942">
        <f t="shared" si="3"/>
        <v>-1</v>
      </c>
      <c r="R90" s="979">
        <f t="shared" si="3"/>
        <v>-5.1499999999999995</v>
      </c>
      <c r="S90" s="942">
        <f t="shared" si="4"/>
        <v>1</v>
      </c>
      <c r="T90" s="979">
        <f t="shared" si="5"/>
        <v>4.79</v>
      </c>
      <c r="U90" s="986">
        <v>14</v>
      </c>
      <c r="V90" s="943">
        <v>14</v>
      </c>
      <c r="W90" s="943">
        <v>0</v>
      </c>
      <c r="X90" s="984">
        <v>1</v>
      </c>
      <c r="Y90" s="982"/>
    </row>
    <row r="91" spans="1:25" ht="14.4" customHeight="1" x14ac:dyDescent="0.3">
      <c r="A91" s="948" t="s">
        <v>4912</v>
      </c>
      <c r="B91" s="934">
        <v>4</v>
      </c>
      <c r="C91" s="935">
        <v>36.56</v>
      </c>
      <c r="D91" s="923">
        <v>13.8</v>
      </c>
      <c r="E91" s="936">
        <v>1</v>
      </c>
      <c r="F91" s="937">
        <v>9.14</v>
      </c>
      <c r="G91" s="924">
        <v>26</v>
      </c>
      <c r="H91" s="938">
        <v>2</v>
      </c>
      <c r="I91" s="937">
        <v>17.940000000000001</v>
      </c>
      <c r="J91" s="924">
        <v>13.5</v>
      </c>
      <c r="K91" s="939">
        <v>9.14</v>
      </c>
      <c r="L91" s="938">
        <v>7</v>
      </c>
      <c r="M91" s="938">
        <v>66</v>
      </c>
      <c r="N91" s="940">
        <v>22</v>
      </c>
      <c r="O91" s="938" t="s">
        <v>4749</v>
      </c>
      <c r="P91" s="941" t="s">
        <v>4910</v>
      </c>
      <c r="Q91" s="942">
        <f t="shared" si="3"/>
        <v>-2</v>
      </c>
      <c r="R91" s="979">
        <f t="shared" si="3"/>
        <v>-18.62</v>
      </c>
      <c r="S91" s="942">
        <f t="shared" si="4"/>
        <v>1</v>
      </c>
      <c r="T91" s="979">
        <f t="shared" si="5"/>
        <v>8.8000000000000007</v>
      </c>
      <c r="U91" s="986">
        <v>44</v>
      </c>
      <c r="V91" s="943">
        <v>27</v>
      </c>
      <c r="W91" s="943">
        <v>-17</v>
      </c>
      <c r="X91" s="984">
        <v>0.61363636363636365</v>
      </c>
      <c r="Y91" s="982"/>
    </row>
    <row r="92" spans="1:25" ht="14.4" customHeight="1" x14ac:dyDescent="0.3">
      <c r="A92" s="947" t="s">
        <v>4913</v>
      </c>
      <c r="B92" s="920">
        <v>1</v>
      </c>
      <c r="C92" s="921">
        <v>4.07</v>
      </c>
      <c r="D92" s="922">
        <v>8</v>
      </c>
      <c r="E92" s="932"/>
      <c r="F92" s="915"/>
      <c r="G92" s="916"/>
      <c r="H92" s="914"/>
      <c r="I92" s="915"/>
      <c r="J92" s="916"/>
      <c r="K92" s="917">
        <v>4.07</v>
      </c>
      <c r="L92" s="914">
        <v>5</v>
      </c>
      <c r="M92" s="914">
        <v>45</v>
      </c>
      <c r="N92" s="918">
        <v>15</v>
      </c>
      <c r="O92" s="914" t="s">
        <v>4749</v>
      </c>
      <c r="P92" s="931" t="s">
        <v>4914</v>
      </c>
      <c r="Q92" s="919">
        <f t="shared" si="3"/>
        <v>-1</v>
      </c>
      <c r="R92" s="978">
        <f t="shared" si="3"/>
        <v>-4.07</v>
      </c>
      <c r="S92" s="919">
        <f t="shared" si="4"/>
        <v>0</v>
      </c>
      <c r="T92" s="978">
        <f t="shared" si="5"/>
        <v>0</v>
      </c>
      <c r="U92" s="985" t="s">
        <v>575</v>
      </c>
      <c r="V92" s="928" t="s">
        <v>575</v>
      </c>
      <c r="W92" s="928" t="s">
        <v>575</v>
      </c>
      <c r="X92" s="983" t="s">
        <v>575</v>
      </c>
      <c r="Y92" s="981"/>
    </row>
    <row r="93" spans="1:25" ht="14.4" customHeight="1" x14ac:dyDescent="0.3">
      <c r="A93" s="948" t="s">
        <v>4915</v>
      </c>
      <c r="B93" s="934">
        <v>5</v>
      </c>
      <c r="C93" s="935">
        <v>21.52</v>
      </c>
      <c r="D93" s="923">
        <v>9.8000000000000007</v>
      </c>
      <c r="E93" s="936">
        <v>1</v>
      </c>
      <c r="F93" s="937">
        <v>3.36</v>
      </c>
      <c r="G93" s="924">
        <v>4</v>
      </c>
      <c r="H93" s="938">
        <v>1</v>
      </c>
      <c r="I93" s="937">
        <v>4.1500000000000004</v>
      </c>
      <c r="J93" s="924">
        <v>11</v>
      </c>
      <c r="K93" s="939">
        <v>4.07</v>
      </c>
      <c r="L93" s="938">
        <v>5</v>
      </c>
      <c r="M93" s="938">
        <v>45</v>
      </c>
      <c r="N93" s="940">
        <v>15</v>
      </c>
      <c r="O93" s="938" t="s">
        <v>4749</v>
      </c>
      <c r="P93" s="941" t="s">
        <v>4916</v>
      </c>
      <c r="Q93" s="942">
        <f t="shared" si="3"/>
        <v>-4</v>
      </c>
      <c r="R93" s="979">
        <f t="shared" si="3"/>
        <v>-17.369999999999997</v>
      </c>
      <c r="S93" s="942">
        <f t="shared" si="4"/>
        <v>0</v>
      </c>
      <c r="T93" s="979">
        <f t="shared" si="5"/>
        <v>0.79000000000000048</v>
      </c>
      <c r="U93" s="986">
        <v>15</v>
      </c>
      <c r="V93" s="943">
        <v>11</v>
      </c>
      <c r="W93" s="943">
        <v>-4</v>
      </c>
      <c r="X93" s="984">
        <v>0.73333333333333328</v>
      </c>
      <c r="Y93" s="982"/>
    </row>
    <row r="94" spans="1:25" ht="14.4" customHeight="1" x14ac:dyDescent="0.3">
      <c r="A94" s="948" t="s">
        <v>4917</v>
      </c>
      <c r="B94" s="934">
        <v>1</v>
      </c>
      <c r="C94" s="935">
        <v>8.2799999999999994</v>
      </c>
      <c r="D94" s="923">
        <v>59</v>
      </c>
      <c r="E94" s="936">
        <v>2</v>
      </c>
      <c r="F94" s="937">
        <v>16.84</v>
      </c>
      <c r="G94" s="924">
        <v>9</v>
      </c>
      <c r="H94" s="938">
        <v>1</v>
      </c>
      <c r="I94" s="937">
        <v>6.6</v>
      </c>
      <c r="J94" s="924">
        <v>12</v>
      </c>
      <c r="K94" s="939">
        <v>6.6</v>
      </c>
      <c r="L94" s="938">
        <v>6</v>
      </c>
      <c r="M94" s="938">
        <v>51</v>
      </c>
      <c r="N94" s="940">
        <v>17</v>
      </c>
      <c r="O94" s="938" t="s">
        <v>4749</v>
      </c>
      <c r="P94" s="941" t="s">
        <v>4918</v>
      </c>
      <c r="Q94" s="942">
        <f t="shared" si="3"/>
        <v>0</v>
      </c>
      <c r="R94" s="979">
        <f t="shared" si="3"/>
        <v>-1.6799999999999997</v>
      </c>
      <c r="S94" s="942">
        <f t="shared" si="4"/>
        <v>-1</v>
      </c>
      <c r="T94" s="979">
        <f t="shared" si="5"/>
        <v>-10.24</v>
      </c>
      <c r="U94" s="986">
        <v>17</v>
      </c>
      <c r="V94" s="943">
        <v>12</v>
      </c>
      <c r="W94" s="943">
        <v>-5</v>
      </c>
      <c r="X94" s="984">
        <v>0.70588235294117652</v>
      </c>
      <c r="Y94" s="982"/>
    </row>
    <row r="95" spans="1:25" ht="14.4" customHeight="1" x14ac:dyDescent="0.3">
      <c r="A95" s="947" t="s">
        <v>4919</v>
      </c>
      <c r="B95" s="928"/>
      <c r="C95" s="929"/>
      <c r="D95" s="930"/>
      <c r="E95" s="911">
        <v>1</v>
      </c>
      <c r="F95" s="912">
        <v>17.34</v>
      </c>
      <c r="G95" s="913">
        <v>10</v>
      </c>
      <c r="H95" s="914"/>
      <c r="I95" s="915"/>
      <c r="J95" s="916"/>
      <c r="K95" s="917">
        <v>17.34</v>
      </c>
      <c r="L95" s="914">
        <v>7</v>
      </c>
      <c r="M95" s="914">
        <v>60</v>
      </c>
      <c r="N95" s="918">
        <v>20</v>
      </c>
      <c r="O95" s="914" t="s">
        <v>4749</v>
      </c>
      <c r="P95" s="931" t="s">
        <v>4920</v>
      </c>
      <c r="Q95" s="919">
        <f t="shared" si="3"/>
        <v>0</v>
      </c>
      <c r="R95" s="978">
        <f t="shared" si="3"/>
        <v>0</v>
      </c>
      <c r="S95" s="919">
        <f t="shared" si="4"/>
        <v>-1</v>
      </c>
      <c r="T95" s="978">
        <f t="shared" si="5"/>
        <v>-17.34</v>
      </c>
      <c r="U95" s="985" t="s">
        <v>575</v>
      </c>
      <c r="V95" s="928" t="s">
        <v>575</v>
      </c>
      <c r="W95" s="928" t="s">
        <v>575</v>
      </c>
      <c r="X95" s="983" t="s">
        <v>575</v>
      </c>
      <c r="Y95" s="981"/>
    </row>
    <row r="96" spans="1:25" ht="14.4" customHeight="1" x14ac:dyDescent="0.3">
      <c r="A96" s="947" t="s">
        <v>4921</v>
      </c>
      <c r="B96" s="928">
        <v>1</v>
      </c>
      <c r="C96" s="929">
        <v>16.940000000000001</v>
      </c>
      <c r="D96" s="930">
        <v>20</v>
      </c>
      <c r="E96" s="932"/>
      <c r="F96" s="915"/>
      <c r="G96" s="916"/>
      <c r="H96" s="911"/>
      <c r="I96" s="912"/>
      <c r="J96" s="913"/>
      <c r="K96" s="917">
        <v>16.940000000000001</v>
      </c>
      <c r="L96" s="914">
        <v>5</v>
      </c>
      <c r="M96" s="914">
        <v>72</v>
      </c>
      <c r="N96" s="918">
        <v>24</v>
      </c>
      <c r="O96" s="914" t="s">
        <v>4749</v>
      </c>
      <c r="P96" s="931" t="s">
        <v>4922</v>
      </c>
      <c r="Q96" s="919">
        <f t="shared" si="3"/>
        <v>-1</v>
      </c>
      <c r="R96" s="978">
        <f t="shared" si="3"/>
        <v>-16.940000000000001</v>
      </c>
      <c r="S96" s="919">
        <f t="shared" si="4"/>
        <v>0</v>
      </c>
      <c r="T96" s="978">
        <f t="shared" si="5"/>
        <v>0</v>
      </c>
      <c r="U96" s="985" t="s">
        <v>575</v>
      </c>
      <c r="V96" s="928" t="s">
        <v>575</v>
      </c>
      <c r="W96" s="928" t="s">
        <v>575</v>
      </c>
      <c r="X96" s="983" t="s">
        <v>575</v>
      </c>
      <c r="Y96" s="981"/>
    </row>
    <row r="97" spans="1:25" ht="14.4" customHeight="1" x14ac:dyDescent="0.3">
      <c r="A97" s="948" t="s">
        <v>4923</v>
      </c>
      <c r="B97" s="943"/>
      <c r="C97" s="944"/>
      <c r="D97" s="933"/>
      <c r="E97" s="936"/>
      <c r="F97" s="937"/>
      <c r="G97" s="924"/>
      <c r="H97" s="945">
        <v>1</v>
      </c>
      <c r="I97" s="946">
        <v>16.940000000000001</v>
      </c>
      <c r="J97" s="925">
        <v>21</v>
      </c>
      <c r="K97" s="939">
        <v>16.940000000000001</v>
      </c>
      <c r="L97" s="938">
        <v>5</v>
      </c>
      <c r="M97" s="938">
        <v>72</v>
      </c>
      <c r="N97" s="940">
        <v>24</v>
      </c>
      <c r="O97" s="938" t="s">
        <v>4749</v>
      </c>
      <c r="P97" s="941" t="s">
        <v>4922</v>
      </c>
      <c r="Q97" s="942">
        <f t="shared" si="3"/>
        <v>1</v>
      </c>
      <c r="R97" s="979">
        <f t="shared" si="3"/>
        <v>16.940000000000001</v>
      </c>
      <c r="S97" s="942">
        <f t="shared" si="4"/>
        <v>1</v>
      </c>
      <c r="T97" s="979">
        <f t="shared" si="5"/>
        <v>16.940000000000001</v>
      </c>
      <c r="U97" s="986">
        <v>24</v>
      </c>
      <c r="V97" s="943">
        <v>21</v>
      </c>
      <c r="W97" s="943">
        <v>-3</v>
      </c>
      <c r="X97" s="984">
        <v>0.875</v>
      </c>
      <c r="Y97" s="982"/>
    </row>
    <row r="98" spans="1:25" ht="14.4" customHeight="1" x14ac:dyDescent="0.3">
      <c r="A98" s="947" t="s">
        <v>4924</v>
      </c>
      <c r="B98" s="920">
        <v>1</v>
      </c>
      <c r="C98" s="921">
        <v>0.97</v>
      </c>
      <c r="D98" s="922">
        <v>12</v>
      </c>
      <c r="E98" s="932"/>
      <c r="F98" s="915"/>
      <c r="G98" s="916"/>
      <c r="H98" s="914">
        <v>1</v>
      </c>
      <c r="I98" s="915">
        <v>0.89</v>
      </c>
      <c r="J98" s="927">
        <v>15</v>
      </c>
      <c r="K98" s="917">
        <v>0.89</v>
      </c>
      <c r="L98" s="914">
        <v>3</v>
      </c>
      <c r="M98" s="914">
        <v>24</v>
      </c>
      <c r="N98" s="918">
        <v>8</v>
      </c>
      <c r="O98" s="914" t="s">
        <v>4749</v>
      </c>
      <c r="P98" s="931" t="s">
        <v>4925</v>
      </c>
      <c r="Q98" s="919">
        <f t="shared" si="3"/>
        <v>0</v>
      </c>
      <c r="R98" s="978">
        <f t="shared" si="3"/>
        <v>-7.999999999999996E-2</v>
      </c>
      <c r="S98" s="919">
        <f t="shared" si="4"/>
        <v>1</v>
      </c>
      <c r="T98" s="978">
        <f t="shared" si="5"/>
        <v>0.89</v>
      </c>
      <c r="U98" s="985">
        <v>8</v>
      </c>
      <c r="V98" s="928">
        <v>15</v>
      </c>
      <c r="W98" s="928">
        <v>7</v>
      </c>
      <c r="X98" s="983">
        <v>1.875</v>
      </c>
      <c r="Y98" s="981">
        <v>7</v>
      </c>
    </row>
    <row r="99" spans="1:25" ht="14.4" customHeight="1" x14ac:dyDescent="0.3">
      <c r="A99" s="948" t="s">
        <v>4926</v>
      </c>
      <c r="B99" s="934">
        <v>8</v>
      </c>
      <c r="C99" s="935">
        <v>6.84</v>
      </c>
      <c r="D99" s="923">
        <v>3.8</v>
      </c>
      <c r="E99" s="936">
        <v>1</v>
      </c>
      <c r="F99" s="937">
        <v>0.89</v>
      </c>
      <c r="G99" s="924">
        <v>5</v>
      </c>
      <c r="H99" s="938">
        <v>5</v>
      </c>
      <c r="I99" s="937">
        <v>4.72</v>
      </c>
      <c r="J99" s="926">
        <v>8.6</v>
      </c>
      <c r="K99" s="939">
        <v>0.89</v>
      </c>
      <c r="L99" s="938">
        <v>3</v>
      </c>
      <c r="M99" s="938">
        <v>24</v>
      </c>
      <c r="N99" s="940">
        <v>8</v>
      </c>
      <c r="O99" s="938" t="s">
        <v>4749</v>
      </c>
      <c r="P99" s="941" t="s">
        <v>4925</v>
      </c>
      <c r="Q99" s="942">
        <f t="shared" si="3"/>
        <v>-3</v>
      </c>
      <c r="R99" s="979">
        <f t="shared" si="3"/>
        <v>-2.12</v>
      </c>
      <c r="S99" s="942">
        <f t="shared" si="4"/>
        <v>4</v>
      </c>
      <c r="T99" s="979">
        <f t="shared" si="5"/>
        <v>3.8299999999999996</v>
      </c>
      <c r="U99" s="986">
        <v>40</v>
      </c>
      <c r="V99" s="943">
        <v>43</v>
      </c>
      <c r="W99" s="943">
        <v>3</v>
      </c>
      <c r="X99" s="984">
        <v>1.075</v>
      </c>
      <c r="Y99" s="982">
        <v>20</v>
      </c>
    </row>
    <row r="100" spans="1:25" ht="14.4" customHeight="1" x14ac:dyDescent="0.3">
      <c r="A100" s="948" t="s">
        <v>4927</v>
      </c>
      <c r="B100" s="934"/>
      <c r="C100" s="935"/>
      <c r="D100" s="923"/>
      <c r="E100" s="936">
        <v>3</v>
      </c>
      <c r="F100" s="937">
        <v>5.13</v>
      </c>
      <c r="G100" s="924">
        <v>8.6999999999999993</v>
      </c>
      <c r="H100" s="938">
        <v>2</v>
      </c>
      <c r="I100" s="937">
        <v>3.56</v>
      </c>
      <c r="J100" s="926">
        <v>17.5</v>
      </c>
      <c r="K100" s="939">
        <v>1.62</v>
      </c>
      <c r="L100" s="938">
        <v>4</v>
      </c>
      <c r="M100" s="938">
        <v>36</v>
      </c>
      <c r="N100" s="940">
        <v>12</v>
      </c>
      <c r="O100" s="938" t="s">
        <v>4749</v>
      </c>
      <c r="P100" s="941" t="s">
        <v>4925</v>
      </c>
      <c r="Q100" s="942">
        <f t="shared" si="3"/>
        <v>2</v>
      </c>
      <c r="R100" s="979">
        <f t="shared" si="3"/>
        <v>3.56</v>
      </c>
      <c r="S100" s="942">
        <f t="shared" si="4"/>
        <v>-1</v>
      </c>
      <c r="T100" s="979">
        <f t="shared" si="5"/>
        <v>-1.5699999999999998</v>
      </c>
      <c r="U100" s="986">
        <v>24</v>
      </c>
      <c r="V100" s="943">
        <v>35</v>
      </c>
      <c r="W100" s="943">
        <v>11</v>
      </c>
      <c r="X100" s="984">
        <v>1.4583333333333333</v>
      </c>
      <c r="Y100" s="982">
        <v>11</v>
      </c>
    </row>
    <row r="101" spans="1:25" ht="14.4" customHeight="1" x14ac:dyDescent="0.3">
      <c r="A101" s="947" t="s">
        <v>4928</v>
      </c>
      <c r="B101" s="928"/>
      <c r="C101" s="929"/>
      <c r="D101" s="930"/>
      <c r="E101" s="932">
        <v>1</v>
      </c>
      <c r="F101" s="915">
        <v>1.32</v>
      </c>
      <c r="G101" s="916">
        <v>5</v>
      </c>
      <c r="H101" s="911">
        <v>1</v>
      </c>
      <c r="I101" s="912">
        <v>1.32</v>
      </c>
      <c r="J101" s="913">
        <v>5</v>
      </c>
      <c r="K101" s="917">
        <v>1.32</v>
      </c>
      <c r="L101" s="914">
        <v>4</v>
      </c>
      <c r="M101" s="914">
        <v>33</v>
      </c>
      <c r="N101" s="918">
        <v>11</v>
      </c>
      <c r="O101" s="914" t="s">
        <v>4749</v>
      </c>
      <c r="P101" s="931" t="s">
        <v>4929</v>
      </c>
      <c r="Q101" s="919">
        <f t="shared" si="3"/>
        <v>1</v>
      </c>
      <c r="R101" s="978">
        <f t="shared" si="3"/>
        <v>1.32</v>
      </c>
      <c r="S101" s="919">
        <f t="shared" si="4"/>
        <v>0</v>
      </c>
      <c r="T101" s="978">
        <f t="shared" si="5"/>
        <v>0</v>
      </c>
      <c r="U101" s="985">
        <v>11</v>
      </c>
      <c r="V101" s="928">
        <v>5</v>
      </c>
      <c r="W101" s="928">
        <v>-6</v>
      </c>
      <c r="X101" s="983">
        <v>0.45454545454545453</v>
      </c>
      <c r="Y101" s="981"/>
    </row>
    <row r="102" spans="1:25" ht="14.4" customHeight="1" x14ac:dyDescent="0.3">
      <c r="A102" s="947" t="s">
        <v>4930</v>
      </c>
      <c r="B102" s="928">
        <v>1</v>
      </c>
      <c r="C102" s="929">
        <v>2.2599999999999998</v>
      </c>
      <c r="D102" s="930">
        <v>6</v>
      </c>
      <c r="E102" s="911">
        <v>1</v>
      </c>
      <c r="F102" s="912">
        <v>2.2599999999999998</v>
      </c>
      <c r="G102" s="913">
        <v>5</v>
      </c>
      <c r="H102" s="914">
        <v>1</v>
      </c>
      <c r="I102" s="915">
        <v>2.2599999999999998</v>
      </c>
      <c r="J102" s="916">
        <v>13</v>
      </c>
      <c r="K102" s="917">
        <v>2.2599999999999998</v>
      </c>
      <c r="L102" s="914">
        <v>4</v>
      </c>
      <c r="M102" s="914">
        <v>39</v>
      </c>
      <c r="N102" s="918">
        <v>13</v>
      </c>
      <c r="O102" s="914" t="s">
        <v>4749</v>
      </c>
      <c r="P102" s="931" t="s">
        <v>4931</v>
      </c>
      <c r="Q102" s="919">
        <f t="shared" si="3"/>
        <v>0</v>
      </c>
      <c r="R102" s="978">
        <f t="shared" si="3"/>
        <v>0</v>
      </c>
      <c r="S102" s="919">
        <f t="shared" si="4"/>
        <v>0</v>
      </c>
      <c r="T102" s="978">
        <f t="shared" si="5"/>
        <v>0</v>
      </c>
      <c r="U102" s="985">
        <v>13</v>
      </c>
      <c r="V102" s="928">
        <v>13</v>
      </c>
      <c r="W102" s="928">
        <v>0</v>
      </c>
      <c r="X102" s="983">
        <v>1</v>
      </c>
      <c r="Y102" s="981"/>
    </row>
    <row r="103" spans="1:25" ht="14.4" customHeight="1" x14ac:dyDescent="0.3">
      <c r="A103" s="948" t="s">
        <v>4932</v>
      </c>
      <c r="B103" s="943"/>
      <c r="C103" s="944"/>
      <c r="D103" s="933"/>
      <c r="E103" s="945">
        <v>1</v>
      </c>
      <c r="F103" s="946">
        <v>3.15</v>
      </c>
      <c r="G103" s="925">
        <v>4</v>
      </c>
      <c r="H103" s="938"/>
      <c r="I103" s="937"/>
      <c r="J103" s="924"/>
      <c r="K103" s="939">
        <v>4.42</v>
      </c>
      <c r="L103" s="938">
        <v>6</v>
      </c>
      <c r="M103" s="938">
        <v>57</v>
      </c>
      <c r="N103" s="940">
        <v>19</v>
      </c>
      <c r="O103" s="938" t="s">
        <v>4749</v>
      </c>
      <c r="P103" s="941" t="s">
        <v>4933</v>
      </c>
      <c r="Q103" s="942">
        <f t="shared" si="3"/>
        <v>0</v>
      </c>
      <c r="R103" s="979">
        <f t="shared" si="3"/>
        <v>0</v>
      </c>
      <c r="S103" s="942">
        <f t="shared" si="4"/>
        <v>-1</v>
      </c>
      <c r="T103" s="979">
        <f t="shared" si="5"/>
        <v>-3.15</v>
      </c>
      <c r="U103" s="986" t="s">
        <v>575</v>
      </c>
      <c r="V103" s="943" t="s">
        <v>575</v>
      </c>
      <c r="W103" s="943" t="s">
        <v>575</v>
      </c>
      <c r="X103" s="984" t="s">
        <v>575</v>
      </c>
      <c r="Y103" s="982"/>
    </row>
    <row r="104" spans="1:25" ht="14.4" customHeight="1" thickBot="1" x14ac:dyDescent="0.35">
      <c r="A104" s="963" t="s">
        <v>4934</v>
      </c>
      <c r="B104" s="964"/>
      <c r="C104" s="965"/>
      <c r="D104" s="966"/>
      <c r="E104" s="967">
        <v>1</v>
      </c>
      <c r="F104" s="968">
        <v>0.68</v>
      </c>
      <c r="G104" s="969">
        <v>2</v>
      </c>
      <c r="H104" s="970"/>
      <c r="I104" s="971"/>
      <c r="J104" s="972"/>
      <c r="K104" s="973">
        <v>0.68</v>
      </c>
      <c r="L104" s="970">
        <v>2</v>
      </c>
      <c r="M104" s="970">
        <v>15</v>
      </c>
      <c r="N104" s="974">
        <v>5</v>
      </c>
      <c r="O104" s="970" t="s">
        <v>4749</v>
      </c>
      <c r="P104" s="975" t="s">
        <v>4935</v>
      </c>
      <c r="Q104" s="976">
        <f t="shared" si="3"/>
        <v>0</v>
      </c>
      <c r="R104" s="980">
        <f t="shared" si="3"/>
        <v>0</v>
      </c>
      <c r="S104" s="976">
        <f t="shared" si="4"/>
        <v>-1</v>
      </c>
      <c r="T104" s="980">
        <f t="shared" si="5"/>
        <v>-0.68</v>
      </c>
      <c r="U104" s="990" t="s">
        <v>575</v>
      </c>
      <c r="V104" s="964" t="s">
        <v>575</v>
      </c>
      <c r="W104" s="964" t="s">
        <v>575</v>
      </c>
      <c r="X104" s="991" t="s">
        <v>575</v>
      </c>
      <c r="Y104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5:Q1048576">
    <cfRule type="cellIs" dxfId="14" priority="11" stopIfTrue="1" operator="lessThan">
      <formula>0</formula>
    </cfRule>
  </conditionalFormatting>
  <conditionalFormatting sqref="W105:W1048576">
    <cfRule type="cellIs" dxfId="13" priority="10" stopIfTrue="1" operator="greaterThan">
      <formula>0</formula>
    </cfRule>
  </conditionalFormatting>
  <conditionalFormatting sqref="X105:X1048576">
    <cfRule type="cellIs" dxfId="12" priority="9" stopIfTrue="1" operator="greaterThan">
      <formula>1</formula>
    </cfRule>
  </conditionalFormatting>
  <conditionalFormatting sqref="X105:X1048576">
    <cfRule type="cellIs" dxfId="11" priority="6" stopIfTrue="1" operator="greaterThan">
      <formula>1</formula>
    </cfRule>
  </conditionalFormatting>
  <conditionalFormatting sqref="W105:W1048576">
    <cfRule type="cellIs" dxfId="10" priority="7" stopIfTrue="1" operator="greaterThan">
      <formula>0</formula>
    </cfRule>
  </conditionalFormatting>
  <conditionalFormatting sqref="Q10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4">
    <cfRule type="cellIs" dxfId="7" priority="4" stopIfTrue="1" operator="lessThan">
      <formula>0</formula>
    </cfRule>
  </conditionalFormatting>
  <conditionalFormatting sqref="X5:X104">
    <cfRule type="cellIs" dxfId="6" priority="2" stopIfTrue="1" operator="greaterThan">
      <formula>1</formula>
    </cfRule>
  </conditionalFormatting>
  <conditionalFormatting sqref="W5:W104">
    <cfRule type="cellIs" dxfId="5" priority="3" stopIfTrue="1" operator="greaterThan">
      <formula>0</formula>
    </cfRule>
  </conditionalFormatting>
  <conditionalFormatting sqref="S5:S104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1450971</v>
      </c>
      <c r="C3" s="344">
        <f t="shared" ref="C3:L3" si="0">SUBTOTAL(9,C6:C1048576)</f>
        <v>5.0928837001224032</v>
      </c>
      <c r="D3" s="344">
        <f t="shared" si="0"/>
        <v>1527473</v>
      </c>
      <c r="E3" s="344">
        <f t="shared" si="0"/>
        <v>6</v>
      </c>
      <c r="F3" s="344">
        <f t="shared" si="0"/>
        <v>1357191</v>
      </c>
      <c r="G3" s="347">
        <f>IF(D3&lt;&gt;0,F3/D3,"")</f>
        <v>0.88852045175266603</v>
      </c>
      <c r="H3" s="343">
        <f t="shared" si="0"/>
        <v>79210.27</v>
      </c>
      <c r="I3" s="344">
        <f t="shared" si="0"/>
        <v>0.32209496768140328</v>
      </c>
      <c r="J3" s="344">
        <f t="shared" si="0"/>
        <v>211457.19999999992</v>
      </c>
      <c r="K3" s="344">
        <f t="shared" si="0"/>
        <v>1</v>
      </c>
      <c r="L3" s="344">
        <f t="shared" si="0"/>
        <v>178475.12</v>
      </c>
      <c r="M3" s="345">
        <f>IF(J3&lt;&gt;0,L3/J3,"")</f>
        <v>0.84402479556146615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4937</v>
      </c>
      <c r="B6" s="887">
        <v>18886</v>
      </c>
      <c r="C6" s="825"/>
      <c r="D6" s="887"/>
      <c r="E6" s="825"/>
      <c r="F6" s="887">
        <v>28777</v>
      </c>
      <c r="G6" s="830"/>
      <c r="H6" s="887">
        <v>11100.97</v>
      </c>
      <c r="I6" s="825"/>
      <c r="J6" s="887"/>
      <c r="K6" s="825"/>
      <c r="L6" s="887">
        <v>27021.33</v>
      </c>
      <c r="M6" s="231"/>
    </row>
    <row r="7" spans="1:13" ht="14.4" customHeight="1" x14ac:dyDescent="0.3">
      <c r="A7" s="857" t="s">
        <v>3724</v>
      </c>
      <c r="B7" s="889">
        <v>34500</v>
      </c>
      <c r="C7" s="832">
        <v>0.39074002763494686</v>
      </c>
      <c r="D7" s="889">
        <v>88294</v>
      </c>
      <c r="E7" s="832">
        <v>1</v>
      </c>
      <c r="F7" s="889">
        <v>61297</v>
      </c>
      <c r="G7" s="837">
        <v>0.69423743402722726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4938</v>
      </c>
      <c r="B8" s="889">
        <v>152869</v>
      </c>
      <c r="C8" s="832">
        <v>0.64426659249144458</v>
      </c>
      <c r="D8" s="889">
        <v>237276</v>
      </c>
      <c r="E8" s="832">
        <v>1</v>
      </c>
      <c r="F8" s="889">
        <v>196093</v>
      </c>
      <c r="G8" s="837">
        <v>0.82643419477739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4939</v>
      </c>
      <c r="B9" s="889">
        <v>1049858</v>
      </c>
      <c r="C9" s="832">
        <v>1.048381878315332</v>
      </c>
      <c r="D9" s="889">
        <v>1001408</v>
      </c>
      <c r="E9" s="832">
        <v>1</v>
      </c>
      <c r="F9" s="889">
        <v>884121</v>
      </c>
      <c r="G9" s="837">
        <v>0.88287790790566878</v>
      </c>
      <c r="H9" s="889">
        <v>68109.3</v>
      </c>
      <c r="I9" s="832">
        <v>0.32209496768140328</v>
      </c>
      <c r="J9" s="889">
        <v>211457.19999999992</v>
      </c>
      <c r="K9" s="832">
        <v>1</v>
      </c>
      <c r="L9" s="889">
        <v>151453.79</v>
      </c>
      <c r="M9" s="838">
        <v>0.71623851067733835</v>
      </c>
    </row>
    <row r="10" spans="1:13" ht="14.4" customHeight="1" x14ac:dyDescent="0.3">
      <c r="A10" s="857" t="s">
        <v>4940</v>
      </c>
      <c r="B10" s="889">
        <v>110205</v>
      </c>
      <c r="C10" s="832">
        <v>0.91115410372795591</v>
      </c>
      <c r="D10" s="889">
        <v>120951</v>
      </c>
      <c r="E10" s="832">
        <v>1</v>
      </c>
      <c r="F10" s="889">
        <v>105271</v>
      </c>
      <c r="G10" s="837">
        <v>0.87036072459095004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4941</v>
      </c>
      <c r="B11" s="889">
        <v>13648</v>
      </c>
      <c r="C11" s="832">
        <v>1.026551335088379</v>
      </c>
      <c r="D11" s="889">
        <v>13295</v>
      </c>
      <c r="E11" s="832">
        <v>1</v>
      </c>
      <c r="F11" s="889">
        <v>7254</v>
      </c>
      <c r="G11" s="837">
        <v>0.54561865362918394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4942</v>
      </c>
      <c r="B12" s="889">
        <v>71005</v>
      </c>
      <c r="C12" s="832">
        <v>1.0717897628643451</v>
      </c>
      <c r="D12" s="889">
        <v>66249</v>
      </c>
      <c r="E12" s="832">
        <v>1</v>
      </c>
      <c r="F12" s="889">
        <v>68388</v>
      </c>
      <c r="G12" s="837">
        <v>1.0322872798079972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4943</v>
      </c>
      <c r="B13" s="891"/>
      <c r="C13" s="840"/>
      <c r="D13" s="891"/>
      <c r="E13" s="840"/>
      <c r="F13" s="891">
        <v>5990</v>
      </c>
      <c r="G13" s="845"/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0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5346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8347.380000000001</v>
      </c>
      <c r="G3" s="211">
        <f t="shared" si="0"/>
        <v>1530181.27</v>
      </c>
      <c r="H3" s="212"/>
      <c r="I3" s="212"/>
      <c r="J3" s="207">
        <f t="shared" si="0"/>
        <v>10025.709999999999</v>
      </c>
      <c r="K3" s="211">
        <f t="shared" si="0"/>
        <v>1738930.2000000002</v>
      </c>
      <c r="L3" s="212"/>
      <c r="M3" s="212"/>
      <c r="N3" s="207">
        <f t="shared" si="0"/>
        <v>9160.630000000001</v>
      </c>
      <c r="O3" s="211">
        <f t="shared" si="0"/>
        <v>1535666.12</v>
      </c>
      <c r="P3" s="177">
        <f>IF(K3=0,"",O3/K3)</f>
        <v>0.8831096958348299</v>
      </c>
      <c r="Q3" s="209">
        <f>IF(N3=0,"",O3/N3)</f>
        <v>167.63761007703619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4944</v>
      </c>
      <c r="B6" s="825" t="s">
        <v>4945</v>
      </c>
      <c r="C6" s="825" t="s">
        <v>3588</v>
      </c>
      <c r="D6" s="825" t="s">
        <v>4946</v>
      </c>
      <c r="E6" s="825" t="s">
        <v>4947</v>
      </c>
      <c r="F6" s="225">
        <v>0.02</v>
      </c>
      <c r="G6" s="225">
        <v>177.08</v>
      </c>
      <c r="H6" s="225"/>
      <c r="I6" s="225">
        <v>8854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4944</v>
      </c>
      <c r="B7" s="832" t="s">
        <v>4945</v>
      </c>
      <c r="C7" s="832" t="s">
        <v>3588</v>
      </c>
      <c r="D7" s="832" t="s">
        <v>4948</v>
      </c>
      <c r="E7" s="832" t="s">
        <v>4947</v>
      </c>
      <c r="F7" s="849">
        <v>0.5</v>
      </c>
      <c r="G7" s="849">
        <v>885.4</v>
      </c>
      <c r="H7" s="849"/>
      <c r="I7" s="849">
        <v>1770.8</v>
      </c>
      <c r="J7" s="849"/>
      <c r="K7" s="849"/>
      <c r="L7" s="849"/>
      <c r="M7" s="849"/>
      <c r="N7" s="849">
        <v>0.45</v>
      </c>
      <c r="O7" s="849">
        <v>818.57</v>
      </c>
      <c r="P7" s="837"/>
      <c r="Q7" s="850">
        <v>1819.0444444444445</v>
      </c>
    </row>
    <row r="8" spans="1:17" ht="14.4" customHeight="1" x14ac:dyDescent="0.3">
      <c r="A8" s="831" t="s">
        <v>4944</v>
      </c>
      <c r="B8" s="832" t="s">
        <v>4945</v>
      </c>
      <c r="C8" s="832" t="s">
        <v>3827</v>
      </c>
      <c r="D8" s="832" t="s">
        <v>4949</v>
      </c>
      <c r="E8" s="832" t="s">
        <v>4950</v>
      </c>
      <c r="F8" s="849"/>
      <c r="G8" s="849"/>
      <c r="H8" s="849"/>
      <c r="I8" s="849"/>
      <c r="J8" s="849"/>
      <c r="K8" s="849"/>
      <c r="L8" s="849"/>
      <c r="M8" s="849"/>
      <c r="N8" s="849">
        <v>920</v>
      </c>
      <c r="O8" s="849">
        <v>19228</v>
      </c>
      <c r="P8" s="837"/>
      <c r="Q8" s="850">
        <v>20.9</v>
      </c>
    </row>
    <row r="9" spans="1:17" ht="14.4" customHeight="1" x14ac:dyDescent="0.3">
      <c r="A9" s="831" t="s">
        <v>4944</v>
      </c>
      <c r="B9" s="832" t="s">
        <v>4945</v>
      </c>
      <c r="C9" s="832" t="s">
        <v>3827</v>
      </c>
      <c r="D9" s="832" t="s">
        <v>4951</v>
      </c>
      <c r="E9" s="832" t="s">
        <v>4952</v>
      </c>
      <c r="F9" s="849">
        <v>667</v>
      </c>
      <c r="G9" s="849">
        <v>2281.14</v>
      </c>
      <c r="H9" s="849"/>
      <c r="I9" s="849">
        <v>3.42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4944</v>
      </c>
      <c r="B10" s="832" t="s">
        <v>4945</v>
      </c>
      <c r="C10" s="832" t="s">
        <v>3827</v>
      </c>
      <c r="D10" s="832" t="s">
        <v>4953</v>
      </c>
      <c r="E10" s="832" t="s">
        <v>4954</v>
      </c>
      <c r="F10" s="849">
        <v>235</v>
      </c>
      <c r="G10" s="849">
        <v>7757.35</v>
      </c>
      <c r="H10" s="849"/>
      <c r="I10" s="849">
        <v>33.01</v>
      </c>
      <c r="J10" s="849"/>
      <c r="K10" s="849"/>
      <c r="L10" s="849"/>
      <c r="M10" s="849"/>
      <c r="N10" s="849">
        <v>204</v>
      </c>
      <c r="O10" s="849">
        <v>6974.76</v>
      </c>
      <c r="P10" s="837"/>
      <c r="Q10" s="850">
        <v>34.19</v>
      </c>
    </row>
    <row r="11" spans="1:17" ht="14.4" customHeight="1" x14ac:dyDescent="0.3">
      <c r="A11" s="831" t="s">
        <v>4944</v>
      </c>
      <c r="B11" s="832" t="s">
        <v>4945</v>
      </c>
      <c r="C11" s="832" t="s">
        <v>3583</v>
      </c>
      <c r="D11" s="832" t="s">
        <v>4955</v>
      </c>
      <c r="E11" s="832" t="s">
        <v>4956</v>
      </c>
      <c r="F11" s="849">
        <v>1</v>
      </c>
      <c r="G11" s="849">
        <v>1213</v>
      </c>
      <c r="H11" s="849"/>
      <c r="I11" s="849">
        <v>1213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4944</v>
      </c>
      <c r="B12" s="832" t="s">
        <v>4945</v>
      </c>
      <c r="C12" s="832" t="s">
        <v>3583</v>
      </c>
      <c r="D12" s="832" t="s">
        <v>4957</v>
      </c>
      <c r="E12" s="832" t="s">
        <v>4958</v>
      </c>
      <c r="F12" s="849">
        <v>1</v>
      </c>
      <c r="G12" s="849">
        <v>1825</v>
      </c>
      <c r="H12" s="849"/>
      <c r="I12" s="849">
        <v>1825</v>
      </c>
      <c r="J12" s="849"/>
      <c r="K12" s="849"/>
      <c r="L12" s="849"/>
      <c r="M12" s="849"/>
      <c r="N12" s="849">
        <v>4</v>
      </c>
      <c r="O12" s="849">
        <v>7304</v>
      </c>
      <c r="P12" s="837"/>
      <c r="Q12" s="850">
        <v>1826</v>
      </c>
    </row>
    <row r="13" spans="1:17" ht="14.4" customHeight="1" x14ac:dyDescent="0.3">
      <c r="A13" s="831" t="s">
        <v>4944</v>
      </c>
      <c r="B13" s="832" t="s">
        <v>4945</v>
      </c>
      <c r="C13" s="832" t="s">
        <v>3583</v>
      </c>
      <c r="D13" s="832" t="s">
        <v>4959</v>
      </c>
      <c r="E13" s="832" t="s">
        <v>4960</v>
      </c>
      <c r="F13" s="849"/>
      <c r="G13" s="849"/>
      <c r="H13" s="849"/>
      <c r="I13" s="849"/>
      <c r="J13" s="849"/>
      <c r="K13" s="849"/>
      <c r="L13" s="849"/>
      <c r="M13" s="849"/>
      <c r="N13" s="849">
        <v>2</v>
      </c>
      <c r="O13" s="849">
        <v>860</v>
      </c>
      <c r="P13" s="837"/>
      <c r="Q13" s="850">
        <v>430</v>
      </c>
    </row>
    <row r="14" spans="1:17" ht="14.4" customHeight="1" x14ac:dyDescent="0.3">
      <c r="A14" s="831" t="s">
        <v>4944</v>
      </c>
      <c r="B14" s="832" t="s">
        <v>4945</v>
      </c>
      <c r="C14" s="832" t="s">
        <v>3583</v>
      </c>
      <c r="D14" s="832" t="s">
        <v>4961</v>
      </c>
      <c r="E14" s="832" t="s">
        <v>4962</v>
      </c>
      <c r="F14" s="849">
        <v>1</v>
      </c>
      <c r="G14" s="849">
        <v>14506</v>
      </c>
      <c r="H14" s="849"/>
      <c r="I14" s="849">
        <v>14506</v>
      </c>
      <c r="J14" s="849"/>
      <c r="K14" s="849"/>
      <c r="L14" s="849"/>
      <c r="M14" s="849"/>
      <c r="N14" s="849">
        <v>1</v>
      </c>
      <c r="O14" s="849">
        <v>14509</v>
      </c>
      <c r="P14" s="837"/>
      <c r="Q14" s="850">
        <v>14509</v>
      </c>
    </row>
    <row r="15" spans="1:17" ht="14.4" customHeight="1" x14ac:dyDescent="0.3">
      <c r="A15" s="831" t="s">
        <v>4944</v>
      </c>
      <c r="B15" s="832" t="s">
        <v>4945</v>
      </c>
      <c r="C15" s="832" t="s">
        <v>3583</v>
      </c>
      <c r="D15" s="832" t="s">
        <v>4963</v>
      </c>
      <c r="E15" s="832" t="s">
        <v>4964</v>
      </c>
      <c r="F15" s="849">
        <v>1</v>
      </c>
      <c r="G15" s="849">
        <v>1342</v>
      </c>
      <c r="H15" s="849"/>
      <c r="I15" s="849">
        <v>1342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4944</v>
      </c>
      <c r="B16" s="832" t="s">
        <v>4945</v>
      </c>
      <c r="C16" s="832" t="s">
        <v>3583</v>
      </c>
      <c r="D16" s="832" t="s">
        <v>4965</v>
      </c>
      <c r="E16" s="832" t="s">
        <v>4966</v>
      </c>
      <c r="F16" s="849"/>
      <c r="G16" s="849"/>
      <c r="H16" s="849"/>
      <c r="I16" s="849"/>
      <c r="J16" s="849"/>
      <c r="K16" s="849"/>
      <c r="L16" s="849"/>
      <c r="M16" s="849"/>
      <c r="N16" s="849">
        <v>2</v>
      </c>
      <c r="O16" s="849">
        <v>4666</v>
      </c>
      <c r="P16" s="837"/>
      <c r="Q16" s="850">
        <v>2333</v>
      </c>
    </row>
    <row r="17" spans="1:17" ht="14.4" customHeight="1" x14ac:dyDescent="0.3">
      <c r="A17" s="831" t="s">
        <v>4944</v>
      </c>
      <c r="B17" s="832" t="s">
        <v>4945</v>
      </c>
      <c r="C17" s="832" t="s">
        <v>3583</v>
      </c>
      <c r="D17" s="832" t="s">
        <v>4967</v>
      </c>
      <c r="E17" s="832" t="s">
        <v>4968</v>
      </c>
      <c r="F17" s="849"/>
      <c r="G17" s="849"/>
      <c r="H17" s="849"/>
      <c r="I17" s="849"/>
      <c r="J17" s="849"/>
      <c r="K17" s="849"/>
      <c r="L17" s="849"/>
      <c r="M17" s="849"/>
      <c r="N17" s="849">
        <v>2</v>
      </c>
      <c r="O17" s="849">
        <v>1438</v>
      </c>
      <c r="P17" s="837"/>
      <c r="Q17" s="850">
        <v>719</v>
      </c>
    </row>
    <row r="18" spans="1:17" ht="14.4" customHeight="1" x14ac:dyDescent="0.3">
      <c r="A18" s="831" t="s">
        <v>4744</v>
      </c>
      <c r="B18" s="832" t="s">
        <v>4969</v>
      </c>
      <c r="C18" s="832" t="s">
        <v>3583</v>
      </c>
      <c r="D18" s="832" t="s">
        <v>4970</v>
      </c>
      <c r="E18" s="832" t="s">
        <v>4971</v>
      </c>
      <c r="F18" s="849">
        <v>14</v>
      </c>
      <c r="G18" s="849">
        <v>4956</v>
      </c>
      <c r="H18" s="849">
        <v>0.46666666666666667</v>
      </c>
      <c r="I18" s="849">
        <v>354</v>
      </c>
      <c r="J18" s="849">
        <v>30</v>
      </c>
      <c r="K18" s="849">
        <v>10620</v>
      </c>
      <c r="L18" s="849">
        <v>1</v>
      </c>
      <c r="M18" s="849">
        <v>354</v>
      </c>
      <c r="N18" s="849">
        <v>18</v>
      </c>
      <c r="O18" s="849">
        <v>6372</v>
      </c>
      <c r="P18" s="837">
        <v>0.6</v>
      </c>
      <c r="Q18" s="850">
        <v>354</v>
      </c>
    </row>
    <row r="19" spans="1:17" ht="14.4" customHeight="1" x14ac:dyDescent="0.3">
      <c r="A19" s="831" t="s">
        <v>4744</v>
      </c>
      <c r="B19" s="832" t="s">
        <v>4969</v>
      </c>
      <c r="C19" s="832" t="s">
        <v>3583</v>
      </c>
      <c r="D19" s="832" t="s">
        <v>4972</v>
      </c>
      <c r="E19" s="832" t="s">
        <v>4973</v>
      </c>
      <c r="F19" s="849">
        <v>116</v>
      </c>
      <c r="G19" s="849">
        <v>7540</v>
      </c>
      <c r="H19" s="849">
        <v>0.40701754385964911</v>
      </c>
      <c r="I19" s="849">
        <v>65</v>
      </c>
      <c r="J19" s="849">
        <v>285</v>
      </c>
      <c r="K19" s="849">
        <v>18525</v>
      </c>
      <c r="L19" s="849">
        <v>1</v>
      </c>
      <c r="M19" s="849">
        <v>65</v>
      </c>
      <c r="N19" s="849">
        <v>205</v>
      </c>
      <c r="O19" s="849">
        <v>13325</v>
      </c>
      <c r="P19" s="837">
        <v>0.7192982456140351</v>
      </c>
      <c r="Q19" s="850">
        <v>65</v>
      </c>
    </row>
    <row r="20" spans="1:17" ht="14.4" customHeight="1" x14ac:dyDescent="0.3">
      <c r="A20" s="831" t="s">
        <v>4744</v>
      </c>
      <c r="B20" s="832" t="s">
        <v>4969</v>
      </c>
      <c r="C20" s="832" t="s">
        <v>3583</v>
      </c>
      <c r="D20" s="832" t="s">
        <v>4974</v>
      </c>
      <c r="E20" s="832" t="s">
        <v>4975</v>
      </c>
      <c r="F20" s="849"/>
      <c r="G20" s="849"/>
      <c r="H20" s="849"/>
      <c r="I20" s="849"/>
      <c r="J20" s="849">
        <v>5</v>
      </c>
      <c r="K20" s="849">
        <v>2960</v>
      </c>
      <c r="L20" s="849">
        <v>1</v>
      </c>
      <c r="M20" s="849">
        <v>592</v>
      </c>
      <c r="N20" s="849"/>
      <c r="O20" s="849"/>
      <c r="P20" s="837"/>
      <c r="Q20" s="850"/>
    </row>
    <row r="21" spans="1:17" ht="14.4" customHeight="1" x14ac:dyDescent="0.3">
      <c r="A21" s="831" t="s">
        <v>4744</v>
      </c>
      <c r="B21" s="832" t="s">
        <v>4969</v>
      </c>
      <c r="C21" s="832" t="s">
        <v>3583</v>
      </c>
      <c r="D21" s="832" t="s">
        <v>4976</v>
      </c>
      <c r="E21" s="832" t="s">
        <v>4977</v>
      </c>
      <c r="F21" s="849">
        <v>5</v>
      </c>
      <c r="G21" s="849">
        <v>120</v>
      </c>
      <c r="H21" s="849">
        <v>5</v>
      </c>
      <c r="I21" s="849">
        <v>24</v>
      </c>
      <c r="J21" s="849">
        <v>1</v>
      </c>
      <c r="K21" s="849">
        <v>24</v>
      </c>
      <c r="L21" s="849">
        <v>1</v>
      </c>
      <c r="M21" s="849">
        <v>24</v>
      </c>
      <c r="N21" s="849">
        <v>1</v>
      </c>
      <c r="O21" s="849">
        <v>24</v>
      </c>
      <c r="P21" s="837">
        <v>1</v>
      </c>
      <c r="Q21" s="850">
        <v>24</v>
      </c>
    </row>
    <row r="22" spans="1:17" ht="14.4" customHeight="1" x14ac:dyDescent="0.3">
      <c r="A22" s="831" t="s">
        <v>4744</v>
      </c>
      <c r="B22" s="832" t="s">
        <v>4969</v>
      </c>
      <c r="C22" s="832" t="s">
        <v>3583</v>
      </c>
      <c r="D22" s="832" t="s">
        <v>4978</v>
      </c>
      <c r="E22" s="832" t="s">
        <v>4979</v>
      </c>
      <c r="F22" s="849">
        <v>1</v>
      </c>
      <c r="G22" s="849">
        <v>55</v>
      </c>
      <c r="H22" s="849">
        <v>1.9607843137254902E-2</v>
      </c>
      <c r="I22" s="849">
        <v>55</v>
      </c>
      <c r="J22" s="849">
        <v>51</v>
      </c>
      <c r="K22" s="849">
        <v>2805</v>
      </c>
      <c r="L22" s="849">
        <v>1</v>
      </c>
      <c r="M22" s="849">
        <v>55</v>
      </c>
      <c r="N22" s="849">
        <v>36</v>
      </c>
      <c r="O22" s="849">
        <v>1980</v>
      </c>
      <c r="P22" s="837">
        <v>0.70588235294117652</v>
      </c>
      <c r="Q22" s="850">
        <v>55</v>
      </c>
    </row>
    <row r="23" spans="1:17" ht="14.4" customHeight="1" x14ac:dyDescent="0.3">
      <c r="A23" s="831" t="s">
        <v>4744</v>
      </c>
      <c r="B23" s="832" t="s">
        <v>4969</v>
      </c>
      <c r="C23" s="832" t="s">
        <v>3583</v>
      </c>
      <c r="D23" s="832" t="s">
        <v>4980</v>
      </c>
      <c r="E23" s="832" t="s">
        <v>4981</v>
      </c>
      <c r="F23" s="849">
        <v>206</v>
      </c>
      <c r="G23" s="849">
        <v>15862</v>
      </c>
      <c r="H23" s="849">
        <v>0.53506493506493502</v>
      </c>
      <c r="I23" s="849">
        <v>77</v>
      </c>
      <c r="J23" s="849">
        <v>385</v>
      </c>
      <c r="K23" s="849">
        <v>29645</v>
      </c>
      <c r="L23" s="849">
        <v>1</v>
      </c>
      <c r="M23" s="849">
        <v>77</v>
      </c>
      <c r="N23" s="849">
        <v>274</v>
      </c>
      <c r="O23" s="849">
        <v>21098</v>
      </c>
      <c r="P23" s="837">
        <v>0.7116883116883117</v>
      </c>
      <c r="Q23" s="850">
        <v>77</v>
      </c>
    </row>
    <row r="24" spans="1:17" ht="14.4" customHeight="1" x14ac:dyDescent="0.3">
      <c r="A24" s="831" t="s">
        <v>4744</v>
      </c>
      <c r="B24" s="832" t="s">
        <v>4969</v>
      </c>
      <c r="C24" s="832" t="s">
        <v>3583</v>
      </c>
      <c r="D24" s="832" t="s">
        <v>4982</v>
      </c>
      <c r="E24" s="832" t="s">
        <v>4983</v>
      </c>
      <c r="F24" s="849">
        <v>13</v>
      </c>
      <c r="G24" s="849">
        <v>312</v>
      </c>
      <c r="H24" s="849">
        <v>1.625</v>
      </c>
      <c r="I24" s="849">
        <v>24</v>
      </c>
      <c r="J24" s="849">
        <v>8</v>
      </c>
      <c r="K24" s="849">
        <v>192</v>
      </c>
      <c r="L24" s="849">
        <v>1</v>
      </c>
      <c r="M24" s="849">
        <v>24</v>
      </c>
      <c r="N24" s="849">
        <v>8</v>
      </c>
      <c r="O24" s="849">
        <v>192</v>
      </c>
      <c r="P24" s="837">
        <v>1</v>
      </c>
      <c r="Q24" s="850">
        <v>24</v>
      </c>
    </row>
    <row r="25" spans="1:17" ht="14.4" customHeight="1" x14ac:dyDescent="0.3">
      <c r="A25" s="831" t="s">
        <v>4744</v>
      </c>
      <c r="B25" s="832" t="s">
        <v>4969</v>
      </c>
      <c r="C25" s="832" t="s">
        <v>3583</v>
      </c>
      <c r="D25" s="832" t="s">
        <v>4984</v>
      </c>
      <c r="E25" s="832" t="s">
        <v>4985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210</v>
      </c>
      <c r="P25" s="837"/>
      <c r="Q25" s="850">
        <v>210</v>
      </c>
    </row>
    <row r="26" spans="1:17" ht="14.4" customHeight="1" x14ac:dyDescent="0.3">
      <c r="A26" s="831" t="s">
        <v>4744</v>
      </c>
      <c r="B26" s="832" t="s">
        <v>4969</v>
      </c>
      <c r="C26" s="832" t="s">
        <v>3583</v>
      </c>
      <c r="D26" s="832" t="s">
        <v>4986</v>
      </c>
      <c r="E26" s="832" t="s">
        <v>4987</v>
      </c>
      <c r="F26" s="849">
        <v>2</v>
      </c>
      <c r="G26" s="849">
        <v>132</v>
      </c>
      <c r="H26" s="849"/>
      <c r="I26" s="849">
        <v>66</v>
      </c>
      <c r="J26" s="849"/>
      <c r="K26" s="849"/>
      <c r="L26" s="849"/>
      <c r="M26" s="849"/>
      <c r="N26" s="849">
        <v>3</v>
      </c>
      <c r="O26" s="849">
        <v>198</v>
      </c>
      <c r="P26" s="837"/>
      <c r="Q26" s="850">
        <v>66</v>
      </c>
    </row>
    <row r="27" spans="1:17" ht="14.4" customHeight="1" x14ac:dyDescent="0.3">
      <c r="A27" s="831" t="s">
        <v>4744</v>
      </c>
      <c r="B27" s="832" t="s">
        <v>4969</v>
      </c>
      <c r="C27" s="832" t="s">
        <v>3583</v>
      </c>
      <c r="D27" s="832" t="s">
        <v>4988</v>
      </c>
      <c r="E27" s="832" t="s">
        <v>4989</v>
      </c>
      <c r="F27" s="849">
        <v>8</v>
      </c>
      <c r="G27" s="849">
        <v>200</v>
      </c>
      <c r="H27" s="849">
        <v>1.1428571428571428</v>
      </c>
      <c r="I27" s="849">
        <v>25</v>
      </c>
      <c r="J27" s="849">
        <v>7</v>
      </c>
      <c r="K27" s="849">
        <v>175</v>
      </c>
      <c r="L27" s="849">
        <v>1</v>
      </c>
      <c r="M27" s="849">
        <v>25</v>
      </c>
      <c r="N27" s="849">
        <v>7</v>
      </c>
      <c r="O27" s="849">
        <v>175</v>
      </c>
      <c r="P27" s="837">
        <v>1</v>
      </c>
      <c r="Q27" s="850">
        <v>25</v>
      </c>
    </row>
    <row r="28" spans="1:17" ht="14.4" customHeight="1" x14ac:dyDescent="0.3">
      <c r="A28" s="831" t="s">
        <v>4744</v>
      </c>
      <c r="B28" s="832" t="s">
        <v>4969</v>
      </c>
      <c r="C28" s="832" t="s">
        <v>3583</v>
      </c>
      <c r="D28" s="832" t="s">
        <v>4990</v>
      </c>
      <c r="E28" s="832" t="s">
        <v>4991</v>
      </c>
      <c r="F28" s="849">
        <v>9</v>
      </c>
      <c r="G28" s="849">
        <v>1629</v>
      </c>
      <c r="H28" s="849">
        <v>0.1875</v>
      </c>
      <c r="I28" s="849">
        <v>181</v>
      </c>
      <c r="J28" s="849">
        <v>48</v>
      </c>
      <c r="K28" s="849">
        <v>8688</v>
      </c>
      <c r="L28" s="849">
        <v>1</v>
      </c>
      <c r="M28" s="849">
        <v>181</v>
      </c>
      <c r="N28" s="849">
        <v>27</v>
      </c>
      <c r="O28" s="849">
        <v>4887</v>
      </c>
      <c r="P28" s="837">
        <v>0.5625</v>
      </c>
      <c r="Q28" s="850">
        <v>181</v>
      </c>
    </row>
    <row r="29" spans="1:17" ht="14.4" customHeight="1" x14ac:dyDescent="0.3">
      <c r="A29" s="831" t="s">
        <v>4744</v>
      </c>
      <c r="B29" s="832" t="s">
        <v>4969</v>
      </c>
      <c r="C29" s="832" t="s">
        <v>3583</v>
      </c>
      <c r="D29" s="832" t="s">
        <v>4992</v>
      </c>
      <c r="E29" s="832" t="s">
        <v>4993</v>
      </c>
      <c r="F29" s="849">
        <v>6</v>
      </c>
      <c r="G29" s="849">
        <v>1524</v>
      </c>
      <c r="H29" s="849">
        <v>0.4</v>
      </c>
      <c r="I29" s="849">
        <v>254</v>
      </c>
      <c r="J29" s="849">
        <v>15</v>
      </c>
      <c r="K29" s="849">
        <v>3810</v>
      </c>
      <c r="L29" s="849">
        <v>1</v>
      </c>
      <c r="M29" s="849">
        <v>254</v>
      </c>
      <c r="N29" s="849">
        <v>8</v>
      </c>
      <c r="O29" s="849">
        <v>2032</v>
      </c>
      <c r="P29" s="837">
        <v>0.53333333333333333</v>
      </c>
      <c r="Q29" s="850">
        <v>254</v>
      </c>
    </row>
    <row r="30" spans="1:17" ht="14.4" customHeight="1" x14ac:dyDescent="0.3">
      <c r="A30" s="831" t="s">
        <v>4744</v>
      </c>
      <c r="B30" s="832" t="s">
        <v>4969</v>
      </c>
      <c r="C30" s="832" t="s">
        <v>3583</v>
      </c>
      <c r="D30" s="832" t="s">
        <v>4994</v>
      </c>
      <c r="E30" s="832" t="s">
        <v>4995</v>
      </c>
      <c r="F30" s="849">
        <v>10</v>
      </c>
      <c r="G30" s="849">
        <v>2170</v>
      </c>
      <c r="H30" s="849">
        <v>0.2</v>
      </c>
      <c r="I30" s="849">
        <v>217</v>
      </c>
      <c r="J30" s="849">
        <v>50</v>
      </c>
      <c r="K30" s="849">
        <v>10850</v>
      </c>
      <c r="L30" s="849">
        <v>1</v>
      </c>
      <c r="M30" s="849">
        <v>217</v>
      </c>
      <c r="N30" s="849">
        <v>33</v>
      </c>
      <c r="O30" s="849">
        <v>7161</v>
      </c>
      <c r="P30" s="837">
        <v>0.66</v>
      </c>
      <c r="Q30" s="850">
        <v>217</v>
      </c>
    </row>
    <row r="31" spans="1:17" ht="14.4" customHeight="1" x14ac:dyDescent="0.3">
      <c r="A31" s="831" t="s">
        <v>4744</v>
      </c>
      <c r="B31" s="832" t="s">
        <v>4969</v>
      </c>
      <c r="C31" s="832" t="s">
        <v>3583</v>
      </c>
      <c r="D31" s="832" t="s">
        <v>4996</v>
      </c>
      <c r="E31" s="832" t="s">
        <v>4997</v>
      </c>
      <c r="F31" s="849"/>
      <c r="G31" s="849"/>
      <c r="H31" s="849"/>
      <c r="I31" s="849"/>
      <c r="J31" s="849"/>
      <c r="K31" s="849"/>
      <c r="L31" s="849"/>
      <c r="M31" s="849"/>
      <c r="N31" s="849">
        <v>5</v>
      </c>
      <c r="O31" s="849">
        <v>1935</v>
      </c>
      <c r="P31" s="837"/>
      <c r="Q31" s="850">
        <v>387</v>
      </c>
    </row>
    <row r="32" spans="1:17" ht="14.4" customHeight="1" x14ac:dyDescent="0.3">
      <c r="A32" s="831" t="s">
        <v>4744</v>
      </c>
      <c r="B32" s="832" t="s">
        <v>4969</v>
      </c>
      <c r="C32" s="832" t="s">
        <v>3583</v>
      </c>
      <c r="D32" s="832" t="s">
        <v>4998</v>
      </c>
      <c r="E32" s="832" t="s">
        <v>4999</v>
      </c>
      <c r="F32" s="849"/>
      <c r="G32" s="849"/>
      <c r="H32" s="849"/>
      <c r="I32" s="849"/>
      <c r="J32" s="849"/>
      <c r="K32" s="849"/>
      <c r="L32" s="849"/>
      <c r="M32" s="849"/>
      <c r="N32" s="849">
        <v>7</v>
      </c>
      <c r="O32" s="849">
        <v>1708</v>
      </c>
      <c r="P32" s="837"/>
      <c r="Q32" s="850">
        <v>244</v>
      </c>
    </row>
    <row r="33" spans="1:17" ht="14.4" customHeight="1" x14ac:dyDescent="0.3">
      <c r="A33" s="831" t="s">
        <v>5000</v>
      </c>
      <c r="B33" s="832" t="s">
        <v>5001</v>
      </c>
      <c r="C33" s="832" t="s">
        <v>3583</v>
      </c>
      <c r="D33" s="832" t="s">
        <v>5002</v>
      </c>
      <c r="E33" s="832" t="s">
        <v>5003</v>
      </c>
      <c r="F33" s="849">
        <v>179</v>
      </c>
      <c r="G33" s="849">
        <v>4833</v>
      </c>
      <c r="H33" s="849">
        <v>0.58881578947368418</v>
      </c>
      <c r="I33" s="849">
        <v>27</v>
      </c>
      <c r="J33" s="849">
        <v>304</v>
      </c>
      <c r="K33" s="849">
        <v>8208</v>
      </c>
      <c r="L33" s="849">
        <v>1</v>
      </c>
      <c r="M33" s="849">
        <v>27</v>
      </c>
      <c r="N33" s="849">
        <v>229</v>
      </c>
      <c r="O33" s="849">
        <v>6183</v>
      </c>
      <c r="P33" s="837">
        <v>0.75328947368421051</v>
      </c>
      <c r="Q33" s="850">
        <v>27</v>
      </c>
    </row>
    <row r="34" spans="1:17" ht="14.4" customHeight="1" x14ac:dyDescent="0.3">
      <c r="A34" s="831" t="s">
        <v>5000</v>
      </c>
      <c r="B34" s="832" t="s">
        <v>5001</v>
      </c>
      <c r="C34" s="832" t="s">
        <v>3583</v>
      </c>
      <c r="D34" s="832" t="s">
        <v>5004</v>
      </c>
      <c r="E34" s="832" t="s">
        <v>5005</v>
      </c>
      <c r="F34" s="849">
        <v>137</v>
      </c>
      <c r="G34" s="849">
        <v>7398</v>
      </c>
      <c r="H34" s="849">
        <v>0.70256410256410251</v>
      </c>
      <c r="I34" s="849">
        <v>54</v>
      </c>
      <c r="J34" s="849">
        <v>195</v>
      </c>
      <c r="K34" s="849">
        <v>10530</v>
      </c>
      <c r="L34" s="849">
        <v>1</v>
      </c>
      <c r="M34" s="849">
        <v>54</v>
      </c>
      <c r="N34" s="849">
        <v>147</v>
      </c>
      <c r="O34" s="849">
        <v>7938</v>
      </c>
      <c r="P34" s="837">
        <v>0.75384615384615383</v>
      </c>
      <c r="Q34" s="850">
        <v>54</v>
      </c>
    </row>
    <row r="35" spans="1:17" ht="14.4" customHeight="1" x14ac:dyDescent="0.3">
      <c r="A35" s="831" t="s">
        <v>5000</v>
      </c>
      <c r="B35" s="832" t="s">
        <v>5001</v>
      </c>
      <c r="C35" s="832" t="s">
        <v>3583</v>
      </c>
      <c r="D35" s="832" t="s">
        <v>5006</v>
      </c>
      <c r="E35" s="832" t="s">
        <v>5007</v>
      </c>
      <c r="F35" s="849">
        <v>164</v>
      </c>
      <c r="G35" s="849">
        <v>3936</v>
      </c>
      <c r="H35" s="849">
        <v>0.59420289855072461</v>
      </c>
      <c r="I35" s="849">
        <v>24</v>
      </c>
      <c r="J35" s="849">
        <v>276</v>
      </c>
      <c r="K35" s="849">
        <v>6624</v>
      </c>
      <c r="L35" s="849">
        <v>1</v>
      </c>
      <c r="M35" s="849">
        <v>24</v>
      </c>
      <c r="N35" s="849">
        <v>196</v>
      </c>
      <c r="O35" s="849">
        <v>4704</v>
      </c>
      <c r="P35" s="837">
        <v>0.71014492753623193</v>
      </c>
      <c r="Q35" s="850">
        <v>24</v>
      </c>
    </row>
    <row r="36" spans="1:17" ht="14.4" customHeight="1" x14ac:dyDescent="0.3">
      <c r="A36" s="831" t="s">
        <v>5000</v>
      </c>
      <c r="B36" s="832" t="s">
        <v>5001</v>
      </c>
      <c r="C36" s="832" t="s">
        <v>3583</v>
      </c>
      <c r="D36" s="832" t="s">
        <v>5008</v>
      </c>
      <c r="E36" s="832" t="s">
        <v>5009</v>
      </c>
      <c r="F36" s="849">
        <v>198</v>
      </c>
      <c r="G36" s="849">
        <v>5346</v>
      </c>
      <c r="H36" s="849">
        <v>0.59104477611940298</v>
      </c>
      <c r="I36" s="849">
        <v>27</v>
      </c>
      <c r="J36" s="849">
        <v>335</v>
      </c>
      <c r="K36" s="849">
        <v>9045</v>
      </c>
      <c r="L36" s="849">
        <v>1</v>
      </c>
      <c r="M36" s="849">
        <v>27</v>
      </c>
      <c r="N36" s="849">
        <v>251</v>
      </c>
      <c r="O36" s="849">
        <v>6777</v>
      </c>
      <c r="P36" s="837">
        <v>0.74925373134328355</v>
      </c>
      <c r="Q36" s="850">
        <v>27</v>
      </c>
    </row>
    <row r="37" spans="1:17" ht="14.4" customHeight="1" x14ac:dyDescent="0.3">
      <c r="A37" s="831" t="s">
        <v>5000</v>
      </c>
      <c r="B37" s="832" t="s">
        <v>5001</v>
      </c>
      <c r="C37" s="832" t="s">
        <v>3583</v>
      </c>
      <c r="D37" s="832" t="s">
        <v>5010</v>
      </c>
      <c r="E37" s="832" t="s">
        <v>5011</v>
      </c>
      <c r="F37" s="849">
        <v>91</v>
      </c>
      <c r="G37" s="849">
        <v>2457</v>
      </c>
      <c r="H37" s="849">
        <v>0.64539007092198586</v>
      </c>
      <c r="I37" s="849">
        <v>27</v>
      </c>
      <c r="J37" s="849">
        <v>141</v>
      </c>
      <c r="K37" s="849">
        <v>3807</v>
      </c>
      <c r="L37" s="849">
        <v>1</v>
      </c>
      <c r="M37" s="849">
        <v>27</v>
      </c>
      <c r="N37" s="849">
        <v>89</v>
      </c>
      <c r="O37" s="849">
        <v>2403</v>
      </c>
      <c r="P37" s="837">
        <v>0.63120567375886527</v>
      </c>
      <c r="Q37" s="850">
        <v>27</v>
      </c>
    </row>
    <row r="38" spans="1:17" ht="14.4" customHeight="1" x14ac:dyDescent="0.3">
      <c r="A38" s="831" t="s">
        <v>5000</v>
      </c>
      <c r="B38" s="832" t="s">
        <v>5001</v>
      </c>
      <c r="C38" s="832" t="s">
        <v>3583</v>
      </c>
      <c r="D38" s="832" t="s">
        <v>5012</v>
      </c>
      <c r="E38" s="832" t="s">
        <v>5013</v>
      </c>
      <c r="F38" s="849">
        <v>385</v>
      </c>
      <c r="G38" s="849">
        <v>8470</v>
      </c>
      <c r="H38" s="849">
        <v>0.55475504322766567</v>
      </c>
      <c r="I38" s="849">
        <v>22</v>
      </c>
      <c r="J38" s="849">
        <v>694</v>
      </c>
      <c r="K38" s="849">
        <v>15268</v>
      </c>
      <c r="L38" s="849">
        <v>1</v>
      </c>
      <c r="M38" s="849">
        <v>22</v>
      </c>
      <c r="N38" s="849">
        <v>538</v>
      </c>
      <c r="O38" s="849">
        <v>11836</v>
      </c>
      <c r="P38" s="837">
        <v>0.77521613832853031</v>
      </c>
      <c r="Q38" s="850">
        <v>22</v>
      </c>
    </row>
    <row r="39" spans="1:17" ht="14.4" customHeight="1" x14ac:dyDescent="0.3">
      <c r="A39" s="831" t="s">
        <v>5000</v>
      </c>
      <c r="B39" s="832" t="s">
        <v>5001</v>
      </c>
      <c r="C39" s="832" t="s">
        <v>3583</v>
      </c>
      <c r="D39" s="832" t="s">
        <v>5014</v>
      </c>
      <c r="E39" s="832" t="s">
        <v>5015</v>
      </c>
      <c r="F39" s="849">
        <v>7</v>
      </c>
      <c r="G39" s="849">
        <v>476</v>
      </c>
      <c r="H39" s="849">
        <v>3.5</v>
      </c>
      <c r="I39" s="849">
        <v>68</v>
      </c>
      <c r="J39" s="849">
        <v>2</v>
      </c>
      <c r="K39" s="849">
        <v>136</v>
      </c>
      <c r="L39" s="849">
        <v>1</v>
      </c>
      <c r="M39" s="849">
        <v>68</v>
      </c>
      <c r="N39" s="849">
        <v>3</v>
      </c>
      <c r="O39" s="849">
        <v>204</v>
      </c>
      <c r="P39" s="837">
        <v>1.5</v>
      </c>
      <c r="Q39" s="850">
        <v>68</v>
      </c>
    </row>
    <row r="40" spans="1:17" ht="14.4" customHeight="1" x14ac:dyDescent="0.3">
      <c r="A40" s="831" t="s">
        <v>5000</v>
      </c>
      <c r="B40" s="832" t="s">
        <v>5001</v>
      </c>
      <c r="C40" s="832" t="s">
        <v>3583</v>
      </c>
      <c r="D40" s="832" t="s">
        <v>5016</v>
      </c>
      <c r="E40" s="832" t="s">
        <v>5017</v>
      </c>
      <c r="F40" s="849">
        <v>41</v>
      </c>
      <c r="G40" s="849">
        <v>2542</v>
      </c>
      <c r="H40" s="849">
        <v>0.38317757009345793</v>
      </c>
      <c r="I40" s="849">
        <v>62</v>
      </c>
      <c r="J40" s="849">
        <v>107</v>
      </c>
      <c r="K40" s="849">
        <v>6634</v>
      </c>
      <c r="L40" s="849">
        <v>1</v>
      </c>
      <c r="M40" s="849">
        <v>62</v>
      </c>
      <c r="N40" s="849">
        <v>79</v>
      </c>
      <c r="O40" s="849">
        <v>4898</v>
      </c>
      <c r="P40" s="837">
        <v>0.73831775700934577</v>
      </c>
      <c r="Q40" s="850">
        <v>62</v>
      </c>
    </row>
    <row r="41" spans="1:17" ht="14.4" customHeight="1" x14ac:dyDescent="0.3">
      <c r="A41" s="831" t="s">
        <v>5000</v>
      </c>
      <c r="B41" s="832" t="s">
        <v>5001</v>
      </c>
      <c r="C41" s="832" t="s">
        <v>3583</v>
      </c>
      <c r="D41" s="832" t="s">
        <v>5018</v>
      </c>
      <c r="E41" s="832" t="s">
        <v>5019</v>
      </c>
      <c r="F41" s="849">
        <v>2</v>
      </c>
      <c r="G41" s="849">
        <v>164</v>
      </c>
      <c r="H41" s="849">
        <v>0.66666666666666663</v>
      </c>
      <c r="I41" s="849">
        <v>82</v>
      </c>
      <c r="J41" s="849">
        <v>3</v>
      </c>
      <c r="K41" s="849">
        <v>246</v>
      </c>
      <c r="L41" s="849">
        <v>1</v>
      </c>
      <c r="M41" s="849">
        <v>82</v>
      </c>
      <c r="N41" s="849"/>
      <c r="O41" s="849"/>
      <c r="P41" s="837"/>
      <c r="Q41" s="850"/>
    </row>
    <row r="42" spans="1:17" ht="14.4" customHeight="1" x14ac:dyDescent="0.3">
      <c r="A42" s="831" t="s">
        <v>5000</v>
      </c>
      <c r="B42" s="832" t="s">
        <v>5001</v>
      </c>
      <c r="C42" s="832" t="s">
        <v>3583</v>
      </c>
      <c r="D42" s="832" t="s">
        <v>5020</v>
      </c>
      <c r="E42" s="832" t="s">
        <v>5021</v>
      </c>
      <c r="F42" s="849">
        <v>10</v>
      </c>
      <c r="G42" s="849">
        <v>9880</v>
      </c>
      <c r="H42" s="849">
        <v>0.38461538461538464</v>
      </c>
      <c r="I42" s="849">
        <v>988</v>
      </c>
      <c r="J42" s="849">
        <v>26</v>
      </c>
      <c r="K42" s="849">
        <v>25688</v>
      </c>
      <c r="L42" s="849">
        <v>1</v>
      </c>
      <c r="M42" s="849">
        <v>988</v>
      </c>
      <c r="N42" s="849">
        <v>24</v>
      </c>
      <c r="O42" s="849">
        <v>23712</v>
      </c>
      <c r="P42" s="837">
        <v>0.92307692307692313</v>
      </c>
      <c r="Q42" s="850">
        <v>988</v>
      </c>
    </row>
    <row r="43" spans="1:17" ht="14.4" customHeight="1" x14ac:dyDescent="0.3">
      <c r="A43" s="831" t="s">
        <v>5000</v>
      </c>
      <c r="B43" s="832" t="s">
        <v>5001</v>
      </c>
      <c r="C43" s="832" t="s">
        <v>3583</v>
      </c>
      <c r="D43" s="832" t="s">
        <v>5022</v>
      </c>
      <c r="E43" s="832" t="s">
        <v>5023</v>
      </c>
      <c r="F43" s="849">
        <v>1</v>
      </c>
      <c r="G43" s="849">
        <v>17</v>
      </c>
      <c r="H43" s="849">
        <v>0.33333333333333331</v>
      </c>
      <c r="I43" s="849">
        <v>17</v>
      </c>
      <c r="J43" s="849">
        <v>3</v>
      </c>
      <c r="K43" s="849">
        <v>51</v>
      </c>
      <c r="L43" s="849">
        <v>1</v>
      </c>
      <c r="M43" s="849">
        <v>17</v>
      </c>
      <c r="N43" s="849">
        <v>3</v>
      </c>
      <c r="O43" s="849">
        <v>51</v>
      </c>
      <c r="P43" s="837">
        <v>1</v>
      </c>
      <c r="Q43" s="850">
        <v>17</v>
      </c>
    </row>
    <row r="44" spans="1:17" ht="14.4" customHeight="1" x14ac:dyDescent="0.3">
      <c r="A44" s="831" t="s">
        <v>5000</v>
      </c>
      <c r="B44" s="832" t="s">
        <v>5001</v>
      </c>
      <c r="C44" s="832" t="s">
        <v>3583</v>
      </c>
      <c r="D44" s="832" t="s">
        <v>5024</v>
      </c>
      <c r="E44" s="832" t="s">
        <v>5025</v>
      </c>
      <c r="F44" s="849">
        <v>8</v>
      </c>
      <c r="G44" s="849">
        <v>376</v>
      </c>
      <c r="H44" s="849"/>
      <c r="I44" s="849">
        <v>47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5000</v>
      </c>
      <c r="B45" s="832" t="s">
        <v>5001</v>
      </c>
      <c r="C45" s="832" t="s">
        <v>3583</v>
      </c>
      <c r="D45" s="832" t="s">
        <v>5026</v>
      </c>
      <c r="E45" s="832" t="s">
        <v>5027</v>
      </c>
      <c r="F45" s="849">
        <v>1</v>
      </c>
      <c r="G45" s="849">
        <v>60</v>
      </c>
      <c r="H45" s="849">
        <v>1</v>
      </c>
      <c r="I45" s="849">
        <v>60</v>
      </c>
      <c r="J45" s="849">
        <v>1</v>
      </c>
      <c r="K45" s="849">
        <v>60</v>
      </c>
      <c r="L45" s="849">
        <v>1</v>
      </c>
      <c r="M45" s="849">
        <v>60</v>
      </c>
      <c r="N45" s="849"/>
      <c r="O45" s="849"/>
      <c r="P45" s="837"/>
      <c r="Q45" s="850"/>
    </row>
    <row r="46" spans="1:17" ht="14.4" customHeight="1" x14ac:dyDescent="0.3">
      <c r="A46" s="831" t="s">
        <v>5000</v>
      </c>
      <c r="B46" s="832" t="s">
        <v>5001</v>
      </c>
      <c r="C46" s="832" t="s">
        <v>3583</v>
      </c>
      <c r="D46" s="832" t="s">
        <v>5028</v>
      </c>
      <c r="E46" s="832" t="s">
        <v>5029</v>
      </c>
      <c r="F46" s="849">
        <v>1</v>
      </c>
      <c r="G46" s="849">
        <v>19</v>
      </c>
      <c r="H46" s="849"/>
      <c r="I46" s="849">
        <v>19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5000</v>
      </c>
      <c r="B47" s="832" t="s">
        <v>5001</v>
      </c>
      <c r="C47" s="832" t="s">
        <v>3583</v>
      </c>
      <c r="D47" s="832" t="s">
        <v>5030</v>
      </c>
      <c r="E47" s="832" t="s">
        <v>5031</v>
      </c>
      <c r="F47" s="849">
        <v>9</v>
      </c>
      <c r="G47" s="849">
        <v>7677</v>
      </c>
      <c r="H47" s="849">
        <v>0.75</v>
      </c>
      <c r="I47" s="849">
        <v>853</v>
      </c>
      <c r="J47" s="849">
        <v>12</v>
      </c>
      <c r="K47" s="849">
        <v>10236</v>
      </c>
      <c r="L47" s="849">
        <v>1</v>
      </c>
      <c r="M47" s="849">
        <v>853</v>
      </c>
      <c r="N47" s="849">
        <v>12</v>
      </c>
      <c r="O47" s="849">
        <v>10236</v>
      </c>
      <c r="P47" s="837">
        <v>1</v>
      </c>
      <c r="Q47" s="850">
        <v>853</v>
      </c>
    </row>
    <row r="48" spans="1:17" ht="14.4" customHeight="1" x14ac:dyDescent="0.3">
      <c r="A48" s="831" t="s">
        <v>5000</v>
      </c>
      <c r="B48" s="832" t="s">
        <v>5001</v>
      </c>
      <c r="C48" s="832" t="s">
        <v>3583</v>
      </c>
      <c r="D48" s="832" t="s">
        <v>5032</v>
      </c>
      <c r="E48" s="832" t="s">
        <v>5033</v>
      </c>
      <c r="F48" s="849"/>
      <c r="G48" s="849"/>
      <c r="H48" s="849"/>
      <c r="I48" s="849"/>
      <c r="J48" s="849"/>
      <c r="K48" s="849"/>
      <c r="L48" s="849"/>
      <c r="M48" s="849"/>
      <c r="N48" s="849">
        <v>2</v>
      </c>
      <c r="O48" s="849">
        <v>374</v>
      </c>
      <c r="P48" s="837"/>
      <c r="Q48" s="850">
        <v>187</v>
      </c>
    </row>
    <row r="49" spans="1:17" ht="14.4" customHeight="1" x14ac:dyDescent="0.3">
      <c r="A49" s="831" t="s">
        <v>5000</v>
      </c>
      <c r="B49" s="832" t="s">
        <v>5001</v>
      </c>
      <c r="C49" s="832" t="s">
        <v>3583</v>
      </c>
      <c r="D49" s="832" t="s">
        <v>5034</v>
      </c>
      <c r="E49" s="832" t="s">
        <v>5035</v>
      </c>
      <c r="F49" s="849"/>
      <c r="G49" s="849"/>
      <c r="H49" s="849"/>
      <c r="I49" s="849"/>
      <c r="J49" s="849">
        <v>1</v>
      </c>
      <c r="K49" s="849">
        <v>167</v>
      </c>
      <c r="L49" s="849">
        <v>1</v>
      </c>
      <c r="M49" s="849">
        <v>167</v>
      </c>
      <c r="N49" s="849"/>
      <c r="O49" s="849"/>
      <c r="P49" s="837"/>
      <c r="Q49" s="850"/>
    </row>
    <row r="50" spans="1:17" ht="14.4" customHeight="1" x14ac:dyDescent="0.3">
      <c r="A50" s="831" t="s">
        <v>5000</v>
      </c>
      <c r="B50" s="832" t="s">
        <v>5001</v>
      </c>
      <c r="C50" s="832" t="s">
        <v>3583</v>
      </c>
      <c r="D50" s="832" t="s">
        <v>5036</v>
      </c>
      <c r="E50" s="832" t="s">
        <v>5037</v>
      </c>
      <c r="F50" s="849">
        <v>1</v>
      </c>
      <c r="G50" s="849">
        <v>787</v>
      </c>
      <c r="H50" s="849">
        <v>0.49936548223350252</v>
      </c>
      <c r="I50" s="849">
        <v>787</v>
      </c>
      <c r="J50" s="849">
        <v>2</v>
      </c>
      <c r="K50" s="849">
        <v>1576</v>
      </c>
      <c r="L50" s="849">
        <v>1</v>
      </c>
      <c r="M50" s="849">
        <v>788</v>
      </c>
      <c r="N50" s="849">
        <v>4</v>
      </c>
      <c r="O50" s="849">
        <v>3152</v>
      </c>
      <c r="P50" s="837">
        <v>2</v>
      </c>
      <c r="Q50" s="850">
        <v>788</v>
      </c>
    </row>
    <row r="51" spans="1:17" ht="14.4" customHeight="1" x14ac:dyDescent="0.3">
      <c r="A51" s="831" t="s">
        <v>5000</v>
      </c>
      <c r="B51" s="832" t="s">
        <v>5001</v>
      </c>
      <c r="C51" s="832" t="s">
        <v>3583</v>
      </c>
      <c r="D51" s="832" t="s">
        <v>5038</v>
      </c>
      <c r="E51" s="832" t="s">
        <v>5039</v>
      </c>
      <c r="F51" s="849">
        <v>1</v>
      </c>
      <c r="G51" s="849">
        <v>229</v>
      </c>
      <c r="H51" s="849"/>
      <c r="I51" s="849">
        <v>229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5000</v>
      </c>
      <c r="B52" s="832" t="s">
        <v>5001</v>
      </c>
      <c r="C52" s="832" t="s">
        <v>3583</v>
      </c>
      <c r="D52" s="832" t="s">
        <v>5040</v>
      </c>
      <c r="E52" s="832" t="s">
        <v>5041</v>
      </c>
      <c r="F52" s="849">
        <v>1</v>
      </c>
      <c r="G52" s="849">
        <v>562</v>
      </c>
      <c r="H52" s="849"/>
      <c r="I52" s="849">
        <v>562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5000</v>
      </c>
      <c r="B53" s="832" t="s">
        <v>5001</v>
      </c>
      <c r="C53" s="832" t="s">
        <v>3583</v>
      </c>
      <c r="D53" s="832" t="s">
        <v>5042</v>
      </c>
      <c r="E53" s="832" t="s">
        <v>5043</v>
      </c>
      <c r="F53" s="849">
        <v>1</v>
      </c>
      <c r="G53" s="849">
        <v>179</v>
      </c>
      <c r="H53" s="849"/>
      <c r="I53" s="849">
        <v>179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5000</v>
      </c>
      <c r="B54" s="832" t="s">
        <v>5001</v>
      </c>
      <c r="C54" s="832" t="s">
        <v>3583</v>
      </c>
      <c r="D54" s="832" t="s">
        <v>5044</v>
      </c>
      <c r="E54" s="832" t="s">
        <v>5045</v>
      </c>
      <c r="F54" s="849">
        <v>385</v>
      </c>
      <c r="G54" s="849">
        <v>11550</v>
      </c>
      <c r="H54" s="849">
        <v>0.5539568345323741</v>
      </c>
      <c r="I54" s="849">
        <v>30</v>
      </c>
      <c r="J54" s="849">
        <v>695</v>
      </c>
      <c r="K54" s="849">
        <v>20850</v>
      </c>
      <c r="L54" s="849">
        <v>1</v>
      </c>
      <c r="M54" s="849">
        <v>30</v>
      </c>
      <c r="N54" s="849">
        <v>538</v>
      </c>
      <c r="O54" s="849">
        <v>16140</v>
      </c>
      <c r="P54" s="837">
        <v>0.77410071942446046</v>
      </c>
      <c r="Q54" s="850">
        <v>30</v>
      </c>
    </row>
    <row r="55" spans="1:17" ht="14.4" customHeight="1" x14ac:dyDescent="0.3">
      <c r="A55" s="831" t="s">
        <v>5000</v>
      </c>
      <c r="B55" s="832" t="s">
        <v>5001</v>
      </c>
      <c r="C55" s="832" t="s">
        <v>3583</v>
      </c>
      <c r="D55" s="832" t="s">
        <v>5046</v>
      </c>
      <c r="E55" s="832" t="s">
        <v>5047</v>
      </c>
      <c r="F55" s="849">
        <v>1</v>
      </c>
      <c r="G55" s="849">
        <v>50</v>
      </c>
      <c r="H55" s="849">
        <v>1</v>
      </c>
      <c r="I55" s="849">
        <v>50</v>
      </c>
      <c r="J55" s="849">
        <v>1</v>
      </c>
      <c r="K55" s="849">
        <v>50</v>
      </c>
      <c r="L55" s="849">
        <v>1</v>
      </c>
      <c r="M55" s="849">
        <v>50</v>
      </c>
      <c r="N55" s="849"/>
      <c r="O55" s="849"/>
      <c r="P55" s="837"/>
      <c r="Q55" s="850"/>
    </row>
    <row r="56" spans="1:17" ht="14.4" customHeight="1" x14ac:dyDescent="0.3">
      <c r="A56" s="831" t="s">
        <v>5000</v>
      </c>
      <c r="B56" s="832" t="s">
        <v>5001</v>
      </c>
      <c r="C56" s="832" t="s">
        <v>3583</v>
      </c>
      <c r="D56" s="832" t="s">
        <v>5048</v>
      </c>
      <c r="E56" s="832" t="s">
        <v>5049</v>
      </c>
      <c r="F56" s="849">
        <v>45</v>
      </c>
      <c r="G56" s="849">
        <v>540</v>
      </c>
      <c r="H56" s="849">
        <v>0.51724137931034486</v>
      </c>
      <c r="I56" s="849">
        <v>12</v>
      </c>
      <c r="J56" s="849">
        <v>87</v>
      </c>
      <c r="K56" s="849">
        <v>1044</v>
      </c>
      <c r="L56" s="849">
        <v>1</v>
      </c>
      <c r="M56" s="849">
        <v>12</v>
      </c>
      <c r="N56" s="849">
        <v>59</v>
      </c>
      <c r="O56" s="849">
        <v>708</v>
      </c>
      <c r="P56" s="837">
        <v>0.67816091954022983</v>
      </c>
      <c r="Q56" s="850">
        <v>12</v>
      </c>
    </row>
    <row r="57" spans="1:17" ht="14.4" customHeight="1" x14ac:dyDescent="0.3">
      <c r="A57" s="831" t="s">
        <v>5000</v>
      </c>
      <c r="B57" s="832" t="s">
        <v>5001</v>
      </c>
      <c r="C57" s="832" t="s">
        <v>3583</v>
      </c>
      <c r="D57" s="832" t="s">
        <v>5050</v>
      </c>
      <c r="E57" s="832" t="s">
        <v>5051</v>
      </c>
      <c r="F57" s="849"/>
      <c r="G57" s="849"/>
      <c r="H57" s="849"/>
      <c r="I57" s="849"/>
      <c r="J57" s="849"/>
      <c r="K57" s="849"/>
      <c r="L57" s="849"/>
      <c r="M57" s="849"/>
      <c r="N57" s="849">
        <v>2</v>
      </c>
      <c r="O57" s="849">
        <v>366</v>
      </c>
      <c r="P57" s="837"/>
      <c r="Q57" s="850">
        <v>183</v>
      </c>
    </row>
    <row r="58" spans="1:17" ht="14.4" customHeight="1" x14ac:dyDescent="0.3">
      <c r="A58" s="831" t="s">
        <v>5000</v>
      </c>
      <c r="B58" s="832" t="s">
        <v>5001</v>
      </c>
      <c r="C58" s="832" t="s">
        <v>3583</v>
      </c>
      <c r="D58" s="832" t="s">
        <v>5052</v>
      </c>
      <c r="E58" s="832" t="s">
        <v>5053</v>
      </c>
      <c r="F58" s="849">
        <v>3</v>
      </c>
      <c r="G58" s="849">
        <v>219</v>
      </c>
      <c r="H58" s="849">
        <v>1</v>
      </c>
      <c r="I58" s="849">
        <v>73</v>
      </c>
      <c r="J58" s="849">
        <v>3</v>
      </c>
      <c r="K58" s="849">
        <v>219</v>
      </c>
      <c r="L58" s="849">
        <v>1</v>
      </c>
      <c r="M58" s="849">
        <v>73</v>
      </c>
      <c r="N58" s="849"/>
      <c r="O58" s="849"/>
      <c r="P58" s="837"/>
      <c r="Q58" s="850"/>
    </row>
    <row r="59" spans="1:17" ht="14.4" customHeight="1" x14ac:dyDescent="0.3">
      <c r="A59" s="831" t="s">
        <v>5000</v>
      </c>
      <c r="B59" s="832" t="s">
        <v>5001</v>
      </c>
      <c r="C59" s="832" t="s">
        <v>3583</v>
      </c>
      <c r="D59" s="832" t="s">
        <v>5054</v>
      </c>
      <c r="E59" s="832" t="s">
        <v>5055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184</v>
      </c>
      <c r="P59" s="837"/>
      <c r="Q59" s="850">
        <v>184</v>
      </c>
    </row>
    <row r="60" spans="1:17" ht="14.4" customHeight="1" x14ac:dyDescent="0.3">
      <c r="A60" s="831" t="s">
        <v>5000</v>
      </c>
      <c r="B60" s="832" t="s">
        <v>5001</v>
      </c>
      <c r="C60" s="832" t="s">
        <v>3583</v>
      </c>
      <c r="D60" s="832" t="s">
        <v>5056</v>
      </c>
      <c r="E60" s="832" t="s">
        <v>5057</v>
      </c>
      <c r="F60" s="849">
        <v>238</v>
      </c>
      <c r="G60" s="849">
        <v>35462</v>
      </c>
      <c r="H60" s="849">
        <v>0.78289473684210531</v>
      </c>
      <c r="I60" s="849">
        <v>149</v>
      </c>
      <c r="J60" s="849">
        <v>304</v>
      </c>
      <c r="K60" s="849">
        <v>45296</v>
      </c>
      <c r="L60" s="849">
        <v>1</v>
      </c>
      <c r="M60" s="849">
        <v>149</v>
      </c>
      <c r="N60" s="849">
        <v>261</v>
      </c>
      <c r="O60" s="849">
        <v>38889</v>
      </c>
      <c r="P60" s="837">
        <v>0.85855263157894735</v>
      </c>
      <c r="Q60" s="850">
        <v>149</v>
      </c>
    </row>
    <row r="61" spans="1:17" ht="14.4" customHeight="1" x14ac:dyDescent="0.3">
      <c r="A61" s="831" t="s">
        <v>5000</v>
      </c>
      <c r="B61" s="832" t="s">
        <v>5001</v>
      </c>
      <c r="C61" s="832" t="s">
        <v>3583</v>
      </c>
      <c r="D61" s="832" t="s">
        <v>5058</v>
      </c>
      <c r="E61" s="832" t="s">
        <v>5059</v>
      </c>
      <c r="F61" s="849">
        <v>395</v>
      </c>
      <c r="G61" s="849">
        <v>11850</v>
      </c>
      <c r="H61" s="849">
        <v>0.5547752808988764</v>
      </c>
      <c r="I61" s="849">
        <v>30</v>
      </c>
      <c r="J61" s="849">
        <v>712</v>
      </c>
      <c r="K61" s="849">
        <v>21360</v>
      </c>
      <c r="L61" s="849">
        <v>1</v>
      </c>
      <c r="M61" s="849">
        <v>30</v>
      </c>
      <c r="N61" s="849">
        <v>551</v>
      </c>
      <c r="O61" s="849">
        <v>16530</v>
      </c>
      <c r="P61" s="837">
        <v>0.773876404494382</v>
      </c>
      <c r="Q61" s="850">
        <v>30</v>
      </c>
    </row>
    <row r="62" spans="1:17" ht="14.4" customHeight="1" x14ac:dyDescent="0.3">
      <c r="A62" s="831" t="s">
        <v>5000</v>
      </c>
      <c r="B62" s="832" t="s">
        <v>5001</v>
      </c>
      <c r="C62" s="832" t="s">
        <v>3583</v>
      </c>
      <c r="D62" s="832" t="s">
        <v>5060</v>
      </c>
      <c r="E62" s="832" t="s">
        <v>5061</v>
      </c>
      <c r="F62" s="849">
        <v>79</v>
      </c>
      <c r="G62" s="849">
        <v>2449</v>
      </c>
      <c r="H62" s="849">
        <v>0.62698412698412698</v>
      </c>
      <c r="I62" s="849">
        <v>31</v>
      </c>
      <c r="J62" s="849">
        <v>126</v>
      </c>
      <c r="K62" s="849">
        <v>3906</v>
      </c>
      <c r="L62" s="849">
        <v>1</v>
      </c>
      <c r="M62" s="849">
        <v>31</v>
      </c>
      <c r="N62" s="849">
        <v>84</v>
      </c>
      <c r="O62" s="849">
        <v>2604</v>
      </c>
      <c r="P62" s="837">
        <v>0.66666666666666663</v>
      </c>
      <c r="Q62" s="850">
        <v>31</v>
      </c>
    </row>
    <row r="63" spans="1:17" ht="14.4" customHeight="1" x14ac:dyDescent="0.3">
      <c r="A63" s="831" t="s">
        <v>5000</v>
      </c>
      <c r="B63" s="832" t="s">
        <v>5001</v>
      </c>
      <c r="C63" s="832" t="s">
        <v>3583</v>
      </c>
      <c r="D63" s="832" t="s">
        <v>5062</v>
      </c>
      <c r="E63" s="832" t="s">
        <v>5063</v>
      </c>
      <c r="F63" s="849">
        <v>179</v>
      </c>
      <c r="G63" s="849">
        <v>4833</v>
      </c>
      <c r="H63" s="849">
        <v>0.58496732026143794</v>
      </c>
      <c r="I63" s="849">
        <v>27</v>
      </c>
      <c r="J63" s="849">
        <v>306</v>
      </c>
      <c r="K63" s="849">
        <v>8262</v>
      </c>
      <c r="L63" s="849">
        <v>1</v>
      </c>
      <c r="M63" s="849">
        <v>27</v>
      </c>
      <c r="N63" s="849">
        <v>235</v>
      </c>
      <c r="O63" s="849">
        <v>6345</v>
      </c>
      <c r="P63" s="837">
        <v>0.76797385620915037</v>
      </c>
      <c r="Q63" s="850">
        <v>27</v>
      </c>
    </row>
    <row r="64" spans="1:17" ht="14.4" customHeight="1" x14ac:dyDescent="0.3">
      <c r="A64" s="831" t="s">
        <v>5000</v>
      </c>
      <c r="B64" s="832" t="s">
        <v>5001</v>
      </c>
      <c r="C64" s="832" t="s">
        <v>3583</v>
      </c>
      <c r="D64" s="832" t="s">
        <v>5064</v>
      </c>
      <c r="E64" s="832" t="s">
        <v>5065</v>
      </c>
      <c r="F64" s="849">
        <v>1</v>
      </c>
      <c r="G64" s="849">
        <v>256</v>
      </c>
      <c r="H64" s="849"/>
      <c r="I64" s="849">
        <v>256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5000</v>
      </c>
      <c r="B65" s="832" t="s">
        <v>5001</v>
      </c>
      <c r="C65" s="832" t="s">
        <v>3583</v>
      </c>
      <c r="D65" s="832" t="s">
        <v>5066</v>
      </c>
      <c r="E65" s="832" t="s">
        <v>5067</v>
      </c>
      <c r="F65" s="849">
        <v>1</v>
      </c>
      <c r="G65" s="849">
        <v>22</v>
      </c>
      <c r="H65" s="849"/>
      <c r="I65" s="849">
        <v>22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5000</v>
      </c>
      <c r="B66" s="832" t="s">
        <v>5001</v>
      </c>
      <c r="C66" s="832" t="s">
        <v>3583</v>
      </c>
      <c r="D66" s="832" t="s">
        <v>5068</v>
      </c>
      <c r="E66" s="832" t="s">
        <v>5069</v>
      </c>
      <c r="F66" s="849">
        <v>200</v>
      </c>
      <c r="G66" s="849">
        <v>5000</v>
      </c>
      <c r="H66" s="849">
        <v>0.59701492537313428</v>
      </c>
      <c r="I66" s="849">
        <v>25</v>
      </c>
      <c r="J66" s="849">
        <v>335</v>
      </c>
      <c r="K66" s="849">
        <v>8375</v>
      </c>
      <c r="L66" s="849">
        <v>1</v>
      </c>
      <c r="M66" s="849">
        <v>25</v>
      </c>
      <c r="N66" s="849">
        <v>252</v>
      </c>
      <c r="O66" s="849">
        <v>6300</v>
      </c>
      <c r="P66" s="837">
        <v>0.75223880597014925</v>
      </c>
      <c r="Q66" s="850">
        <v>25</v>
      </c>
    </row>
    <row r="67" spans="1:17" ht="14.4" customHeight="1" x14ac:dyDescent="0.3">
      <c r="A67" s="831" t="s">
        <v>5000</v>
      </c>
      <c r="B67" s="832" t="s">
        <v>5001</v>
      </c>
      <c r="C67" s="832" t="s">
        <v>3583</v>
      </c>
      <c r="D67" s="832" t="s">
        <v>5070</v>
      </c>
      <c r="E67" s="832" t="s">
        <v>5071</v>
      </c>
      <c r="F67" s="849">
        <v>2</v>
      </c>
      <c r="G67" s="849">
        <v>66</v>
      </c>
      <c r="H67" s="849"/>
      <c r="I67" s="849">
        <v>33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5000</v>
      </c>
      <c r="B68" s="832" t="s">
        <v>5001</v>
      </c>
      <c r="C68" s="832" t="s">
        <v>3583</v>
      </c>
      <c r="D68" s="832" t="s">
        <v>5072</v>
      </c>
      <c r="E68" s="832" t="s">
        <v>5073</v>
      </c>
      <c r="F68" s="849">
        <v>1</v>
      </c>
      <c r="G68" s="849">
        <v>30</v>
      </c>
      <c r="H68" s="849">
        <v>1</v>
      </c>
      <c r="I68" s="849">
        <v>30</v>
      </c>
      <c r="J68" s="849">
        <v>1</v>
      </c>
      <c r="K68" s="849">
        <v>30</v>
      </c>
      <c r="L68" s="849">
        <v>1</v>
      </c>
      <c r="M68" s="849">
        <v>30</v>
      </c>
      <c r="N68" s="849"/>
      <c r="O68" s="849"/>
      <c r="P68" s="837"/>
      <c r="Q68" s="850"/>
    </row>
    <row r="69" spans="1:17" ht="14.4" customHeight="1" x14ac:dyDescent="0.3">
      <c r="A69" s="831" t="s">
        <v>5000</v>
      </c>
      <c r="B69" s="832" t="s">
        <v>5001</v>
      </c>
      <c r="C69" s="832" t="s">
        <v>3583</v>
      </c>
      <c r="D69" s="832" t="s">
        <v>5074</v>
      </c>
      <c r="E69" s="832" t="s">
        <v>5075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205</v>
      </c>
      <c r="P69" s="837"/>
      <c r="Q69" s="850">
        <v>205</v>
      </c>
    </row>
    <row r="70" spans="1:17" ht="14.4" customHeight="1" x14ac:dyDescent="0.3">
      <c r="A70" s="831" t="s">
        <v>5000</v>
      </c>
      <c r="B70" s="832" t="s">
        <v>5001</v>
      </c>
      <c r="C70" s="832" t="s">
        <v>3583</v>
      </c>
      <c r="D70" s="832" t="s">
        <v>5076</v>
      </c>
      <c r="E70" s="832" t="s">
        <v>5077</v>
      </c>
      <c r="F70" s="849">
        <v>1</v>
      </c>
      <c r="G70" s="849">
        <v>26</v>
      </c>
      <c r="H70" s="849"/>
      <c r="I70" s="849">
        <v>26</v>
      </c>
      <c r="J70" s="849"/>
      <c r="K70" s="849"/>
      <c r="L70" s="849"/>
      <c r="M70" s="849"/>
      <c r="N70" s="849">
        <v>4</v>
      </c>
      <c r="O70" s="849">
        <v>104</v>
      </c>
      <c r="P70" s="837"/>
      <c r="Q70" s="850">
        <v>26</v>
      </c>
    </row>
    <row r="71" spans="1:17" ht="14.4" customHeight="1" x14ac:dyDescent="0.3">
      <c r="A71" s="831" t="s">
        <v>5000</v>
      </c>
      <c r="B71" s="832" t="s">
        <v>5001</v>
      </c>
      <c r="C71" s="832" t="s">
        <v>3583</v>
      </c>
      <c r="D71" s="832" t="s">
        <v>5078</v>
      </c>
      <c r="E71" s="832" t="s">
        <v>5079</v>
      </c>
      <c r="F71" s="849">
        <v>39</v>
      </c>
      <c r="G71" s="849">
        <v>3276</v>
      </c>
      <c r="H71" s="849">
        <v>1.3</v>
      </c>
      <c r="I71" s="849">
        <v>84</v>
      </c>
      <c r="J71" s="849">
        <v>30</v>
      </c>
      <c r="K71" s="849">
        <v>2520</v>
      </c>
      <c r="L71" s="849">
        <v>1</v>
      </c>
      <c r="M71" s="849">
        <v>84</v>
      </c>
      <c r="N71" s="849">
        <v>30</v>
      </c>
      <c r="O71" s="849">
        <v>2520</v>
      </c>
      <c r="P71" s="837">
        <v>1</v>
      </c>
      <c r="Q71" s="850">
        <v>84</v>
      </c>
    </row>
    <row r="72" spans="1:17" ht="14.4" customHeight="1" x14ac:dyDescent="0.3">
      <c r="A72" s="831" t="s">
        <v>5000</v>
      </c>
      <c r="B72" s="832" t="s">
        <v>5001</v>
      </c>
      <c r="C72" s="832" t="s">
        <v>3583</v>
      </c>
      <c r="D72" s="832" t="s">
        <v>5080</v>
      </c>
      <c r="E72" s="832" t="s">
        <v>5081</v>
      </c>
      <c r="F72" s="849">
        <v>1</v>
      </c>
      <c r="G72" s="849">
        <v>176</v>
      </c>
      <c r="H72" s="849"/>
      <c r="I72" s="849">
        <v>176</v>
      </c>
      <c r="J72" s="849"/>
      <c r="K72" s="849"/>
      <c r="L72" s="849"/>
      <c r="M72" s="849"/>
      <c r="N72" s="849">
        <v>3</v>
      </c>
      <c r="O72" s="849">
        <v>528</v>
      </c>
      <c r="P72" s="837"/>
      <c r="Q72" s="850">
        <v>176</v>
      </c>
    </row>
    <row r="73" spans="1:17" ht="14.4" customHeight="1" x14ac:dyDescent="0.3">
      <c r="A73" s="831" t="s">
        <v>5000</v>
      </c>
      <c r="B73" s="832" t="s">
        <v>5001</v>
      </c>
      <c r="C73" s="832" t="s">
        <v>3583</v>
      </c>
      <c r="D73" s="832" t="s">
        <v>5082</v>
      </c>
      <c r="E73" s="832" t="s">
        <v>5083</v>
      </c>
      <c r="F73" s="849">
        <v>6</v>
      </c>
      <c r="G73" s="849">
        <v>90</v>
      </c>
      <c r="H73" s="849">
        <v>3</v>
      </c>
      <c r="I73" s="849">
        <v>15</v>
      </c>
      <c r="J73" s="849">
        <v>2</v>
      </c>
      <c r="K73" s="849">
        <v>30</v>
      </c>
      <c r="L73" s="849">
        <v>1</v>
      </c>
      <c r="M73" s="849">
        <v>15</v>
      </c>
      <c r="N73" s="849">
        <v>1</v>
      </c>
      <c r="O73" s="849">
        <v>15</v>
      </c>
      <c r="P73" s="837">
        <v>0.5</v>
      </c>
      <c r="Q73" s="850">
        <v>15</v>
      </c>
    </row>
    <row r="74" spans="1:17" ht="14.4" customHeight="1" x14ac:dyDescent="0.3">
      <c r="A74" s="831" t="s">
        <v>5000</v>
      </c>
      <c r="B74" s="832" t="s">
        <v>5001</v>
      </c>
      <c r="C74" s="832" t="s">
        <v>3583</v>
      </c>
      <c r="D74" s="832" t="s">
        <v>5084</v>
      </c>
      <c r="E74" s="832" t="s">
        <v>5085</v>
      </c>
      <c r="F74" s="849">
        <v>4</v>
      </c>
      <c r="G74" s="849">
        <v>92</v>
      </c>
      <c r="H74" s="849">
        <v>0.66666666666666663</v>
      </c>
      <c r="I74" s="849">
        <v>23</v>
      </c>
      <c r="J74" s="849">
        <v>6</v>
      </c>
      <c r="K74" s="849">
        <v>138</v>
      </c>
      <c r="L74" s="849">
        <v>1</v>
      </c>
      <c r="M74" s="849">
        <v>23</v>
      </c>
      <c r="N74" s="849">
        <v>3</v>
      </c>
      <c r="O74" s="849">
        <v>69</v>
      </c>
      <c r="P74" s="837">
        <v>0.5</v>
      </c>
      <c r="Q74" s="850">
        <v>23</v>
      </c>
    </row>
    <row r="75" spans="1:17" ht="14.4" customHeight="1" x14ac:dyDescent="0.3">
      <c r="A75" s="831" t="s">
        <v>5000</v>
      </c>
      <c r="B75" s="832" t="s">
        <v>5001</v>
      </c>
      <c r="C75" s="832" t="s">
        <v>3583</v>
      </c>
      <c r="D75" s="832" t="s">
        <v>5086</v>
      </c>
      <c r="E75" s="832" t="s">
        <v>5087</v>
      </c>
      <c r="F75" s="849">
        <v>10</v>
      </c>
      <c r="G75" s="849">
        <v>370</v>
      </c>
      <c r="H75" s="849"/>
      <c r="I75" s="849">
        <v>37</v>
      </c>
      <c r="J75" s="849"/>
      <c r="K75" s="849"/>
      <c r="L75" s="849"/>
      <c r="M75" s="849"/>
      <c r="N75" s="849">
        <v>1</v>
      </c>
      <c r="O75" s="849">
        <v>37</v>
      </c>
      <c r="P75" s="837"/>
      <c r="Q75" s="850">
        <v>37</v>
      </c>
    </row>
    <row r="76" spans="1:17" ht="14.4" customHeight="1" x14ac:dyDescent="0.3">
      <c r="A76" s="831" t="s">
        <v>5000</v>
      </c>
      <c r="B76" s="832" t="s">
        <v>5001</v>
      </c>
      <c r="C76" s="832" t="s">
        <v>3583</v>
      </c>
      <c r="D76" s="832" t="s">
        <v>5088</v>
      </c>
      <c r="E76" s="832" t="s">
        <v>5089</v>
      </c>
      <c r="F76" s="849">
        <v>215</v>
      </c>
      <c r="G76" s="849">
        <v>4945</v>
      </c>
      <c r="H76" s="849">
        <v>0.50233644859813087</v>
      </c>
      <c r="I76" s="849">
        <v>23</v>
      </c>
      <c r="J76" s="849">
        <v>428</v>
      </c>
      <c r="K76" s="849">
        <v>9844</v>
      </c>
      <c r="L76" s="849">
        <v>1</v>
      </c>
      <c r="M76" s="849">
        <v>23</v>
      </c>
      <c r="N76" s="849">
        <v>315</v>
      </c>
      <c r="O76" s="849">
        <v>7245</v>
      </c>
      <c r="P76" s="837">
        <v>0.73598130841121501</v>
      </c>
      <c r="Q76" s="850">
        <v>23</v>
      </c>
    </row>
    <row r="77" spans="1:17" ht="14.4" customHeight="1" x14ac:dyDescent="0.3">
      <c r="A77" s="831" t="s">
        <v>5000</v>
      </c>
      <c r="B77" s="832" t="s">
        <v>5001</v>
      </c>
      <c r="C77" s="832" t="s">
        <v>3583</v>
      </c>
      <c r="D77" s="832" t="s">
        <v>5090</v>
      </c>
      <c r="E77" s="832" t="s">
        <v>5091</v>
      </c>
      <c r="F77" s="849">
        <v>5</v>
      </c>
      <c r="G77" s="849">
        <v>145</v>
      </c>
      <c r="H77" s="849">
        <v>1.6666666666666667</v>
      </c>
      <c r="I77" s="849">
        <v>29</v>
      </c>
      <c r="J77" s="849">
        <v>3</v>
      </c>
      <c r="K77" s="849">
        <v>87</v>
      </c>
      <c r="L77" s="849">
        <v>1</v>
      </c>
      <c r="M77" s="849">
        <v>29</v>
      </c>
      <c r="N77" s="849">
        <v>10</v>
      </c>
      <c r="O77" s="849">
        <v>290</v>
      </c>
      <c r="P77" s="837">
        <v>3.3333333333333335</v>
      </c>
      <c r="Q77" s="850">
        <v>29</v>
      </c>
    </row>
    <row r="78" spans="1:17" ht="14.4" customHeight="1" x14ac:dyDescent="0.3">
      <c r="A78" s="831" t="s">
        <v>5000</v>
      </c>
      <c r="B78" s="832" t="s">
        <v>5001</v>
      </c>
      <c r="C78" s="832" t="s">
        <v>3583</v>
      </c>
      <c r="D78" s="832" t="s">
        <v>5092</v>
      </c>
      <c r="E78" s="832" t="s">
        <v>5093</v>
      </c>
      <c r="F78" s="849">
        <v>2</v>
      </c>
      <c r="G78" s="849">
        <v>356</v>
      </c>
      <c r="H78" s="849">
        <v>0.66666666666666663</v>
      </c>
      <c r="I78" s="849">
        <v>178</v>
      </c>
      <c r="J78" s="849">
        <v>3</v>
      </c>
      <c r="K78" s="849">
        <v>534</v>
      </c>
      <c r="L78" s="849">
        <v>1</v>
      </c>
      <c r="M78" s="849">
        <v>178</v>
      </c>
      <c r="N78" s="849">
        <v>1</v>
      </c>
      <c r="O78" s="849">
        <v>178</v>
      </c>
      <c r="P78" s="837">
        <v>0.33333333333333331</v>
      </c>
      <c r="Q78" s="850">
        <v>178</v>
      </c>
    </row>
    <row r="79" spans="1:17" ht="14.4" customHeight="1" x14ac:dyDescent="0.3">
      <c r="A79" s="831" t="s">
        <v>5000</v>
      </c>
      <c r="B79" s="832" t="s">
        <v>5001</v>
      </c>
      <c r="C79" s="832" t="s">
        <v>3583</v>
      </c>
      <c r="D79" s="832" t="s">
        <v>5094</v>
      </c>
      <c r="E79" s="832" t="s">
        <v>5095</v>
      </c>
      <c r="F79" s="849">
        <v>1</v>
      </c>
      <c r="G79" s="849">
        <v>19</v>
      </c>
      <c r="H79" s="849"/>
      <c r="I79" s="849">
        <v>19</v>
      </c>
      <c r="J79" s="849"/>
      <c r="K79" s="849"/>
      <c r="L79" s="849"/>
      <c r="M79" s="849"/>
      <c r="N79" s="849">
        <v>1</v>
      </c>
      <c r="O79" s="849">
        <v>19</v>
      </c>
      <c r="P79" s="837"/>
      <c r="Q79" s="850">
        <v>19</v>
      </c>
    </row>
    <row r="80" spans="1:17" ht="14.4" customHeight="1" x14ac:dyDescent="0.3">
      <c r="A80" s="831" t="s">
        <v>5000</v>
      </c>
      <c r="B80" s="832" t="s">
        <v>5001</v>
      </c>
      <c r="C80" s="832" t="s">
        <v>3583</v>
      </c>
      <c r="D80" s="832" t="s">
        <v>5096</v>
      </c>
      <c r="E80" s="832" t="s">
        <v>5097</v>
      </c>
      <c r="F80" s="849">
        <v>1</v>
      </c>
      <c r="G80" s="849">
        <v>20</v>
      </c>
      <c r="H80" s="849">
        <v>0.14285714285714285</v>
      </c>
      <c r="I80" s="849">
        <v>20</v>
      </c>
      <c r="J80" s="849">
        <v>7</v>
      </c>
      <c r="K80" s="849">
        <v>140</v>
      </c>
      <c r="L80" s="849">
        <v>1</v>
      </c>
      <c r="M80" s="849">
        <v>20</v>
      </c>
      <c r="N80" s="849">
        <v>14</v>
      </c>
      <c r="O80" s="849">
        <v>280</v>
      </c>
      <c r="P80" s="837">
        <v>2</v>
      </c>
      <c r="Q80" s="850">
        <v>20</v>
      </c>
    </row>
    <row r="81" spans="1:17" ht="14.4" customHeight="1" x14ac:dyDescent="0.3">
      <c r="A81" s="831" t="s">
        <v>5000</v>
      </c>
      <c r="B81" s="832" t="s">
        <v>5001</v>
      </c>
      <c r="C81" s="832" t="s">
        <v>3583</v>
      </c>
      <c r="D81" s="832" t="s">
        <v>5098</v>
      </c>
      <c r="E81" s="832" t="s">
        <v>5099</v>
      </c>
      <c r="F81" s="849"/>
      <c r="G81" s="849"/>
      <c r="H81" s="849"/>
      <c r="I81" s="849"/>
      <c r="J81" s="849"/>
      <c r="K81" s="849"/>
      <c r="L81" s="849"/>
      <c r="M81" s="849"/>
      <c r="N81" s="849">
        <v>2</v>
      </c>
      <c r="O81" s="849">
        <v>378</v>
      </c>
      <c r="P81" s="837"/>
      <c r="Q81" s="850">
        <v>189</v>
      </c>
    </row>
    <row r="82" spans="1:17" ht="14.4" customHeight="1" x14ac:dyDescent="0.3">
      <c r="A82" s="831" t="s">
        <v>5000</v>
      </c>
      <c r="B82" s="832" t="s">
        <v>5001</v>
      </c>
      <c r="C82" s="832" t="s">
        <v>3583</v>
      </c>
      <c r="D82" s="832" t="s">
        <v>5100</v>
      </c>
      <c r="E82" s="832" t="s">
        <v>5101</v>
      </c>
      <c r="F82" s="849">
        <v>10</v>
      </c>
      <c r="G82" s="849">
        <v>840</v>
      </c>
      <c r="H82" s="849"/>
      <c r="I82" s="849">
        <v>84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5000</v>
      </c>
      <c r="B83" s="832" t="s">
        <v>5001</v>
      </c>
      <c r="C83" s="832" t="s">
        <v>3583</v>
      </c>
      <c r="D83" s="832" t="s">
        <v>5102</v>
      </c>
      <c r="E83" s="832" t="s">
        <v>5103</v>
      </c>
      <c r="F83" s="849">
        <v>1</v>
      </c>
      <c r="G83" s="849">
        <v>78</v>
      </c>
      <c r="H83" s="849"/>
      <c r="I83" s="849">
        <v>78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5000</v>
      </c>
      <c r="B84" s="832" t="s">
        <v>5001</v>
      </c>
      <c r="C84" s="832" t="s">
        <v>3583</v>
      </c>
      <c r="D84" s="832" t="s">
        <v>5104</v>
      </c>
      <c r="E84" s="832" t="s">
        <v>5105</v>
      </c>
      <c r="F84" s="849"/>
      <c r="G84" s="849"/>
      <c r="H84" s="849"/>
      <c r="I84" s="849"/>
      <c r="J84" s="849">
        <v>1</v>
      </c>
      <c r="K84" s="849">
        <v>301</v>
      </c>
      <c r="L84" s="849">
        <v>1</v>
      </c>
      <c r="M84" s="849">
        <v>301</v>
      </c>
      <c r="N84" s="849">
        <v>1</v>
      </c>
      <c r="O84" s="849">
        <v>301</v>
      </c>
      <c r="P84" s="837">
        <v>1</v>
      </c>
      <c r="Q84" s="850">
        <v>301</v>
      </c>
    </row>
    <row r="85" spans="1:17" ht="14.4" customHeight="1" x14ac:dyDescent="0.3">
      <c r="A85" s="831" t="s">
        <v>5000</v>
      </c>
      <c r="B85" s="832" t="s">
        <v>5001</v>
      </c>
      <c r="C85" s="832" t="s">
        <v>3583</v>
      </c>
      <c r="D85" s="832" t="s">
        <v>5106</v>
      </c>
      <c r="E85" s="832" t="s">
        <v>5107</v>
      </c>
      <c r="F85" s="849">
        <v>3</v>
      </c>
      <c r="G85" s="849">
        <v>66</v>
      </c>
      <c r="H85" s="849">
        <v>0.5</v>
      </c>
      <c r="I85" s="849">
        <v>22</v>
      </c>
      <c r="J85" s="849">
        <v>6</v>
      </c>
      <c r="K85" s="849">
        <v>132</v>
      </c>
      <c r="L85" s="849">
        <v>1</v>
      </c>
      <c r="M85" s="849">
        <v>22</v>
      </c>
      <c r="N85" s="849">
        <v>3</v>
      </c>
      <c r="O85" s="849">
        <v>66</v>
      </c>
      <c r="P85" s="837">
        <v>0.5</v>
      </c>
      <c r="Q85" s="850">
        <v>22</v>
      </c>
    </row>
    <row r="86" spans="1:17" ht="14.4" customHeight="1" x14ac:dyDescent="0.3">
      <c r="A86" s="831" t="s">
        <v>5000</v>
      </c>
      <c r="B86" s="832" t="s">
        <v>5001</v>
      </c>
      <c r="C86" s="832" t="s">
        <v>3583</v>
      </c>
      <c r="D86" s="832" t="s">
        <v>5108</v>
      </c>
      <c r="E86" s="832" t="s">
        <v>5109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192</v>
      </c>
      <c r="P86" s="837"/>
      <c r="Q86" s="850">
        <v>192</v>
      </c>
    </row>
    <row r="87" spans="1:17" ht="14.4" customHeight="1" x14ac:dyDescent="0.3">
      <c r="A87" s="831" t="s">
        <v>5000</v>
      </c>
      <c r="B87" s="832" t="s">
        <v>5001</v>
      </c>
      <c r="C87" s="832" t="s">
        <v>3583</v>
      </c>
      <c r="D87" s="832" t="s">
        <v>5110</v>
      </c>
      <c r="E87" s="832" t="s">
        <v>5111</v>
      </c>
      <c r="F87" s="849">
        <v>1</v>
      </c>
      <c r="G87" s="849">
        <v>205</v>
      </c>
      <c r="H87" s="849">
        <v>1</v>
      </c>
      <c r="I87" s="849">
        <v>205</v>
      </c>
      <c r="J87" s="849">
        <v>1</v>
      </c>
      <c r="K87" s="849">
        <v>205</v>
      </c>
      <c r="L87" s="849">
        <v>1</v>
      </c>
      <c r="M87" s="849">
        <v>205</v>
      </c>
      <c r="N87" s="849"/>
      <c r="O87" s="849"/>
      <c r="P87" s="837"/>
      <c r="Q87" s="850"/>
    </row>
    <row r="88" spans="1:17" ht="14.4" customHeight="1" x14ac:dyDescent="0.3">
      <c r="A88" s="831" t="s">
        <v>5000</v>
      </c>
      <c r="B88" s="832" t="s">
        <v>5001</v>
      </c>
      <c r="C88" s="832" t="s">
        <v>3583</v>
      </c>
      <c r="D88" s="832" t="s">
        <v>5112</v>
      </c>
      <c r="E88" s="832" t="s">
        <v>5113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127</v>
      </c>
      <c r="P88" s="837"/>
      <c r="Q88" s="850">
        <v>127</v>
      </c>
    </row>
    <row r="89" spans="1:17" ht="14.4" customHeight="1" x14ac:dyDescent="0.3">
      <c r="A89" s="831" t="s">
        <v>5000</v>
      </c>
      <c r="B89" s="832" t="s">
        <v>5001</v>
      </c>
      <c r="C89" s="832" t="s">
        <v>3583</v>
      </c>
      <c r="D89" s="832" t="s">
        <v>5114</v>
      </c>
      <c r="E89" s="832" t="s">
        <v>5115</v>
      </c>
      <c r="F89" s="849">
        <v>1</v>
      </c>
      <c r="G89" s="849">
        <v>23</v>
      </c>
      <c r="H89" s="849"/>
      <c r="I89" s="849">
        <v>23</v>
      </c>
      <c r="J89" s="849"/>
      <c r="K89" s="849"/>
      <c r="L89" s="849"/>
      <c r="M89" s="849"/>
      <c r="N89" s="849">
        <v>1</v>
      </c>
      <c r="O89" s="849">
        <v>23</v>
      </c>
      <c r="P89" s="837"/>
      <c r="Q89" s="850">
        <v>23</v>
      </c>
    </row>
    <row r="90" spans="1:17" ht="14.4" customHeight="1" x14ac:dyDescent="0.3">
      <c r="A90" s="831" t="s">
        <v>5000</v>
      </c>
      <c r="B90" s="832" t="s">
        <v>5001</v>
      </c>
      <c r="C90" s="832" t="s">
        <v>3583</v>
      </c>
      <c r="D90" s="832" t="s">
        <v>5116</v>
      </c>
      <c r="E90" s="832" t="s">
        <v>5117</v>
      </c>
      <c r="F90" s="849">
        <v>36</v>
      </c>
      <c r="G90" s="849">
        <v>10584</v>
      </c>
      <c r="H90" s="849">
        <v>1.2</v>
      </c>
      <c r="I90" s="849">
        <v>294</v>
      </c>
      <c r="J90" s="849">
        <v>30</v>
      </c>
      <c r="K90" s="849">
        <v>8820</v>
      </c>
      <c r="L90" s="849">
        <v>1</v>
      </c>
      <c r="M90" s="849">
        <v>294</v>
      </c>
      <c r="N90" s="849">
        <v>22</v>
      </c>
      <c r="O90" s="849">
        <v>6490</v>
      </c>
      <c r="P90" s="837">
        <v>0.73582766439909297</v>
      </c>
      <c r="Q90" s="850">
        <v>295</v>
      </c>
    </row>
    <row r="91" spans="1:17" ht="14.4" customHeight="1" x14ac:dyDescent="0.3">
      <c r="A91" s="831" t="s">
        <v>5000</v>
      </c>
      <c r="B91" s="832" t="s">
        <v>5001</v>
      </c>
      <c r="C91" s="832" t="s">
        <v>3583</v>
      </c>
      <c r="D91" s="832" t="s">
        <v>5118</v>
      </c>
      <c r="E91" s="832" t="s">
        <v>5119</v>
      </c>
      <c r="F91" s="849">
        <v>2</v>
      </c>
      <c r="G91" s="849">
        <v>90</v>
      </c>
      <c r="H91" s="849"/>
      <c r="I91" s="849">
        <v>45</v>
      </c>
      <c r="J91" s="849"/>
      <c r="K91" s="849"/>
      <c r="L91" s="849"/>
      <c r="M91" s="849"/>
      <c r="N91" s="849">
        <v>2</v>
      </c>
      <c r="O91" s="849">
        <v>90</v>
      </c>
      <c r="P91" s="837"/>
      <c r="Q91" s="850">
        <v>45</v>
      </c>
    </row>
    <row r="92" spans="1:17" ht="14.4" customHeight="1" x14ac:dyDescent="0.3">
      <c r="A92" s="831" t="s">
        <v>5000</v>
      </c>
      <c r="B92" s="832" t="s">
        <v>5001</v>
      </c>
      <c r="C92" s="832" t="s">
        <v>3583</v>
      </c>
      <c r="D92" s="832" t="s">
        <v>5120</v>
      </c>
      <c r="E92" s="832" t="s">
        <v>5121</v>
      </c>
      <c r="F92" s="849">
        <v>2</v>
      </c>
      <c r="G92" s="849">
        <v>92</v>
      </c>
      <c r="H92" s="849">
        <v>0.66666666666666663</v>
      </c>
      <c r="I92" s="849">
        <v>46</v>
      </c>
      <c r="J92" s="849">
        <v>3</v>
      </c>
      <c r="K92" s="849">
        <v>138</v>
      </c>
      <c r="L92" s="849">
        <v>1</v>
      </c>
      <c r="M92" s="849">
        <v>46</v>
      </c>
      <c r="N92" s="849"/>
      <c r="O92" s="849"/>
      <c r="P92" s="837"/>
      <c r="Q92" s="850"/>
    </row>
    <row r="93" spans="1:17" ht="14.4" customHeight="1" x14ac:dyDescent="0.3">
      <c r="A93" s="831" t="s">
        <v>5000</v>
      </c>
      <c r="B93" s="832" t="s">
        <v>5001</v>
      </c>
      <c r="C93" s="832" t="s">
        <v>3583</v>
      </c>
      <c r="D93" s="832" t="s">
        <v>5122</v>
      </c>
      <c r="E93" s="832" t="s">
        <v>5123</v>
      </c>
      <c r="F93" s="849">
        <v>2</v>
      </c>
      <c r="G93" s="849">
        <v>52</v>
      </c>
      <c r="H93" s="849"/>
      <c r="I93" s="849">
        <v>26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5000</v>
      </c>
      <c r="B94" s="832" t="s">
        <v>5001</v>
      </c>
      <c r="C94" s="832" t="s">
        <v>3583</v>
      </c>
      <c r="D94" s="832" t="s">
        <v>5124</v>
      </c>
      <c r="E94" s="832" t="s">
        <v>5125</v>
      </c>
      <c r="F94" s="849"/>
      <c r="G94" s="849"/>
      <c r="H94" s="849"/>
      <c r="I94" s="849"/>
      <c r="J94" s="849">
        <v>1</v>
      </c>
      <c r="K94" s="849">
        <v>133</v>
      </c>
      <c r="L94" s="849">
        <v>1</v>
      </c>
      <c r="M94" s="849">
        <v>133</v>
      </c>
      <c r="N94" s="849"/>
      <c r="O94" s="849"/>
      <c r="P94" s="837"/>
      <c r="Q94" s="850"/>
    </row>
    <row r="95" spans="1:17" ht="14.4" customHeight="1" x14ac:dyDescent="0.3">
      <c r="A95" s="831" t="s">
        <v>5000</v>
      </c>
      <c r="B95" s="832" t="s">
        <v>5001</v>
      </c>
      <c r="C95" s="832" t="s">
        <v>3583</v>
      </c>
      <c r="D95" s="832" t="s">
        <v>5126</v>
      </c>
      <c r="E95" s="832" t="s">
        <v>5127</v>
      </c>
      <c r="F95" s="849">
        <v>97</v>
      </c>
      <c r="G95" s="849">
        <v>3589</v>
      </c>
      <c r="H95" s="849">
        <v>0.5449438202247191</v>
      </c>
      <c r="I95" s="849">
        <v>37</v>
      </c>
      <c r="J95" s="849">
        <v>178</v>
      </c>
      <c r="K95" s="849">
        <v>6586</v>
      </c>
      <c r="L95" s="849">
        <v>1</v>
      </c>
      <c r="M95" s="849">
        <v>37</v>
      </c>
      <c r="N95" s="849">
        <v>168</v>
      </c>
      <c r="O95" s="849">
        <v>6216</v>
      </c>
      <c r="P95" s="837">
        <v>0.9438202247191011</v>
      </c>
      <c r="Q95" s="850">
        <v>37</v>
      </c>
    </row>
    <row r="96" spans="1:17" ht="14.4" customHeight="1" x14ac:dyDescent="0.3">
      <c r="A96" s="831" t="s">
        <v>5000</v>
      </c>
      <c r="B96" s="832" t="s">
        <v>5001</v>
      </c>
      <c r="C96" s="832" t="s">
        <v>3583</v>
      </c>
      <c r="D96" s="832" t="s">
        <v>5128</v>
      </c>
      <c r="E96" s="832" t="s">
        <v>5129</v>
      </c>
      <c r="F96" s="849"/>
      <c r="G96" s="849"/>
      <c r="H96" s="849"/>
      <c r="I96" s="849"/>
      <c r="J96" s="849"/>
      <c r="K96" s="849"/>
      <c r="L96" s="849"/>
      <c r="M96" s="849"/>
      <c r="N96" s="849">
        <v>2</v>
      </c>
      <c r="O96" s="849">
        <v>186</v>
      </c>
      <c r="P96" s="837"/>
      <c r="Q96" s="850">
        <v>93</v>
      </c>
    </row>
    <row r="97" spans="1:17" ht="14.4" customHeight="1" x14ac:dyDescent="0.3">
      <c r="A97" s="831" t="s">
        <v>5130</v>
      </c>
      <c r="B97" s="832" t="s">
        <v>5131</v>
      </c>
      <c r="C97" s="832" t="s">
        <v>3588</v>
      </c>
      <c r="D97" s="832" t="s">
        <v>5132</v>
      </c>
      <c r="E97" s="832" t="s">
        <v>5133</v>
      </c>
      <c r="F97" s="849"/>
      <c r="G97" s="849"/>
      <c r="H97" s="849"/>
      <c r="I97" s="849"/>
      <c r="J97" s="849"/>
      <c r="K97" s="849"/>
      <c r="L97" s="849"/>
      <c r="M97" s="849"/>
      <c r="N97" s="849">
        <v>0.5</v>
      </c>
      <c r="O97" s="849">
        <v>1295.26</v>
      </c>
      <c r="P97" s="837"/>
      <c r="Q97" s="850">
        <v>2590.52</v>
      </c>
    </row>
    <row r="98" spans="1:17" ht="14.4" customHeight="1" x14ac:dyDescent="0.3">
      <c r="A98" s="831" t="s">
        <v>5130</v>
      </c>
      <c r="B98" s="832" t="s">
        <v>5131</v>
      </c>
      <c r="C98" s="832" t="s">
        <v>3588</v>
      </c>
      <c r="D98" s="832" t="s">
        <v>5134</v>
      </c>
      <c r="E98" s="832" t="s">
        <v>5135</v>
      </c>
      <c r="F98" s="849">
        <v>0.8</v>
      </c>
      <c r="G98" s="849">
        <v>761.07</v>
      </c>
      <c r="H98" s="849">
        <v>0.10820213313467299</v>
      </c>
      <c r="I98" s="849">
        <v>951.33749999999998</v>
      </c>
      <c r="J98" s="849">
        <v>7</v>
      </c>
      <c r="K98" s="849">
        <v>7033.7799999999988</v>
      </c>
      <c r="L98" s="849">
        <v>1</v>
      </c>
      <c r="M98" s="849">
        <v>1004.8257142857141</v>
      </c>
      <c r="N98" s="849"/>
      <c r="O98" s="849"/>
      <c r="P98" s="837"/>
      <c r="Q98" s="850"/>
    </row>
    <row r="99" spans="1:17" ht="14.4" customHeight="1" x14ac:dyDescent="0.3">
      <c r="A99" s="831" t="s">
        <v>5130</v>
      </c>
      <c r="B99" s="832" t="s">
        <v>5131</v>
      </c>
      <c r="C99" s="832" t="s">
        <v>3588</v>
      </c>
      <c r="D99" s="832" t="s">
        <v>5136</v>
      </c>
      <c r="E99" s="832" t="s">
        <v>5137</v>
      </c>
      <c r="F99" s="849">
        <v>0.35</v>
      </c>
      <c r="G99" s="849">
        <v>3460.76</v>
      </c>
      <c r="H99" s="849">
        <v>0.81395556684494508</v>
      </c>
      <c r="I99" s="849">
        <v>9887.8857142857159</v>
      </c>
      <c r="J99" s="849">
        <v>0.43000000000000005</v>
      </c>
      <c r="K99" s="849">
        <v>4251.78</v>
      </c>
      <c r="L99" s="849">
        <v>1</v>
      </c>
      <c r="M99" s="849">
        <v>9887.8604651162768</v>
      </c>
      <c r="N99" s="849">
        <v>0.69</v>
      </c>
      <c r="O99" s="849">
        <v>6822.6399999999994</v>
      </c>
      <c r="P99" s="837">
        <v>1.6046549915564774</v>
      </c>
      <c r="Q99" s="850">
        <v>9887.884057971014</v>
      </c>
    </row>
    <row r="100" spans="1:17" ht="14.4" customHeight="1" x14ac:dyDescent="0.3">
      <c r="A100" s="831" t="s">
        <v>5130</v>
      </c>
      <c r="B100" s="832" t="s">
        <v>5131</v>
      </c>
      <c r="C100" s="832" t="s">
        <v>3588</v>
      </c>
      <c r="D100" s="832" t="s">
        <v>5138</v>
      </c>
      <c r="E100" s="832" t="s">
        <v>5139</v>
      </c>
      <c r="F100" s="849">
        <v>1</v>
      </c>
      <c r="G100" s="849">
        <v>932.82</v>
      </c>
      <c r="H100" s="849"/>
      <c r="I100" s="849">
        <v>932.82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5130</v>
      </c>
      <c r="B101" s="832" t="s">
        <v>5131</v>
      </c>
      <c r="C101" s="832" t="s">
        <v>3588</v>
      </c>
      <c r="D101" s="832" t="s">
        <v>4946</v>
      </c>
      <c r="E101" s="832" t="s">
        <v>4947</v>
      </c>
      <c r="F101" s="849">
        <v>7.0000000000000007E-2</v>
      </c>
      <c r="G101" s="849">
        <v>619.78</v>
      </c>
      <c r="H101" s="849">
        <v>0.85180247660147601</v>
      </c>
      <c r="I101" s="849">
        <v>8853.9999999999982</v>
      </c>
      <c r="J101" s="849">
        <v>0.08</v>
      </c>
      <c r="K101" s="849">
        <v>727.61</v>
      </c>
      <c r="L101" s="849">
        <v>1</v>
      </c>
      <c r="M101" s="849">
        <v>9095.125</v>
      </c>
      <c r="N101" s="849"/>
      <c r="O101" s="849"/>
      <c r="P101" s="837"/>
      <c r="Q101" s="850"/>
    </row>
    <row r="102" spans="1:17" ht="14.4" customHeight="1" x14ac:dyDescent="0.3">
      <c r="A102" s="831" t="s">
        <v>5130</v>
      </c>
      <c r="B102" s="832" t="s">
        <v>5131</v>
      </c>
      <c r="C102" s="832" t="s">
        <v>3588</v>
      </c>
      <c r="D102" s="832" t="s">
        <v>5140</v>
      </c>
      <c r="E102" s="832" t="s">
        <v>5141</v>
      </c>
      <c r="F102" s="849"/>
      <c r="G102" s="849"/>
      <c r="H102" s="849"/>
      <c r="I102" s="849"/>
      <c r="J102" s="849"/>
      <c r="K102" s="849"/>
      <c r="L102" s="849"/>
      <c r="M102" s="849"/>
      <c r="N102" s="849">
        <v>0.1</v>
      </c>
      <c r="O102" s="849">
        <v>194.93</v>
      </c>
      <c r="P102" s="837"/>
      <c r="Q102" s="850">
        <v>1949.3</v>
      </c>
    </row>
    <row r="103" spans="1:17" ht="14.4" customHeight="1" x14ac:dyDescent="0.3">
      <c r="A103" s="831" t="s">
        <v>5130</v>
      </c>
      <c r="B103" s="832" t="s">
        <v>5131</v>
      </c>
      <c r="C103" s="832" t="s">
        <v>3588</v>
      </c>
      <c r="D103" s="832" t="s">
        <v>4948</v>
      </c>
      <c r="E103" s="832" t="s">
        <v>4947</v>
      </c>
      <c r="F103" s="849">
        <v>7.2999999999999989</v>
      </c>
      <c r="G103" s="849">
        <v>12926.840000000002</v>
      </c>
      <c r="H103" s="849">
        <v>1.0151979216732163</v>
      </c>
      <c r="I103" s="849">
        <v>1770.8000000000006</v>
      </c>
      <c r="J103" s="849">
        <v>7.0000000000000009</v>
      </c>
      <c r="K103" s="849">
        <v>12733.320000000003</v>
      </c>
      <c r="L103" s="849">
        <v>1</v>
      </c>
      <c r="M103" s="849">
        <v>1819.0457142857144</v>
      </c>
      <c r="N103" s="849">
        <v>5.55</v>
      </c>
      <c r="O103" s="849">
        <v>10095.68</v>
      </c>
      <c r="P103" s="837">
        <v>0.79285528047673326</v>
      </c>
      <c r="Q103" s="850">
        <v>1819.0414414414415</v>
      </c>
    </row>
    <row r="104" spans="1:17" ht="14.4" customHeight="1" x14ac:dyDescent="0.3">
      <c r="A104" s="831" t="s">
        <v>5130</v>
      </c>
      <c r="B104" s="832" t="s">
        <v>5131</v>
      </c>
      <c r="C104" s="832" t="s">
        <v>3588</v>
      </c>
      <c r="D104" s="832" t="s">
        <v>5142</v>
      </c>
      <c r="E104" s="832" t="s">
        <v>4947</v>
      </c>
      <c r="F104" s="849">
        <v>0.34000000000000008</v>
      </c>
      <c r="G104" s="849">
        <v>11687.289999999999</v>
      </c>
      <c r="H104" s="849">
        <v>1.7087830468130896</v>
      </c>
      <c r="I104" s="849">
        <v>34374.382352941167</v>
      </c>
      <c r="J104" s="849">
        <v>0.19999999999999998</v>
      </c>
      <c r="K104" s="849">
        <v>6839.54</v>
      </c>
      <c r="L104" s="849">
        <v>1</v>
      </c>
      <c r="M104" s="849">
        <v>34197.700000000004</v>
      </c>
      <c r="N104" s="849">
        <v>0.34</v>
      </c>
      <c r="O104" s="849">
        <v>11823.67</v>
      </c>
      <c r="P104" s="837">
        <v>1.7287229842942655</v>
      </c>
      <c r="Q104" s="850">
        <v>34775.5</v>
      </c>
    </row>
    <row r="105" spans="1:17" ht="14.4" customHeight="1" x14ac:dyDescent="0.3">
      <c r="A105" s="831" t="s">
        <v>5130</v>
      </c>
      <c r="B105" s="832" t="s">
        <v>5131</v>
      </c>
      <c r="C105" s="832" t="s">
        <v>3842</v>
      </c>
      <c r="D105" s="832" t="s">
        <v>5143</v>
      </c>
      <c r="E105" s="832" t="s">
        <v>5144</v>
      </c>
      <c r="F105" s="849">
        <v>1</v>
      </c>
      <c r="G105" s="849">
        <v>972.32</v>
      </c>
      <c r="H105" s="849"/>
      <c r="I105" s="849">
        <v>972.32</v>
      </c>
      <c r="J105" s="849"/>
      <c r="K105" s="849"/>
      <c r="L105" s="849"/>
      <c r="M105" s="849"/>
      <c r="N105" s="849">
        <v>2</v>
      </c>
      <c r="O105" s="849">
        <v>1944.64</v>
      </c>
      <c r="P105" s="837"/>
      <c r="Q105" s="850">
        <v>972.32</v>
      </c>
    </row>
    <row r="106" spans="1:17" ht="14.4" customHeight="1" x14ac:dyDescent="0.3">
      <c r="A106" s="831" t="s">
        <v>5130</v>
      </c>
      <c r="B106" s="832" t="s">
        <v>5131</v>
      </c>
      <c r="C106" s="832" t="s">
        <v>3842</v>
      </c>
      <c r="D106" s="832" t="s">
        <v>5145</v>
      </c>
      <c r="E106" s="832" t="s">
        <v>5144</v>
      </c>
      <c r="F106" s="849"/>
      <c r="G106" s="849"/>
      <c r="H106" s="849"/>
      <c r="I106" s="849"/>
      <c r="J106" s="849">
        <v>1</v>
      </c>
      <c r="K106" s="849">
        <v>1707.31</v>
      </c>
      <c r="L106" s="849">
        <v>1</v>
      </c>
      <c r="M106" s="849">
        <v>1707.31</v>
      </c>
      <c r="N106" s="849"/>
      <c r="O106" s="849"/>
      <c r="P106" s="837"/>
      <c r="Q106" s="850"/>
    </row>
    <row r="107" spans="1:17" ht="14.4" customHeight="1" x14ac:dyDescent="0.3">
      <c r="A107" s="831" t="s">
        <v>5130</v>
      </c>
      <c r="B107" s="832" t="s">
        <v>5131</v>
      </c>
      <c r="C107" s="832" t="s">
        <v>3842</v>
      </c>
      <c r="D107" s="832" t="s">
        <v>5146</v>
      </c>
      <c r="E107" s="832" t="s">
        <v>5147</v>
      </c>
      <c r="F107" s="849"/>
      <c r="G107" s="849"/>
      <c r="H107" s="849"/>
      <c r="I107" s="849"/>
      <c r="J107" s="849">
        <v>2</v>
      </c>
      <c r="K107" s="849">
        <v>2055.52</v>
      </c>
      <c r="L107" s="849">
        <v>1</v>
      </c>
      <c r="M107" s="849">
        <v>1027.76</v>
      </c>
      <c r="N107" s="849"/>
      <c r="O107" s="849"/>
      <c r="P107" s="837"/>
      <c r="Q107" s="850"/>
    </row>
    <row r="108" spans="1:17" ht="14.4" customHeight="1" x14ac:dyDescent="0.3">
      <c r="A108" s="831" t="s">
        <v>5130</v>
      </c>
      <c r="B108" s="832" t="s">
        <v>5131</v>
      </c>
      <c r="C108" s="832" t="s">
        <v>3842</v>
      </c>
      <c r="D108" s="832" t="s">
        <v>5148</v>
      </c>
      <c r="E108" s="832" t="s">
        <v>5149</v>
      </c>
      <c r="F108" s="849"/>
      <c r="G108" s="849"/>
      <c r="H108" s="849"/>
      <c r="I108" s="849"/>
      <c r="J108" s="849">
        <v>1</v>
      </c>
      <c r="K108" s="849">
        <v>166546.75</v>
      </c>
      <c r="L108" s="849">
        <v>1</v>
      </c>
      <c r="M108" s="849">
        <v>166546.75</v>
      </c>
      <c r="N108" s="849"/>
      <c r="O108" s="849"/>
      <c r="P108" s="837"/>
      <c r="Q108" s="850"/>
    </row>
    <row r="109" spans="1:17" ht="14.4" customHeight="1" x14ac:dyDescent="0.3">
      <c r="A109" s="831" t="s">
        <v>5130</v>
      </c>
      <c r="B109" s="832" t="s">
        <v>5131</v>
      </c>
      <c r="C109" s="832" t="s">
        <v>3842</v>
      </c>
      <c r="D109" s="832" t="s">
        <v>5150</v>
      </c>
      <c r="E109" s="832" t="s">
        <v>5151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1002.8</v>
      </c>
      <c r="P109" s="837"/>
      <c r="Q109" s="850">
        <v>1002.8</v>
      </c>
    </row>
    <row r="110" spans="1:17" ht="14.4" customHeight="1" x14ac:dyDescent="0.3">
      <c r="A110" s="831" t="s">
        <v>5130</v>
      </c>
      <c r="B110" s="832" t="s">
        <v>5131</v>
      </c>
      <c r="C110" s="832" t="s">
        <v>3842</v>
      </c>
      <c r="D110" s="832" t="s">
        <v>5152</v>
      </c>
      <c r="E110" s="832" t="s">
        <v>5153</v>
      </c>
      <c r="F110" s="849">
        <v>1</v>
      </c>
      <c r="G110" s="849">
        <v>5259.23</v>
      </c>
      <c r="H110" s="849"/>
      <c r="I110" s="849">
        <v>5259.23</v>
      </c>
      <c r="J110" s="849"/>
      <c r="K110" s="849"/>
      <c r="L110" s="849"/>
      <c r="M110" s="849"/>
      <c r="N110" s="849">
        <v>2</v>
      </c>
      <c r="O110" s="849">
        <v>10518.46</v>
      </c>
      <c r="P110" s="837"/>
      <c r="Q110" s="850">
        <v>5259.23</v>
      </c>
    </row>
    <row r="111" spans="1:17" ht="14.4" customHeight="1" x14ac:dyDescent="0.3">
      <c r="A111" s="831" t="s">
        <v>5130</v>
      </c>
      <c r="B111" s="832" t="s">
        <v>5131</v>
      </c>
      <c r="C111" s="832" t="s">
        <v>3842</v>
      </c>
      <c r="D111" s="832" t="s">
        <v>5154</v>
      </c>
      <c r="E111" s="832" t="s">
        <v>5155</v>
      </c>
      <c r="F111" s="849"/>
      <c r="G111" s="849"/>
      <c r="H111" s="849"/>
      <c r="I111" s="849"/>
      <c r="J111" s="849">
        <v>2</v>
      </c>
      <c r="K111" s="849">
        <v>1662.32</v>
      </c>
      <c r="L111" s="849">
        <v>1</v>
      </c>
      <c r="M111" s="849">
        <v>831.16</v>
      </c>
      <c r="N111" s="849"/>
      <c r="O111" s="849"/>
      <c r="P111" s="837"/>
      <c r="Q111" s="850"/>
    </row>
    <row r="112" spans="1:17" ht="14.4" customHeight="1" x14ac:dyDescent="0.3">
      <c r="A112" s="831" t="s">
        <v>5130</v>
      </c>
      <c r="B112" s="832" t="s">
        <v>5131</v>
      </c>
      <c r="C112" s="832" t="s">
        <v>3842</v>
      </c>
      <c r="D112" s="832" t="s">
        <v>5156</v>
      </c>
      <c r="E112" s="832" t="s">
        <v>5155</v>
      </c>
      <c r="F112" s="849">
        <v>1</v>
      </c>
      <c r="G112" s="849">
        <v>888.06</v>
      </c>
      <c r="H112" s="849"/>
      <c r="I112" s="849">
        <v>888.06</v>
      </c>
      <c r="J112" s="849"/>
      <c r="K112" s="849"/>
      <c r="L112" s="849"/>
      <c r="M112" s="849"/>
      <c r="N112" s="849">
        <v>1</v>
      </c>
      <c r="O112" s="849">
        <v>888.06</v>
      </c>
      <c r="P112" s="837"/>
      <c r="Q112" s="850">
        <v>888.06</v>
      </c>
    </row>
    <row r="113" spans="1:17" ht="14.4" customHeight="1" x14ac:dyDescent="0.3">
      <c r="A113" s="831" t="s">
        <v>5130</v>
      </c>
      <c r="B113" s="832" t="s">
        <v>5131</v>
      </c>
      <c r="C113" s="832" t="s">
        <v>3842</v>
      </c>
      <c r="D113" s="832" t="s">
        <v>5157</v>
      </c>
      <c r="E113" s="832" t="s">
        <v>5158</v>
      </c>
      <c r="F113" s="849"/>
      <c r="G113" s="849"/>
      <c r="H113" s="849"/>
      <c r="I113" s="849"/>
      <c r="J113" s="849"/>
      <c r="K113" s="849"/>
      <c r="L113" s="849"/>
      <c r="M113" s="849"/>
      <c r="N113" s="849">
        <v>7</v>
      </c>
      <c r="O113" s="849">
        <v>27291.599999999999</v>
      </c>
      <c r="P113" s="837"/>
      <c r="Q113" s="850">
        <v>3898.7999999999997</v>
      </c>
    </row>
    <row r="114" spans="1:17" ht="14.4" customHeight="1" x14ac:dyDescent="0.3">
      <c r="A114" s="831" t="s">
        <v>5130</v>
      </c>
      <c r="B114" s="832" t="s">
        <v>5131</v>
      </c>
      <c r="C114" s="832" t="s">
        <v>3842</v>
      </c>
      <c r="D114" s="832" t="s">
        <v>5159</v>
      </c>
      <c r="E114" s="832" t="s">
        <v>5160</v>
      </c>
      <c r="F114" s="849"/>
      <c r="G114" s="849"/>
      <c r="H114" s="849"/>
      <c r="I114" s="849"/>
      <c r="J114" s="849">
        <v>1</v>
      </c>
      <c r="K114" s="849">
        <v>1312.14</v>
      </c>
      <c r="L114" s="849">
        <v>1</v>
      </c>
      <c r="M114" s="849">
        <v>1312.14</v>
      </c>
      <c r="N114" s="849"/>
      <c r="O114" s="849"/>
      <c r="P114" s="837"/>
      <c r="Q114" s="850"/>
    </row>
    <row r="115" spans="1:17" ht="14.4" customHeight="1" x14ac:dyDescent="0.3">
      <c r="A115" s="831" t="s">
        <v>5130</v>
      </c>
      <c r="B115" s="832" t="s">
        <v>5131</v>
      </c>
      <c r="C115" s="832" t="s">
        <v>3842</v>
      </c>
      <c r="D115" s="832" t="s">
        <v>5161</v>
      </c>
      <c r="E115" s="832" t="s">
        <v>5162</v>
      </c>
      <c r="F115" s="849">
        <v>1</v>
      </c>
      <c r="G115" s="849">
        <v>3644.58</v>
      </c>
      <c r="H115" s="849"/>
      <c r="I115" s="849">
        <v>3644.58</v>
      </c>
      <c r="J115" s="849"/>
      <c r="K115" s="849"/>
      <c r="L115" s="849"/>
      <c r="M115" s="849"/>
      <c r="N115" s="849">
        <v>6</v>
      </c>
      <c r="O115" s="849">
        <v>21867.480000000003</v>
      </c>
      <c r="P115" s="837"/>
      <c r="Q115" s="850">
        <v>3644.5800000000004</v>
      </c>
    </row>
    <row r="116" spans="1:17" ht="14.4" customHeight="1" x14ac:dyDescent="0.3">
      <c r="A116" s="831" t="s">
        <v>5130</v>
      </c>
      <c r="B116" s="832" t="s">
        <v>5131</v>
      </c>
      <c r="C116" s="832" t="s">
        <v>3842</v>
      </c>
      <c r="D116" s="832" t="s">
        <v>5163</v>
      </c>
      <c r="E116" s="832" t="s">
        <v>5164</v>
      </c>
      <c r="F116" s="849">
        <v>1</v>
      </c>
      <c r="G116" s="849">
        <v>359.1</v>
      </c>
      <c r="H116" s="849"/>
      <c r="I116" s="849">
        <v>359.1</v>
      </c>
      <c r="J116" s="849"/>
      <c r="K116" s="849"/>
      <c r="L116" s="849"/>
      <c r="M116" s="849"/>
      <c r="N116" s="849">
        <v>1</v>
      </c>
      <c r="O116" s="849">
        <v>359.1</v>
      </c>
      <c r="P116" s="837"/>
      <c r="Q116" s="850">
        <v>359.1</v>
      </c>
    </row>
    <row r="117" spans="1:17" ht="14.4" customHeight="1" x14ac:dyDescent="0.3">
      <c r="A117" s="831" t="s">
        <v>5130</v>
      </c>
      <c r="B117" s="832" t="s">
        <v>5131</v>
      </c>
      <c r="C117" s="832" t="s">
        <v>3842</v>
      </c>
      <c r="D117" s="832" t="s">
        <v>5165</v>
      </c>
      <c r="E117" s="832" t="s">
        <v>5166</v>
      </c>
      <c r="F117" s="849">
        <v>1</v>
      </c>
      <c r="G117" s="849">
        <v>16831.689999999999</v>
      </c>
      <c r="H117" s="849"/>
      <c r="I117" s="849">
        <v>16831.689999999999</v>
      </c>
      <c r="J117" s="849"/>
      <c r="K117" s="849"/>
      <c r="L117" s="849"/>
      <c r="M117" s="849"/>
      <c r="N117" s="849">
        <v>2</v>
      </c>
      <c r="O117" s="849">
        <v>33663.379999999997</v>
      </c>
      <c r="P117" s="837"/>
      <c r="Q117" s="850">
        <v>16831.689999999999</v>
      </c>
    </row>
    <row r="118" spans="1:17" ht="14.4" customHeight="1" x14ac:dyDescent="0.3">
      <c r="A118" s="831" t="s">
        <v>5130</v>
      </c>
      <c r="B118" s="832" t="s">
        <v>5131</v>
      </c>
      <c r="C118" s="832" t="s">
        <v>3842</v>
      </c>
      <c r="D118" s="832" t="s">
        <v>5167</v>
      </c>
      <c r="E118" s="832" t="s">
        <v>5168</v>
      </c>
      <c r="F118" s="849">
        <v>1</v>
      </c>
      <c r="G118" s="849">
        <v>6587.13</v>
      </c>
      <c r="H118" s="849">
        <v>1</v>
      </c>
      <c r="I118" s="849">
        <v>6587.13</v>
      </c>
      <c r="J118" s="849">
        <v>1</v>
      </c>
      <c r="K118" s="849">
        <v>6587.13</v>
      </c>
      <c r="L118" s="849">
        <v>1</v>
      </c>
      <c r="M118" s="849">
        <v>6587.13</v>
      </c>
      <c r="N118" s="849">
        <v>2</v>
      </c>
      <c r="O118" s="849">
        <v>13174.26</v>
      </c>
      <c r="P118" s="837">
        <v>2</v>
      </c>
      <c r="Q118" s="850">
        <v>6587.13</v>
      </c>
    </row>
    <row r="119" spans="1:17" ht="14.4" customHeight="1" x14ac:dyDescent="0.3">
      <c r="A119" s="831" t="s">
        <v>5130</v>
      </c>
      <c r="B119" s="832" t="s">
        <v>5131</v>
      </c>
      <c r="C119" s="832" t="s">
        <v>3842</v>
      </c>
      <c r="D119" s="832" t="s">
        <v>5169</v>
      </c>
      <c r="E119" s="832" t="s">
        <v>5170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1841.62</v>
      </c>
      <c r="P119" s="837"/>
      <c r="Q119" s="850">
        <v>1841.62</v>
      </c>
    </row>
    <row r="120" spans="1:17" ht="14.4" customHeight="1" x14ac:dyDescent="0.3">
      <c r="A120" s="831" t="s">
        <v>5130</v>
      </c>
      <c r="B120" s="832" t="s">
        <v>5131</v>
      </c>
      <c r="C120" s="832" t="s">
        <v>3842</v>
      </c>
      <c r="D120" s="832" t="s">
        <v>5171</v>
      </c>
      <c r="E120" s="832" t="s">
        <v>5172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380.86</v>
      </c>
      <c r="P120" s="837"/>
      <c r="Q120" s="850">
        <v>380.86</v>
      </c>
    </row>
    <row r="121" spans="1:17" ht="14.4" customHeight="1" x14ac:dyDescent="0.3">
      <c r="A121" s="831" t="s">
        <v>5130</v>
      </c>
      <c r="B121" s="832" t="s">
        <v>5131</v>
      </c>
      <c r="C121" s="832" t="s">
        <v>3842</v>
      </c>
      <c r="D121" s="832" t="s">
        <v>5173</v>
      </c>
      <c r="E121" s="832" t="s">
        <v>5174</v>
      </c>
      <c r="F121" s="849">
        <v>1</v>
      </c>
      <c r="G121" s="849">
        <v>3178.63</v>
      </c>
      <c r="H121" s="849"/>
      <c r="I121" s="849">
        <v>3178.63</v>
      </c>
      <c r="J121" s="849"/>
      <c r="K121" s="849"/>
      <c r="L121" s="849"/>
      <c r="M121" s="849"/>
      <c r="N121" s="849">
        <v>2</v>
      </c>
      <c r="O121" s="849">
        <v>6357.26</v>
      </c>
      <c r="P121" s="837"/>
      <c r="Q121" s="850">
        <v>3178.63</v>
      </c>
    </row>
    <row r="122" spans="1:17" ht="14.4" customHeight="1" x14ac:dyDescent="0.3">
      <c r="A122" s="831" t="s">
        <v>5130</v>
      </c>
      <c r="B122" s="832" t="s">
        <v>5131</v>
      </c>
      <c r="C122" s="832" t="s">
        <v>3842</v>
      </c>
      <c r="D122" s="832" t="s">
        <v>5175</v>
      </c>
      <c r="E122" s="832" t="s">
        <v>5176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1932.09</v>
      </c>
      <c r="P122" s="837"/>
      <c r="Q122" s="850">
        <v>1932.09</v>
      </c>
    </row>
    <row r="123" spans="1:17" ht="14.4" customHeight="1" x14ac:dyDescent="0.3">
      <c r="A123" s="831" t="s">
        <v>5130</v>
      </c>
      <c r="B123" s="832" t="s">
        <v>5131</v>
      </c>
      <c r="C123" s="832" t="s">
        <v>3583</v>
      </c>
      <c r="D123" s="832" t="s">
        <v>5177</v>
      </c>
      <c r="E123" s="832" t="s">
        <v>5178</v>
      </c>
      <c r="F123" s="849">
        <v>7</v>
      </c>
      <c r="G123" s="849">
        <v>1491</v>
      </c>
      <c r="H123" s="849">
        <v>1.75</v>
      </c>
      <c r="I123" s="849">
        <v>213</v>
      </c>
      <c r="J123" s="849">
        <v>4</v>
      </c>
      <c r="K123" s="849">
        <v>852</v>
      </c>
      <c r="L123" s="849">
        <v>1</v>
      </c>
      <c r="M123" s="849">
        <v>213</v>
      </c>
      <c r="N123" s="849">
        <v>2</v>
      </c>
      <c r="O123" s="849">
        <v>428</v>
      </c>
      <c r="P123" s="837">
        <v>0.50234741784037562</v>
      </c>
      <c r="Q123" s="850">
        <v>214</v>
      </c>
    </row>
    <row r="124" spans="1:17" ht="14.4" customHeight="1" x14ac:dyDescent="0.3">
      <c r="A124" s="831" t="s">
        <v>5130</v>
      </c>
      <c r="B124" s="832" t="s">
        <v>5131</v>
      </c>
      <c r="C124" s="832" t="s">
        <v>3583</v>
      </c>
      <c r="D124" s="832" t="s">
        <v>5179</v>
      </c>
      <c r="E124" s="832" t="s">
        <v>5180</v>
      </c>
      <c r="F124" s="849">
        <v>28</v>
      </c>
      <c r="G124" s="849">
        <v>4340</v>
      </c>
      <c r="H124" s="849">
        <v>1.3333333333333333</v>
      </c>
      <c r="I124" s="849">
        <v>155</v>
      </c>
      <c r="J124" s="849">
        <v>21</v>
      </c>
      <c r="K124" s="849">
        <v>3255</v>
      </c>
      <c r="L124" s="849">
        <v>1</v>
      </c>
      <c r="M124" s="849">
        <v>155</v>
      </c>
      <c r="N124" s="849">
        <v>8</v>
      </c>
      <c r="O124" s="849">
        <v>1240</v>
      </c>
      <c r="P124" s="837">
        <v>0.38095238095238093</v>
      </c>
      <c r="Q124" s="850">
        <v>155</v>
      </c>
    </row>
    <row r="125" spans="1:17" ht="14.4" customHeight="1" x14ac:dyDescent="0.3">
      <c r="A125" s="831" t="s">
        <v>5130</v>
      </c>
      <c r="B125" s="832" t="s">
        <v>5131</v>
      </c>
      <c r="C125" s="832" t="s">
        <v>3583</v>
      </c>
      <c r="D125" s="832" t="s">
        <v>5181</v>
      </c>
      <c r="E125" s="832" t="s">
        <v>5182</v>
      </c>
      <c r="F125" s="849">
        <v>33</v>
      </c>
      <c r="G125" s="849">
        <v>6171</v>
      </c>
      <c r="H125" s="849">
        <v>2.2000000000000002</v>
      </c>
      <c r="I125" s="849">
        <v>187</v>
      </c>
      <c r="J125" s="849">
        <v>15</v>
      </c>
      <c r="K125" s="849">
        <v>2805</v>
      </c>
      <c r="L125" s="849">
        <v>1</v>
      </c>
      <c r="M125" s="849">
        <v>187</v>
      </c>
      <c r="N125" s="849">
        <v>10</v>
      </c>
      <c r="O125" s="849">
        <v>1870</v>
      </c>
      <c r="P125" s="837">
        <v>0.66666666666666663</v>
      </c>
      <c r="Q125" s="850">
        <v>187</v>
      </c>
    </row>
    <row r="126" spans="1:17" ht="14.4" customHeight="1" x14ac:dyDescent="0.3">
      <c r="A126" s="831" t="s">
        <v>5130</v>
      </c>
      <c r="B126" s="832" t="s">
        <v>5131</v>
      </c>
      <c r="C126" s="832" t="s">
        <v>3583</v>
      </c>
      <c r="D126" s="832" t="s">
        <v>5183</v>
      </c>
      <c r="E126" s="832" t="s">
        <v>5184</v>
      </c>
      <c r="F126" s="849">
        <v>272</v>
      </c>
      <c r="G126" s="849">
        <v>34816</v>
      </c>
      <c r="H126" s="849">
        <v>1.4945054945054945</v>
      </c>
      <c r="I126" s="849">
        <v>128</v>
      </c>
      <c r="J126" s="849">
        <v>182</v>
      </c>
      <c r="K126" s="849">
        <v>23296</v>
      </c>
      <c r="L126" s="849">
        <v>1</v>
      </c>
      <c r="M126" s="849">
        <v>128</v>
      </c>
      <c r="N126" s="849">
        <v>150</v>
      </c>
      <c r="O126" s="849">
        <v>19200</v>
      </c>
      <c r="P126" s="837">
        <v>0.82417582417582413</v>
      </c>
      <c r="Q126" s="850">
        <v>128</v>
      </c>
    </row>
    <row r="127" spans="1:17" ht="14.4" customHeight="1" x14ac:dyDescent="0.3">
      <c r="A127" s="831" t="s">
        <v>5130</v>
      </c>
      <c r="B127" s="832" t="s">
        <v>5131</v>
      </c>
      <c r="C127" s="832" t="s">
        <v>3583</v>
      </c>
      <c r="D127" s="832" t="s">
        <v>5185</v>
      </c>
      <c r="E127" s="832" t="s">
        <v>5186</v>
      </c>
      <c r="F127" s="849">
        <v>627</v>
      </c>
      <c r="G127" s="849">
        <v>139821</v>
      </c>
      <c r="H127" s="849">
        <v>1.0484949832775921</v>
      </c>
      <c r="I127" s="849">
        <v>223</v>
      </c>
      <c r="J127" s="849">
        <v>598</v>
      </c>
      <c r="K127" s="849">
        <v>133354</v>
      </c>
      <c r="L127" s="849">
        <v>1</v>
      </c>
      <c r="M127" s="849">
        <v>223</v>
      </c>
      <c r="N127" s="849">
        <v>473</v>
      </c>
      <c r="O127" s="849">
        <v>105952</v>
      </c>
      <c r="P127" s="837">
        <v>0.79451684988826732</v>
      </c>
      <c r="Q127" s="850">
        <v>224</v>
      </c>
    </row>
    <row r="128" spans="1:17" ht="14.4" customHeight="1" x14ac:dyDescent="0.3">
      <c r="A128" s="831" t="s">
        <v>5130</v>
      </c>
      <c r="B128" s="832" t="s">
        <v>5131</v>
      </c>
      <c r="C128" s="832" t="s">
        <v>3583</v>
      </c>
      <c r="D128" s="832" t="s">
        <v>5187</v>
      </c>
      <c r="E128" s="832" t="s">
        <v>5188</v>
      </c>
      <c r="F128" s="849">
        <v>14</v>
      </c>
      <c r="G128" s="849">
        <v>3122</v>
      </c>
      <c r="H128" s="849">
        <v>0.93333333333333335</v>
      </c>
      <c r="I128" s="849">
        <v>223</v>
      </c>
      <c r="J128" s="849">
        <v>15</v>
      </c>
      <c r="K128" s="849">
        <v>3345</v>
      </c>
      <c r="L128" s="849">
        <v>1</v>
      </c>
      <c r="M128" s="849">
        <v>223</v>
      </c>
      <c r="N128" s="849">
        <v>2</v>
      </c>
      <c r="O128" s="849">
        <v>448</v>
      </c>
      <c r="P128" s="837">
        <v>0.13393124065769807</v>
      </c>
      <c r="Q128" s="850">
        <v>224</v>
      </c>
    </row>
    <row r="129" spans="1:17" ht="14.4" customHeight="1" x14ac:dyDescent="0.3">
      <c r="A129" s="831" t="s">
        <v>5130</v>
      </c>
      <c r="B129" s="832" t="s">
        <v>5131</v>
      </c>
      <c r="C129" s="832" t="s">
        <v>3583</v>
      </c>
      <c r="D129" s="832" t="s">
        <v>5189</v>
      </c>
      <c r="E129" s="832" t="s">
        <v>5190</v>
      </c>
      <c r="F129" s="849">
        <v>1</v>
      </c>
      <c r="G129" s="849">
        <v>353</v>
      </c>
      <c r="H129" s="849">
        <v>1</v>
      </c>
      <c r="I129" s="849">
        <v>353</v>
      </c>
      <c r="J129" s="849">
        <v>1</v>
      </c>
      <c r="K129" s="849">
        <v>353</v>
      </c>
      <c r="L129" s="849">
        <v>1</v>
      </c>
      <c r="M129" s="849">
        <v>353</v>
      </c>
      <c r="N129" s="849"/>
      <c r="O129" s="849"/>
      <c r="P129" s="837"/>
      <c r="Q129" s="850"/>
    </row>
    <row r="130" spans="1:17" ht="14.4" customHeight="1" x14ac:dyDescent="0.3">
      <c r="A130" s="831" t="s">
        <v>5130</v>
      </c>
      <c r="B130" s="832" t="s">
        <v>5131</v>
      </c>
      <c r="C130" s="832" t="s">
        <v>3583</v>
      </c>
      <c r="D130" s="832" t="s">
        <v>5191</v>
      </c>
      <c r="E130" s="832" t="s">
        <v>5192</v>
      </c>
      <c r="F130" s="849">
        <v>1</v>
      </c>
      <c r="G130" s="849">
        <v>225</v>
      </c>
      <c r="H130" s="849"/>
      <c r="I130" s="849">
        <v>225</v>
      </c>
      <c r="J130" s="849"/>
      <c r="K130" s="849"/>
      <c r="L130" s="849"/>
      <c r="M130" s="849"/>
      <c r="N130" s="849">
        <v>2</v>
      </c>
      <c r="O130" s="849">
        <v>452</v>
      </c>
      <c r="P130" s="837"/>
      <c r="Q130" s="850">
        <v>226</v>
      </c>
    </row>
    <row r="131" spans="1:17" ht="14.4" customHeight="1" x14ac:dyDescent="0.3">
      <c r="A131" s="831" t="s">
        <v>5130</v>
      </c>
      <c r="B131" s="832" t="s">
        <v>5131</v>
      </c>
      <c r="C131" s="832" t="s">
        <v>3583</v>
      </c>
      <c r="D131" s="832" t="s">
        <v>5193</v>
      </c>
      <c r="E131" s="832" t="s">
        <v>5194</v>
      </c>
      <c r="F131" s="849">
        <v>1</v>
      </c>
      <c r="G131" s="849">
        <v>4164</v>
      </c>
      <c r="H131" s="849">
        <v>1</v>
      </c>
      <c r="I131" s="849">
        <v>4164</v>
      </c>
      <c r="J131" s="849">
        <v>1</v>
      </c>
      <c r="K131" s="849">
        <v>4164</v>
      </c>
      <c r="L131" s="849">
        <v>1</v>
      </c>
      <c r="M131" s="849">
        <v>4164</v>
      </c>
      <c r="N131" s="849">
        <v>2</v>
      </c>
      <c r="O131" s="849">
        <v>8332</v>
      </c>
      <c r="P131" s="837">
        <v>2.0009606147934678</v>
      </c>
      <c r="Q131" s="850">
        <v>4166</v>
      </c>
    </row>
    <row r="132" spans="1:17" ht="14.4" customHeight="1" x14ac:dyDescent="0.3">
      <c r="A132" s="831" t="s">
        <v>5130</v>
      </c>
      <c r="B132" s="832" t="s">
        <v>5131</v>
      </c>
      <c r="C132" s="832" t="s">
        <v>3583</v>
      </c>
      <c r="D132" s="832" t="s">
        <v>5195</v>
      </c>
      <c r="E132" s="832" t="s">
        <v>5196</v>
      </c>
      <c r="F132" s="849"/>
      <c r="G132" s="849"/>
      <c r="H132" s="849"/>
      <c r="I132" s="849"/>
      <c r="J132" s="849">
        <v>1</v>
      </c>
      <c r="K132" s="849">
        <v>15262</v>
      </c>
      <c r="L132" s="849">
        <v>1</v>
      </c>
      <c r="M132" s="849">
        <v>15262</v>
      </c>
      <c r="N132" s="849"/>
      <c r="O132" s="849"/>
      <c r="P132" s="837"/>
      <c r="Q132" s="850"/>
    </row>
    <row r="133" spans="1:17" ht="14.4" customHeight="1" x14ac:dyDescent="0.3">
      <c r="A133" s="831" t="s">
        <v>5130</v>
      </c>
      <c r="B133" s="832" t="s">
        <v>5131</v>
      </c>
      <c r="C133" s="832" t="s">
        <v>3583</v>
      </c>
      <c r="D133" s="832" t="s">
        <v>5197</v>
      </c>
      <c r="E133" s="832" t="s">
        <v>5198</v>
      </c>
      <c r="F133" s="849">
        <v>2</v>
      </c>
      <c r="G133" s="849">
        <v>7720</v>
      </c>
      <c r="H133" s="849">
        <v>1</v>
      </c>
      <c r="I133" s="849">
        <v>3860</v>
      </c>
      <c r="J133" s="849">
        <v>2</v>
      </c>
      <c r="K133" s="849">
        <v>7720</v>
      </c>
      <c r="L133" s="849">
        <v>1</v>
      </c>
      <c r="M133" s="849">
        <v>3860</v>
      </c>
      <c r="N133" s="849">
        <v>4</v>
      </c>
      <c r="O133" s="849">
        <v>15448</v>
      </c>
      <c r="P133" s="837">
        <v>2.0010362694300516</v>
      </c>
      <c r="Q133" s="850">
        <v>3862</v>
      </c>
    </row>
    <row r="134" spans="1:17" ht="14.4" customHeight="1" x14ac:dyDescent="0.3">
      <c r="A134" s="831" t="s">
        <v>5130</v>
      </c>
      <c r="B134" s="832" t="s">
        <v>5131</v>
      </c>
      <c r="C134" s="832" t="s">
        <v>3583</v>
      </c>
      <c r="D134" s="832" t="s">
        <v>5199</v>
      </c>
      <c r="E134" s="832" t="s">
        <v>5200</v>
      </c>
      <c r="F134" s="849"/>
      <c r="G134" s="849"/>
      <c r="H134" s="849"/>
      <c r="I134" s="849"/>
      <c r="J134" s="849">
        <v>1</v>
      </c>
      <c r="K134" s="849">
        <v>5210</v>
      </c>
      <c r="L134" s="849">
        <v>1</v>
      </c>
      <c r="M134" s="849">
        <v>5210</v>
      </c>
      <c r="N134" s="849">
        <v>2</v>
      </c>
      <c r="O134" s="849">
        <v>10424</v>
      </c>
      <c r="P134" s="837">
        <v>2.000767754318618</v>
      </c>
      <c r="Q134" s="850">
        <v>5212</v>
      </c>
    </row>
    <row r="135" spans="1:17" ht="14.4" customHeight="1" x14ac:dyDescent="0.3">
      <c r="A135" s="831" t="s">
        <v>5130</v>
      </c>
      <c r="B135" s="832" t="s">
        <v>5131</v>
      </c>
      <c r="C135" s="832" t="s">
        <v>3583</v>
      </c>
      <c r="D135" s="832" t="s">
        <v>5201</v>
      </c>
      <c r="E135" s="832" t="s">
        <v>5202</v>
      </c>
      <c r="F135" s="849">
        <v>6</v>
      </c>
      <c r="G135" s="849">
        <v>7758</v>
      </c>
      <c r="H135" s="849">
        <v>2.9976816074188561</v>
      </c>
      <c r="I135" s="849">
        <v>1293</v>
      </c>
      <c r="J135" s="849">
        <v>2</v>
      </c>
      <c r="K135" s="849">
        <v>2588</v>
      </c>
      <c r="L135" s="849">
        <v>1</v>
      </c>
      <c r="M135" s="849">
        <v>1294</v>
      </c>
      <c r="N135" s="849">
        <v>6</v>
      </c>
      <c r="O135" s="849">
        <v>7764</v>
      </c>
      <c r="P135" s="837">
        <v>3</v>
      </c>
      <c r="Q135" s="850">
        <v>1294</v>
      </c>
    </row>
    <row r="136" spans="1:17" ht="14.4" customHeight="1" x14ac:dyDescent="0.3">
      <c r="A136" s="831" t="s">
        <v>5130</v>
      </c>
      <c r="B136" s="832" t="s">
        <v>5131</v>
      </c>
      <c r="C136" s="832" t="s">
        <v>3583</v>
      </c>
      <c r="D136" s="832" t="s">
        <v>5203</v>
      </c>
      <c r="E136" s="832" t="s">
        <v>5204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1178</v>
      </c>
      <c r="P136" s="837"/>
      <c r="Q136" s="850">
        <v>1178</v>
      </c>
    </row>
    <row r="137" spans="1:17" ht="14.4" customHeight="1" x14ac:dyDescent="0.3">
      <c r="A137" s="831" t="s">
        <v>5130</v>
      </c>
      <c r="B137" s="832" t="s">
        <v>5131</v>
      </c>
      <c r="C137" s="832" t="s">
        <v>3583</v>
      </c>
      <c r="D137" s="832" t="s">
        <v>5205</v>
      </c>
      <c r="E137" s="832" t="s">
        <v>5206</v>
      </c>
      <c r="F137" s="849">
        <v>8</v>
      </c>
      <c r="G137" s="849">
        <v>41256</v>
      </c>
      <c r="H137" s="849">
        <v>0.61538461538461542</v>
      </c>
      <c r="I137" s="849">
        <v>5157</v>
      </c>
      <c r="J137" s="849">
        <v>13</v>
      </c>
      <c r="K137" s="849">
        <v>67041</v>
      </c>
      <c r="L137" s="849">
        <v>1</v>
      </c>
      <c r="M137" s="849">
        <v>5157</v>
      </c>
      <c r="N137" s="849">
        <v>9</v>
      </c>
      <c r="O137" s="849">
        <v>46422</v>
      </c>
      <c r="P137" s="837">
        <v>0.69244193851523694</v>
      </c>
      <c r="Q137" s="850">
        <v>5158</v>
      </c>
    </row>
    <row r="138" spans="1:17" ht="14.4" customHeight="1" x14ac:dyDescent="0.3">
      <c r="A138" s="831" t="s">
        <v>5130</v>
      </c>
      <c r="B138" s="832" t="s">
        <v>5131</v>
      </c>
      <c r="C138" s="832" t="s">
        <v>3583</v>
      </c>
      <c r="D138" s="832" t="s">
        <v>5207</v>
      </c>
      <c r="E138" s="832" t="s">
        <v>5208</v>
      </c>
      <c r="F138" s="849"/>
      <c r="G138" s="849"/>
      <c r="H138" s="849"/>
      <c r="I138" s="849"/>
      <c r="J138" s="849"/>
      <c r="K138" s="849"/>
      <c r="L138" s="849"/>
      <c r="M138" s="849"/>
      <c r="N138" s="849">
        <v>2</v>
      </c>
      <c r="O138" s="849">
        <v>1604</v>
      </c>
      <c r="P138" s="837"/>
      <c r="Q138" s="850">
        <v>802</v>
      </c>
    </row>
    <row r="139" spans="1:17" ht="14.4" customHeight="1" x14ac:dyDescent="0.3">
      <c r="A139" s="831" t="s">
        <v>5130</v>
      </c>
      <c r="B139" s="832" t="s">
        <v>5131</v>
      </c>
      <c r="C139" s="832" t="s">
        <v>3583</v>
      </c>
      <c r="D139" s="832" t="s">
        <v>5209</v>
      </c>
      <c r="E139" s="832" t="s">
        <v>5210</v>
      </c>
      <c r="F139" s="849">
        <v>241</v>
      </c>
      <c r="G139" s="849">
        <v>42657</v>
      </c>
      <c r="H139" s="849">
        <v>1.0524017467248907</v>
      </c>
      <c r="I139" s="849">
        <v>177</v>
      </c>
      <c r="J139" s="849">
        <v>229</v>
      </c>
      <c r="K139" s="849">
        <v>40533</v>
      </c>
      <c r="L139" s="849">
        <v>1</v>
      </c>
      <c r="M139" s="849">
        <v>177</v>
      </c>
      <c r="N139" s="849">
        <v>184</v>
      </c>
      <c r="O139" s="849">
        <v>32752</v>
      </c>
      <c r="P139" s="837">
        <v>0.80803296079737497</v>
      </c>
      <c r="Q139" s="850">
        <v>178</v>
      </c>
    </row>
    <row r="140" spans="1:17" ht="14.4" customHeight="1" x14ac:dyDescent="0.3">
      <c r="A140" s="831" t="s">
        <v>5130</v>
      </c>
      <c r="B140" s="832" t="s">
        <v>5131</v>
      </c>
      <c r="C140" s="832" t="s">
        <v>3583</v>
      </c>
      <c r="D140" s="832" t="s">
        <v>5211</v>
      </c>
      <c r="E140" s="832" t="s">
        <v>5212</v>
      </c>
      <c r="F140" s="849">
        <v>139</v>
      </c>
      <c r="G140" s="849">
        <v>284672</v>
      </c>
      <c r="H140" s="849">
        <v>1.3620800199044967</v>
      </c>
      <c r="I140" s="849">
        <v>2048</v>
      </c>
      <c r="J140" s="849">
        <v>102</v>
      </c>
      <c r="K140" s="849">
        <v>208998</v>
      </c>
      <c r="L140" s="849">
        <v>1</v>
      </c>
      <c r="M140" s="849">
        <v>2049</v>
      </c>
      <c r="N140" s="849">
        <v>94</v>
      </c>
      <c r="O140" s="849">
        <v>192700</v>
      </c>
      <c r="P140" s="837">
        <v>0.92201839252050255</v>
      </c>
      <c r="Q140" s="850">
        <v>2050</v>
      </c>
    </row>
    <row r="141" spans="1:17" ht="14.4" customHeight="1" x14ac:dyDescent="0.3">
      <c r="A141" s="831" t="s">
        <v>5130</v>
      </c>
      <c r="B141" s="832" t="s">
        <v>5131</v>
      </c>
      <c r="C141" s="832" t="s">
        <v>3583</v>
      </c>
      <c r="D141" s="832" t="s">
        <v>5213</v>
      </c>
      <c r="E141" s="832" t="s">
        <v>5214</v>
      </c>
      <c r="F141" s="849">
        <v>1</v>
      </c>
      <c r="G141" s="849">
        <v>2736</v>
      </c>
      <c r="H141" s="849"/>
      <c r="I141" s="849">
        <v>2736</v>
      </c>
      <c r="J141" s="849"/>
      <c r="K141" s="849"/>
      <c r="L141" s="849"/>
      <c r="M141" s="849"/>
      <c r="N141" s="849">
        <v>1</v>
      </c>
      <c r="O141" s="849">
        <v>2737</v>
      </c>
      <c r="P141" s="837"/>
      <c r="Q141" s="850">
        <v>2737</v>
      </c>
    </row>
    <row r="142" spans="1:17" ht="14.4" customHeight="1" x14ac:dyDescent="0.3">
      <c r="A142" s="831" t="s">
        <v>5130</v>
      </c>
      <c r="B142" s="832" t="s">
        <v>5131</v>
      </c>
      <c r="C142" s="832" t="s">
        <v>3583</v>
      </c>
      <c r="D142" s="832" t="s">
        <v>5215</v>
      </c>
      <c r="E142" s="832" t="s">
        <v>5216</v>
      </c>
      <c r="F142" s="849">
        <v>4</v>
      </c>
      <c r="G142" s="849">
        <v>21076</v>
      </c>
      <c r="H142" s="849"/>
      <c r="I142" s="849">
        <v>5269</v>
      </c>
      <c r="J142" s="849"/>
      <c r="K142" s="849"/>
      <c r="L142" s="849"/>
      <c r="M142" s="849"/>
      <c r="N142" s="849">
        <v>2</v>
      </c>
      <c r="O142" s="849">
        <v>10540</v>
      </c>
      <c r="P142" s="837"/>
      <c r="Q142" s="850">
        <v>5270</v>
      </c>
    </row>
    <row r="143" spans="1:17" ht="14.4" customHeight="1" x14ac:dyDescent="0.3">
      <c r="A143" s="831" t="s">
        <v>5130</v>
      </c>
      <c r="B143" s="832" t="s">
        <v>5131</v>
      </c>
      <c r="C143" s="832" t="s">
        <v>3583</v>
      </c>
      <c r="D143" s="832" t="s">
        <v>5217</v>
      </c>
      <c r="E143" s="832" t="s">
        <v>5218</v>
      </c>
      <c r="F143" s="849">
        <v>74</v>
      </c>
      <c r="G143" s="849">
        <v>11470</v>
      </c>
      <c r="H143" s="849">
        <v>0.69811320754716977</v>
      </c>
      <c r="I143" s="849">
        <v>155</v>
      </c>
      <c r="J143" s="849">
        <v>106</v>
      </c>
      <c r="K143" s="849">
        <v>16430</v>
      </c>
      <c r="L143" s="849">
        <v>1</v>
      </c>
      <c r="M143" s="849">
        <v>155</v>
      </c>
      <c r="N143" s="849">
        <v>56</v>
      </c>
      <c r="O143" s="849">
        <v>8680</v>
      </c>
      <c r="P143" s="837">
        <v>0.52830188679245282</v>
      </c>
      <c r="Q143" s="850">
        <v>155</v>
      </c>
    </row>
    <row r="144" spans="1:17" ht="14.4" customHeight="1" x14ac:dyDescent="0.3">
      <c r="A144" s="831" t="s">
        <v>5130</v>
      </c>
      <c r="B144" s="832" t="s">
        <v>5131</v>
      </c>
      <c r="C144" s="832" t="s">
        <v>3583</v>
      </c>
      <c r="D144" s="832" t="s">
        <v>5219</v>
      </c>
      <c r="E144" s="832" t="s">
        <v>5220</v>
      </c>
      <c r="F144" s="849">
        <v>74</v>
      </c>
      <c r="G144" s="849">
        <v>14726</v>
      </c>
      <c r="H144" s="849">
        <v>0.9135802469135802</v>
      </c>
      <c r="I144" s="849">
        <v>199</v>
      </c>
      <c r="J144" s="849">
        <v>81</v>
      </c>
      <c r="K144" s="849">
        <v>16119</v>
      </c>
      <c r="L144" s="849">
        <v>1</v>
      </c>
      <c r="M144" s="849">
        <v>199</v>
      </c>
      <c r="N144" s="849">
        <v>50</v>
      </c>
      <c r="O144" s="849">
        <v>10000</v>
      </c>
      <c r="P144" s="837">
        <v>0.62038588001737083</v>
      </c>
      <c r="Q144" s="850">
        <v>200</v>
      </c>
    </row>
    <row r="145" spans="1:17" ht="14.4" customHeight="1" x14ac:dyDescent="0.3">
      <c r="A145" s="831" t="s">
        <v>5130</v>
      </c>
      <c r="B145" s="832" t="s">
        <v>5131</v>
      </c>
      <c r="C145" s="832" t="s">
        <v>3583</v>
      </c>
      <c r="D145" s="832" t="s">
        <v>5221</v>
      </c>
      <c r="E145" s="832" t="s">
        <v>5222</v>
      </c>
      <c r="F145" s="849">
        <v>1213</v>
      </c>
      <c r="G145" s="849">
        <v>247452</v>
      </c>
      <c r="H145" s="849">
        <v>1.0074750830564785</v>
      </c>
      <c r="I145" s="849">
        <v>204</v>
      </c>
      <c r="J145" s="849">
        <v>1204</v>
      </c>
      <c r="K145" s="849">
        <v>245616</v>
      </c>
      <c r="L145" s="849">
        <v>1</v>
      </c>
      <c r="M145" s="849">
        <v>204</v>
      </c>
      <c r="N145" s="849">
        <v>1145</v>
      </c>
      <c r="O145" s="849">
        <v>234725</v>
      </c>
      <c r="P145" s="837">
        <v>0.95565842616116214</v>
      </c>
      <c r="Q145" s="850">
        <v>205</v>
      </c>
    </row>
    <row r="146" spans="1:17" ht="14.4" customHeight="1" x14ac:dyDescent="0.3">
      <c r="A146" s="831" t="s">
        <v>5130</v>
      </c>
      <c r="B146" s="832" t="s">
        <v>5131</v>
      </c>
      <c r="C146" s="832" t="s">
        <v>3583</v>
      </c>
      <c r="D146" s="832" t="s">
        <v>5223</v>
      </c>
      <c r="E146" s="832" t="s">
        <v>5224</v>
      </c>
      <c r="F146" s="849">
        <v>20</v>
      </c>
      <c r="G146" s="849">
        <v>3260</v>
      </c>
      <c r="H146" s="849">
        <v>1.1111111111111112</v>
      </c>
      <c r="I146" s="849">
        <v>163</v>
      </c>
      <c r="J146" s="849">
        <v>18</v>
      </c>
      <c r="K146" s="849">
        <v>2934</v>
      </c>
      <c r="L146" s="849">
        <v>1</v>
      </c>
      <c r="M146" s="849">
        <v>163</v>
      </c>
      <c r="N146" s="849">
        <v>9</v>
      </c>
      <c r="O146" s="849">
        <v>1467</v>
      </c>
      <c r="P146" s="837">
        <v>0.5</v>
      </c>
      <c r="Q146" s="850">
        <v>163</v>
      </c>
    </row>
    <row r="147" spans="1:17" ht="14.4" customHeight="1" x14ac:dyDescent="0.3">
      <c r="A147" s="831" t="s">
        <v>5130</v>
      </c>
      <c r="B147" s="832" t="s">
        <v>5131</v>
      </c>
      <c r="C147" s="832" t="s">
        <v>3583</v>
      </c>
      <c r="D147" s="832" t="s">
        <v>5225</v>
      </c>
      <c r="E147" s="832" t="s">
        <v>5226</v>
      </c>
      <c r="F147" s="849">
        <v>67</v>
      </c>
      <c r="G147" s="849">
        <v>144318</v>
      </c>
      <c r="H147" s="849">
        <v>0.81669401844830514</v>
      </c>
      <c r="I147" s="849">
        <v>2154</v>
      </c>
      <c r="J147" s="849">
        <v>82</v>
      </c>
      <c r="K147" s="849">
        <v>176710</v>
      </c>
      <c r="L147" s="849">
        <v>1</v>
      </c>
      <c r="M147" s="849">
        <v>2155</v>
      </c>
      <c r="N147" s="849">
        <v>55</v>
      </c>
      <c r="O147" s="849">
        <v>118580</v>
      </c>
      <c r="P147" s="837">
        <v>0.67104295172882122</v>
      </c>
      <c r="Q147" s="850">
        <v>2156</v>
      </c>
    </row>
    <row r="148" spans="1:17" ht="14.4" customHeight="1" x14ac:dyDescent="0.3">
      <c r="A148" s="831" t="s">
        <v>5130</v>
      </c>
      <c r="B148" s="832" t="s">
        <v>5131</v>
      </c>
      <c r="C148" s="832" t="s">
        <v>3583</v>
      </c>
      <c r="D148" s="832" t="s">
        <v>5227</v>
      </c>
      <c r="E148" s="832" t="s">
        <v>5198</v>
      </c>
      <c r="F148" s="849">
        <v>4</v>
      </c>
      <c r="G148" s="849">
        <v>7552</v>
      </c>
      <c r="H148" s="849">
        <v>1.9989412387506618</v>
      </c>
      <c r="I148" s="849">
        <v>1888</v>
      </c>
      <c r="J148" s="849">
        <v>2</v>
      </c>
      <c r="K148" s="849">
        <v>3778</v>
      </c>
      <c r="L148" s="849">
        <v>1</v>
      </c>
      <c r="M148" s="849">
        <v>1889</v>
      </c>
      <c r="N148" s="849">
        <v>8</v>
      </c>
      <c r="O148" s="849">
        <v>15112</v>
      </c>
      <c r="P148" s="837">
        <v>4</v>
      </c>
      <c r="Q148" s="850">
        <v>1889</v>
      </c>
    </row>
    <row r="149" spans="1:17" ht="14.4" customHeight="1" x14ac:dyDescent="0.3">
      <c r="A149" s="831" t="s">
        <v>5130</v>
      </c>
      <c r="B149" s="832" t="s">
        <v>5131</v>
      </c>
      <c r="C149" s="832" t="s">
        <v>3583</v>
      </c>
      <c r="D149" s="832" t="s">
        <v>5228</v>
      </c>
      <c r="E149" s="832" t="s">
        <v>5229</v>
      </c>
      <c r="F149" s="849">
        <v>4</v>
      </c>
      <c r="G149" s="849">
        <v>652</v>
      </c>
      <c r="H149" s="849">
        <v>4</v>
      </c>
      <c r="I149" s="849">
        <v>163</v>
      </c>
      <c r="J149" s="849">
        <v>1</v>
      </c>
      <c r="K149" s="849">
        <v>163</v>
      </c>
      <c r="L149" s="849">
        <v>1</v>
      </c>
      <c r="M149" s="849">
        <v>163</v>
      </c>
      <c r="N149" s="849">
        <v>1</v>
      </c>
      <c r="O149" s="849">
        <v>163</v>
      </c>
      <c r="P149" s="837">
        <v>1</v>
      </c>
      <c r="Q149" s="850">
        <v>163</v>
      </c>
    </row>
    <row r="150" spans="1:17" ht="14.4" customHeight="1" x14ac:dyDescent="0.3">
      <c r="A150" s="831" t="s">
        <v>5130</v>
      </c>
      <c r="B150" s="832" t="s">
        <v>5131</v>
      </c>
      <c r="C150" s="832" t="s">
        <v>3583</v>
      </c>
      <c r="D150" s="832" t="s">
        <v>5230</v>
      </c>
      <c r="E150" s="832" t="s">
        <v>5231</v>
      </c>
      <c r="F150" s="849">
        <v>2</v>
      </c>
      <c r="G150" s="849">
        <v>16918</v>
      </c>
      <c r="H150" s="849">
        <v>0.9998817966903073</v>
      </c>
      <c r="I150" s="849">
        <v>8459</v>
      </c>
      <c r="J150" s="849">
        <v>2</v>
      </c>
      <c r="K150" s="849">
        <v>16920</v>
      </c>
      <c r="L150" s="849">
        <v>1</v>
      </c>
      <c r="M150" s="849">
        <v>8460</v>
      </c>
      <c r="N150" s="849">
        <v>4</v>
      </c>
      <c r="O150" s="849">
        <v>33848</v>
      </c>
      <c r="P150" s="837">
        <v>2.0004728132387708</v>
      </c>
      <c r="Q150" s="850">
        <v>8462</v>
      </c>
    </row>
    <row r="151" spans="1:17" ht="14.4" customHeight="1" x14ac:dyDescent="0.3">
      <c r="A151" s="831" t="s">
        <v>5130</v>
      </c>
      <c r="B151" s="832" t="s">
        <v>5131</v>
      </c>
      <c r="C151" s="832" t="s">
        <v>3583</v>
      </c>
      <c r="D151" s="832" t="s">
        <v>5232</v>
      </c>
      <c r="E151" s="832" t="s">
        <v>5233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2055</v>
      </c>
      <c r="P151" s="837"/>
      <c r="Q151" s="850">
        <v>2055</v>
      </c>
    </row>
    <row r="152" spans="1:17" ht="14.4" customHeight="1" x14ac:dyDescent="0.3">
      <c r="A152" s="831" t="s">
        <v>5130</v>
      </c>
      <c r="B152" s="832" t="s">
        <v>5131</v>
      </c>
      <c r="C152" s="832" t="s">
        <v>3583</v>
      </c>
      <c r="D152" s="832" t="s">
        <v>5234</v>
      </c>
      <c r="E152" s="832" t="s">
        <v>5235</v>
      </c>
      <c r="F152" s="849">
        <v>4</v>
      </c>
      <c r="G152" s="849">
        <v>1132</v>
      </c>
      <c r="H152" s="849">
        <v>0.2857142857142857</v>
      </c>
      <c r="I152" s="849">
        <v>283</v>
      </c>
      <c r="J152" s="849">
        <v>14</v>
      </c>
      <c r="K152" s="849">
        <v>3962</v>
      </c>
      <c r="L152" s="849">
        <v>1</v>
      </c>
      <c r="M152" s="849">
        <v>283</v>
      </c>
      <c r="N152" s="849"/>
      <c r="O152" s="849"/>
      <c r="P152" s="837"/>
      <c r="Q152" s="850"/>
    </row>
    <row r="153" spans="1:17" ht="14.4" customHeight="1" x14ac:dyDescent="0.3">
      <c r="A153" s="831" t="s">
        <v>5236</v>
      </c>
      <c r="B153" s="832" t="s">
        <v>5237</v>
      </c>
      <c r="C153" s="832" t="s">
        <v>3583</v>
      </c>
      <c r="D153" s="832" t="s">
        <v>5238</v>
      </c>
      <c r="E153" s="832" t="s">
        <v>5239</v>
      </c>
      <c r="F153" s="849">
        <v>181</v>
      </c>
      <c r="G153" s="849">
        <v>38191</v>
      </c>
      <c r="H153" s="849">
        <v>0.84976525821596249</v>
      </c>
      <c r="I153" s="849">
        <v>211</v>
      </c>
      <c r="J153" s="849">
        <v>213</v>
      </c>
      <c r="K153" s="849">
        <v>44943</v>
      </c>
      <c r="L153" s="849">
        <v>1</v>
      </c>
      <c r="M153" s="849">
        <v>211</v>
      </c>
      <c r="N153" s="849">
        <v>153</v>
      </c>
      <c r="O153" s="849">
        <v>32436</v>
      </c>
      <c r="P153" s="837">
        <v>0.72171417128362592</v>
      </c>
      <c r="Q153" s="850">
        <v>212</v>
      </c>
    </row>
    <row r="154" spans="1:17" ht="14.4" customHeight="1" x14ac:dyDescent="0.3">
      <c r="A154" s="831" t="s">
        <v>5236</v>
      </c>
      <c r="B154" s="832" t="s">
        <v>5237</v>
      </c>
      <c r="C154" s="832" t="s">
        <v>3583</v>
      </c>
      <c r="D154" s="832" t="s">
        <v>5240</v>
      </c>
      <c r="E154" s="832" t="s">
        <v>5241</v>
      </c>
      <c r="F154" s="849">
        <v>73</v>
      </c>
      <c r="G154" s="849">
        <v>21973</v>
      </c>
      <c r="H154" s="849">
        <v>1.2372881355932204</v>
      </c>
      <c r="I154" s="849">
        <v>301</v>
      </c>
      <c r="J154" s="849">
        <v>59</v>
      </c>
      <c r="K154" s="849">
        <v>17759</v>
      </c>
      <c r="L154" s="849">
        <v>1</v>
      </c>
      <c r="M154" s="849">
        <v>301</v>
      </c>
      <c r="N154" s="849">
        <v>70</v>
      </c>
      <c r="O154" s="849">
        <v>21140</v>
      </c>
      <c r="P154" s="837">
        <v>1.1903823413480488</v>
      </c>
      <c r="Q154" s="850">
        <v>302</v>
      </c>
    </row>
    <row r="155" spans="1:17" ht="14.4" customHeight="1" x14ac:dyDescent="0.3">
      <c r="A155" s="831" t="s">
        <v>5236</v>
      </c>
      <c r="B155" s="832" t="s">
        <v>5237</v>
      </c>
      <c r="C155" s="832" t="s">
        <v>3583</v>
      </c>
      <c r="D155" s="832" t="s">
        <v>5242</v>
      </c>
      <c r="E155" s="832" t="s">
        <v>5243</v>
      </c>
      <c r="F155" s="849"/>
      <c r="G155" s="849"/>
      <c r="H155" s="849"/>
      <c r="I155" s="849"/>
      <c r="J155" s="849"/>
      <c r="K155" s="849"/>
      <c r="L155" s="849"/>
      <c r="M155" s="849"/>
      <c r="N155" s="849">
        <v>6</v>
      </c>
      <c r="O155" s="849">
        <v>600</v>
      </c>
      <c r="P155" s="837"/>
      <c r="Q155" s="850">
        <v>100</v>
      </c>
    </row>
    <row r="156" spans="1:17" ht="14.4" customHeight="1" x14ac:dyDescent="0.3">
      <c r="A156" s="831" t="s">
        <v>5236</v>
      </c>
      <c r="B156" s="832" t="s">
        <v>5237</v>
      </c>
      <c r="C156" s="832" t="s">
        <v>3583</v>
      </c>
      <c r="D156" s="832" t="s">
        <v>5244</v>
      </c>
      <c r="E156" s="832" t="s">
        <v>5245</v>
      </c>
      <c r="F156" s="849">
        <v>11</v>
      </c>
      <c r="G156" s="849">
        <v>1507</v>
      </c>
      <c r="H156" s="849">
        <v>1</v>
      </c>
      <c r="I156" s="849">
        <v>137</v>
      </c>
      <c r="J156" s="849">
        <v>11</v>
      </c>
      <c r="K156" s="849">
        <v>1507</v>
      </c>
      <c r="L156" s="849">
        <v>1</v>
      </c>
      <c r="M156" s="849">
        <v>137</v>
      </c>
      <c r="N156" s="849">
        <v>8</v>
      </c>
      <c r="O156" s="849">
        <v>1096</v>
      </c>
      <c r="P156" s="837">
        <v>0.72727272727272729</v>
      </c>
      <c r="Q156" s="850">
        <v>137</v>
      </c>
    </row>
    <row r="157" spans="1:17" ht="14.4" customHeight="1" x14ac:dyDescent="0.3">
      <c r="A157" s="831" t="s">
        <v>5236</v>
      </c>
      <c r="B157" s="832" t="s">
        <v>5237</v>
      </c>
      <c r="C157" s="832" t="s">
        <v>3583</v>
      </c>
      <c r="D157" s="832" t="s">
        <v>5246</v>
      </c>
      <c r="E157" s="832" t="s">
        <v>5247</v>
      </c>
      <c r="F157" s="849">
        <v>3</v>
      </c>
      <c r="G157" s="849">
        <v>519</v>
      </c>
      <c r="H157" s="849">
        <v>0.6</v>
      </c>
      <c r="I157" s="849">
        <v>173</v>
      </c>
      <c r="J157" s="849">
        <v>5</v>
      </c>
      <c r="K157" s="849">
        <v>865</v>
      </c>
      <c r="L157" s="849">
        <v>1</v>
      </c>
      <c r="M157" s="849">
        <v>173</v>
      </c>
      <c r="N157" s="849">
        <v>4</v>
      </c>
      <c r="O157" s="849">
        <v>696</v>
      </c>
      <c r="P157" s="837">
        <v>0.80462427745664744</v>
      </c>
      <c r="Q157" s="850">
        <v>174</v>
      </c>
    </row>
    <row r="158" spans="1:17" ht="14.4" customHeight="1" x14ac:dyDescent="0.3">
      <c r="A158" s="831" t="s">
        <v>5236</v>
      </c>
      <c r="B158" s="832" t="s">
        <v>5237</v>
      </c>
      <c r="C158" s="832" t="s">
        <v>3583</v>
      </c>
      <c r="D158" s="832" t="s">
        <v>5248</v>
      </c>
      <c r="E158" s="832" t="s">
        <v>5249</v>
      </c>
      <c r="F158" s="849">
        <v>47</v>
      </c>
      <c r="G158" s="849">
        <v>12831</v>
      </c>
      <c r="H158" s="849"/>
      <c r="I158" s="849">
        <v>273</v>
      </c>
      <c r="J158" s="849"/>
      <c r="K158" s="849"/>
      <c r="L158" s="849"/>
      <c r="M158" s="849"/>
      <c r="N158" s="849">
        <v>47</v>
      </c>
      <c r="O158" s="849">
        <v>12878</v>
      </c>
      <c r="P158" s="837"/>
      <c r="Q158" s="850">
        <v>274</v>
      </c>
    </row>
    <row r="159" spans="1:17" ht="14.4" customHeight="1" x14ac:dyDescent="0.3">
      <c r="A159" s="831" t="s">
        <v>5236</v>
      </c>
      <c r="B159" s="832" t="s">
        <v>5237</v>
      </c>
      <c r="C159" s="832" t="s">
        <v>3583</v>
      </c>
      <c r="D159" s="832" t="s">
        <v>5250</v>
      </c>
      <c r="E159" s="832" t="s">
        <v>5251</v>
      </c>
      <c r="F159" s="849">
        <v>64</v>
      </c>
      <c r="G159" s="849">
        <v>9088</v>
      </c>
      <c r="H159" s="849">
        <v>0.78048780487804881</v>
      </c>
      <c r="I159" s="849">
        <v>142</v>
      </c>
      <c r="J159" s="849">
        <v>82</v>
      </c>
      <c r="K159" s="849">
        <v>11644</v>
      </c>
      <c r="L159" s="849">
        <v>1</v>
      </c>
      <c r="M159" s="849">
        <v>142</v>
      </c>
      <c r="N159" s="849">
        <v>52</v>
      </c>
      <c r="O159" s="849">
        <v>7384</v>
      </c>
      <c r="P159" s="837">
        <v>0.63414634146341464</v>
      </c>
      <c r="Q159" s="850">
        <v>142</v>
      </c>
    </row>
    <row r="160" spans="1:17" ht="14.4" customHeight="1" x14ac:dyDescent="0.3">
      <c r="A160" s="831" t="s">
        <v>5236</v>
      </c>
      <c r="B160" s="832" t="s">
        <v>5237</v>
      </c>
      <c r="C160" s="832" t="s">
        <v>3583</v>
      </c>
      <c r="D160" s="832" t="s">
        <v>5252</v>
      </c>
      <c r="E160" s="832" t="s">
        <v>5251</v>
      </c>
      <c r="F160" s="849">
        <v>11</v>
      </c>
      <c r="G160" s="849">
        <v>858</v>
      </c>
      <c r="H160" s="849">
        <v>1</v>
      </c>
      <c r="I160" s="849">
        <v>78</v>
      </c>
      <c r="J160" s="849">
        <v>11</v>
      </c>
      <c r="K160" s="849">
        <v>858</v>
      </c>
      <c r="L160" s="849">
        <v>1</v>
      </c>
      <c r="M160" s="849">
        <v>78</v>
      </c>
      <c r="N160" s="849">
        <v>8</v>
      </c>
      <c r="O160" s="849">
        <v>624</v>
      </c>
      <c r="P160" s="837">
        <v>0.72727272727272729</v>
      </c>
      <c r="Q160" s="850">
        <v>78</v>
      </c>
    </row>
    <row r="161" spans="1:17" ht="14.4" customHeight="1" x14ac:dyDescent="0.3">
      <c r="A161" s="831" t="s">
        <v>5236</v>
      </c>
      <c r="B161" s="832" t="s">
        <v>5237</v>
      </c>
      <c r="C161" s="832" t="s">
        <v>3583</v>
      </c>
      <c r="D161" s="832" t="s">
        <v>5253</v>
      </c>
      <c r="E161" s="832" t="s">
        <v>5254</v>
      </c>
      <c r="F161" s="849">
        <v>64</v>
      </c>
      <c r="G161" s="849">
        <v>20032</v>
      </c>
      <c r="H161" s="849">
        <v>0.78760714004875365</v>
      </c>
      <c r="I161" s="849">
        <v>313</v>
      </c>
      <c r="J161" s="849">
        <v>81</v>
      </c>
      <c r="K161" s="849">
        <v>25434</v>
      </c>
      <c r="L161" s="849">
        <v>1</v>
      </c>
      <c r="M161" s="849">
        <v>314</v>
      </c>
      <c r="N161" s="849">
        <v>52</v>
      </c>
      <c r="O161" s="849">
        <v>16328</v>
      </c>
      <c r="P161" s="837">
        <v>0.64197530864197527</v>
      </c>
      <c r="Q161" s="850">
        <v>314</v>
      </c>
    </row>
    <row r="162" spans="1:17" ht="14.4" customHeight="1" x14ac:dyDescent="0.3">
      <c r="A162" s="831" t="s">
        <v>5236</v>
      </c>
      <c r="B162" s="832" t="s">
        <v>5237</v>
      </c>
      <c r="C162" s="832" t="s">
        <v>3583</v>
      </c>
      <c r="D162" s="832" t="s">
        <v>5255</v>
      </c>
      <c r="E162" s="832" t="s">
        <v>5256</v>
      </c>
      <c r="F162" s="849">
        <v>5</v>
      </c>
      <c r="G162" s="849">
        <v>815</v>
      </c>
      <c r="H162" s="849">
        <v>6.6666666666666666E-2</v>
      </c>
      <c r="I162" s="849">
        <v>163</v>
      </c>
      <c r="J162" s="849">
        <v>75</v>
      </c>
      <c r="K162" s="849">
        <v>12225</v>
      </c>
      <c r="L162" s="849">
        <v>1</v>
      </c>
      <c r="M162" s="849">
        <v>163</v>
      </c>
      <c r="N162" s="849">
        <v>8</v>
      </c>
      <c r="O162" s="849">
        <v>1304</v>
      </c>
      <c r="P162" s="837">
        <v>0.10666666666666667</v>
      </c>
      <c r="Q162" s="850">
        <v>163</v>
      </c>
    </row>
    <row r="163" spans="1:17" ht="14.4" customHeight="1" x14ac:dyDescent="0.3">
      <c r="A163" s="831" t="s">
        <v>5236</v>
      </c>
      <c r="B163" s="832" t="s">
        <v>5237</v>
      </c>
      <c r="C163" s="832" t="s">
        <v>3583</v>
      </c>
      <c r="D163" s="832" t="s">
        <v>5257</v>
      </c>
      <c r="E163" s="832" t="s">
        <v>5239</v>
      </c>
      <c r="F163" s="849">
        <v>41</v>
      </c>
      <c r="G163" s="849">
        <v>2952</v>
      </c>
      <c r="H163" s="849">
        <v>1</v>
      </c>
      <c r="I163" s="849">
        <v>72</v>
      </c>
      <c r="J163" s="849">
        <v>41</v>
      </c>
      <c r="K163" s="849">
        <v>2952</v>
      </c>
      <c r="L163" s="849">
        <v>1</v>
      </c>
      <c r="M163" s="849">
        <v>72</v>
      </c>
      <c r="N163" s="849">
        <v>44</v>
      </c>
      <c r="O163" s="849">
        <v>3168</v>
      </c>
      <c r="P163" s="837">
        <v>1.0731707317073171</v>
      </c>
      <c r="Q163" s="850">
        <v>72</v>
      </c>
    </row>
    <row r="164" spans="1:17" ht="14.4" customHeight="1" x14ac:dyDescent="0.3">
      <c r="A164" s="831" t="s">
        <v>5236</v>
      </c>
      <c r="B164" s="832" t="s">
        <v>5237</v>
      </c>
      <c r="C164" s="832" t="s">
        <v>3583</v>
      </c>
      <c r="D164" s="832" t="s">
        <v>5258</v>
      </c>
      <c r="E164" s="832" t="s">
        <v>5259</v>
      </c>
      <c r="F164" s="849">
        <v>1</v>
      </c>
      <c r="G164" s="849">
        <v>1211</v>
      </c>
      <c r="H164" s="849">
        <v>0.5</v>
      </c>
      <c r="I164" s="849">
        <v>1211</v>
      </c>
      <c r="J164" s="849">
        <v>2</v>
      </c>
      <c r="K164" s="849">
        <v>2422</v>
      </c>
      <c r="L164" s="849">
        <v>1</v>
      </c>
      <c r="M164" s="849">
        <v>1211</v>
      </c>
      <c r="N164" s="849">
        <v>6</v>
      </c>
      <c r="O164" s="849">
        <v>7272</v>
      </c>
      <c r="P164" s="837">
        <v>3.0024772914946327</v>
      </c>
      <c r="Q164" s="850">
        <v>1212</v>
      </c>
    </row>
    <row r="165" spans="1:17" ht="14.4" customHeight="1" x14ac:dyDescent="0.3">
      <c r="A165" s="831" t="s">
        <v>5236</v>
      </c>
      <c r="B165" s="832" t="s">
        <v>5237</v>
      </c>
      <c r="C165" s="832" t="s">
        <v>3583</v>
      </c>
      <c r="D165" s="832" t="s">
        <v>5260</v>
      </c>
      <c r="E165" s="832" t="s">
        <v>5261</v>
      </c>
      <c r="F165" s="849">
        <v>2</v>
      </c>
      <c r="G165" s="849">
        <v>228</v>
      </c>
      <c r="H165" s="849">
        <v>0.66666666666666663</v>
      </c>
      <c r="I165" s="849">
        <v>114</v>
      </c>
      <c r="J165" s="849">
        <v>3</v>
      </c>
      <c r="K165" s="849">
        <v>342</v>
      </c>
      <c r="L165" s="849">
        <v>1</v>
      </c>
      <c r="M165" s="849">
        <v>114</v>
      </c>
      <c r="N165" s="849">
        <v>3</v>
      </c>
      <c r="O165" s="849">
        <v>345</v>
      </c>
      <c r="P165" s="837">
        <v>1.0087719298245614</v>
      </c>
      <c r="Q165" s="850">
        <v>115</v>
      </c>
    </row>
    <row r="166" spans="1:17" ht="14.4" customHeight="1" x14ac:dyDescent="0.3">
      <c r="A166" s="831" t="s">
        <v>5262</v>
      </c>
      <c r="B166" s="832" t="s">
        <v>5263</v>
      </c>
      <c r="C166" s="832" t="s">
        <v>3583</v>
      </c>
      <c r="D166" s="832" t="s">
        <v>5264</v>
      </c>
      <c r="E166" s="832" t="s">
        <v>5265</v>
      </c>
      <c r="F166" s="849">
        <v>8</v>
      </c>
      <c r="G166" s="849">
        <v>464</v>
      </c>
      <c r="H166" s="849">
        <v>0.88888888888888884</v>
      </c>
      <c r="I166" s="849">
        <v>58</v>
      </c>
      <c r="J166" s="849">
        <v>9</v>
      </c>
      <c r="K166" s="849">
        <v>522</v>
      </c>
      <c r="L166" s="849">
        <v>1</v>
      </c>
      <c r="M166" s="849">
        <v>58</v>
      </c>
      <c r="N166" s="849">
        <v>2</v>
      </c>
      <c r="O166" s="849">
        <v>116</v>
      </c>
      <c r="P166" s="837">
        <v>0.22222222222222221</v>
      </c>
      <c r="Q166" s="850">
        <v>58</v>
      </c>
    </row>
    <row r="167" spans="1:17" ht="14.4" customHeight="1" x14ac:dyDescent="0.3">
      <c r="A167" s="831" t="s">
        <v>5262</v>
      </c>
      <c r="B167" s="832" t="s">
        <v>5263</v>
      </c>
      <c r="C167" s="832" t="s">
        <v>3583</v>
      </c>
      <c r="D167" s="832" t="s">
        <v>5266</v>
      </c>
      <c r="E167" s="832" t="s">
        <v>5267</v>
      </c>
      <c r="F167" s="849">
        <v>6</v>
      </c>
      <c r="G167" s="849">
        <v>786</v>
      </c>
      <c r="H167" s="849">
        <v>3</v>
      </c>
      <c r="I167" s="849">
        <v>131</v>
      </c>
      <c r="J167" s="849">
        <v>2</v>
      </c>
      <c r="K167" s="849">
        <v>262</v>
      </c>
      <c r="L167" s="849">
        <v>1</v>
      </c>
      <c r="M167" s="849">
        <v>131</v>
      </c>
      <c r="N167" s="849">
        <v>1</v>
      </c>
      <c r="O167" s="849">
        <v>132</v>
      </c>
      <c r="P167" s="837">
        <v>0.50381679389312972</v>
      </c>
      <c r="Q167" s="850">
        <v>132</v>
      </c>
    </row>
    <row r="168" spans="1:17" ht="14.4" customHeight="1" x14ac:dyDescent="0.3">
      <c r="A168" s="831" t="s">
        <v>5262</v>
      </c>
      <c r="B168" s="832" t="s">
        <v>5263</v>
      </c>
      <c r="C168" s="832" t="s">
        <v>3583</v>
      </c>
      <c r="D168" s="832" t="s">
        <v>5268</v>
      </c>
      <c r="E168" s="832" t="s">
        <v>5269</v>
      </c>
      <c r="F168" s="849"/>
      <c r="G168" s="849"/>
      <c r="H168" s="849"/>
      <c r="I168" s="849"/>
      <c r="J168" s="849">
        <v>1</v>
      </c>
      <c r="K168" s="849">
        <v>189</v>
      </c>
      <c r="L168" s="849">
        <v>1</v>
      </c>
      <c r="M168" s="849">
        <v>189</v>
      </c>
      <c r="N168" s="849">
        <v>1</v>
      </c>
      <c r="O168" s="849">
        <v>190</v>
      </c>
      <c r="P168" s="837">
        <v>1.0052910052910053</v>
      </c>
      <c r="Q168" s="850">
        <v>190</v>
      </c>
    </row>
    <row r="169" spans="1:17" ht="14.4" customHeight="1" x14ac:dyDescent="0.3">
      <c r="A169" s="831" t="s">
        <v>5262</v>
      </c>
      <c r="B169" s="832" t="s">
        <v>5263</v>
      </c>
      <c r="C169" s="832" t="s">
        <v>3583</v>
      </c>
      <c r="D169" s="832" t="s">
        <v>5270</v>
      </c>
      <c r="E169" s="832" t="s">
        <v>5271</v>
      </c>
      <c r="F169" s="849"/>
      <c r="G169" s="849"/>
      <c r="H169" s="849"/>
      <c r="I169" s="849"/>
      <c r="J169" s="849">
        <v>1</v>
      </c>
      <c r="K169" s="849">
        <v>180</v>
      </c>
      <c r="L169" s="849">
        <v>1</v>
      </c>
      <c r="M169" s="849">
        <v>180</v>
      </c>
      <c r="N169" s="849">
        <v>1</v>
      </c>
      <c r="O169" s="849">
        <v>180</v>
      </c>
      <c r="P169" s="837">
        <v>1</v>
      </c>
      <c r="Q169" s="850">
        <v>180</v>
      </c>
    </row>
    <row r="170" spans="1:17" ht="14.4" customHeight="1" x14ac:dyDescent="0.3">
      <c r="A170" s="831" t="s">
        <v>5262</v>
      </c>
      <c r="B170" s="832" t="s">
        <v>5263</v>
      </c>
      <c r="C170" s="832" t="s">
        <v>3583</v>
      </c>
      <c r="D170" s="832" t="s">
        <v>5272</v>
      </c>
      <c r="E170" s="832" t="s">
        <v>5273</v>
      </c>
      <c r="F170" s="849">
        <v>7</v>
      </c>
      <c r="G170" s="849">
        <v>2443</v>
      </c>
      <c r="H170" s="849">
        <v>1</v>
      </c>
      <c r="I170" s="849">
        <v>349</v>
      </c>
      <c r="J170" s="849">
        <v>7</v>
      </c>
      <c r="K170" s="849">
        <v>2443</v>
      </c>
      <c r="L170" s="849">
        <v>1</v>
      </c>
      <c r="M170" s="849">
        <v>349</v>
      </c>
      <c r="N170" s="849">
        <v>1</v>
      </c>
      <c r="O170" s="849">
        <v>350</v>
      </c>
      <c r="P170" s="837">
        <v>0.14326647564469913</v>
      </c>
      <c r="Q170" s="850">
        <v>350</v>
      </c>
    </row>
    <row r="171" spans="1:17" ht="14.4" customHeight="1" x14ac:dyDescent="0.3">
      <c r="A171" s="831" t="s">
        <v>5262</v>
      </c>
      <c r="B171" s="832" t="s">
        <v>5263</v>
      </c>
      <c r="C171" s="832" t="s">
        <v>3583</v>
      </c>
      <c r="D171" s="832" t="s">
        <v>5274</v>
      </c>
      <c r="E171" s="832" t="s">
        <v>5275</v>
      </c>
      <c r="F171" s="849">
        <v>1</v>
      </c>
      <c r="G171" s="849">
        <v>387</v>
      </c>
      <c r="H171" s="849"/>
      <c r="I171" s="849">
        <v>387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5262</v>
      </c>
      <c r="B172" s="832" t="s">
        <v>5263</v>
      </c>
      <c r="C172" s="832" t="s">
        <v>3583</v>
      </c>
      <c r="D172" s="832" t="s">
        <v>5276</v>
      </c>
      <c r="E172" s="832" t="s">
        <v>5277</v>
      </c>
      <c r="F172" s="849">
        <v>1</v>
      </c>
      <c r="G172" s="849">
        <v>704</v>
      </c>
      <c r="H172" s="849"/>
      <c r="I172" s="849">
        <v>704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5262</v>
      </c>
      <c r="B173" s="832" t="s">
        <v>5263</v>
      </c>
      <c r="C173" s="832" t="s">
        <v>3583</v>
      </c>
      <c r="D173" s="832" t="s">
        <v>5278</v>
      </c>
      <c r="E173" s="832" t="s">
        <v>5279</v>
      </c>
      <c r="F173" s="849">
        <v>6</v>
      </c>
      <c r="G173" s="849">
        <v>1824</v>
      </c>
      <c r="H173" s="849">
        <v>0.66448087431693992</v>
      </c>
      <c r="I173" s="849">
        <v>304</v>
      </c>
      <c r="J173" s="849">
        <v>9</v>
      </c>
      <c r="K173" s="849">
        <v>2745</v>
      </c>
      <c r="L173" s="849">
        <v>1</v>
      </c>
      <c r="M173" s="849">
        <v>305</v>
      </c>
      <c r="N173" s="849">
        <v>3</v>
      </c>
      <c r="O173" s="849">
        <v>915</v>
      </c>
      <c r="P173" s="837">
        <v>0.33333333333333331</v>
      </c>
      <c r="Q173" s="850">
        <v>305</v>
      </c>
    </row>
    <row r="174" spans="1:17" ht="14.4" customHeight="1" x14ac:dyDescent="0.3">
      <c r="A174" s="831" t="s">
        <v>5262</v>
      </c>
      <c r="B174" s="832" t="s">
        <v>5263</v>
      </c>
      <c r="C174" s="832" t="s">
        <v>3583</v>
      </c>
      <c r="D174" s="832" t="s">
        <v>5280</v>
      </c>
      <c r="E174" s="832" t="s">
        <v>5281</v>
      </c>
      <c r="F174" s="849">
        <v>1</v>
      </c>
      <c r="G174" s="849">
        <v>494</v>
      </c>
      <c r="H174" s="849"/>
      <c r="I174" s="849">
        <v>494</v>
      </c>
      <c r="J174" s="849"/>
      <c r="K174" s="849"/>
      <c r="L174" s="849"/>
      <c r="M174" s="849"/>
      <c r="N174" s="849">
        <v>1</v>
      </c>
      <c r="O174" s="849">
        <v>495</v>
      </c>
      <c r="P174" s="837"/>
      <c r="Q174" s="850">
        <v>495</v>
      </c>
    </row>
    <row r="175" spans="1:17" ht="14.4" customHeight="1" x14ac:dyDescent="0.3">
      <c r="A175" s="831" t="s">
        <v>5262</v>
      </c>
      <c r="B175" s="832" t="s">
        <v>5263</v>
      </c>
      <c r="C175" s="832" t="s">
        <v>3583</v>
      </c>
      <c r="D175" s="832" t="s">
        <v>5282</v>
      </c>
      <c r="E175" s="832" t="s">
        <v>5283</v>
      </c>
      <c r="F175" s="849">
        <v>9</v>
      </c>
      <c r="G175" s="849">
        <v>3330</v>
      </c>
      <c r="H175" s="849">
        <v>0.81818181818181823</v>
      </c>
      <c r="I175" s="849">
        <v>370</v>
      </c>
      <c r="J175" s="849">
        <v>11</v>
      </c>
      <c r="K175" s="849">
        <v>4070</v>
      </c>
      <c r="L175" s="849">
        <v>1</v>
      </c>
      <c r="M175" s="849">
        <v>370</v>
      </c>
      <c r="N175" s="849">
        <v>6</v>
      </c>
      <c r="O175" s="849">
        <v>2226</v>
      </c>
      <c r="P175" s="837">
        <v>0.54692874692874693</v>
      </c>
      <c r="Q175" s="850">
        <v>371</v>
      </c>
    </row>
    <row r="176" spans="1:17" ht="14.4" customHeight="1" x14ac:dyDescent="0.3">
      <c r="A176" s="831" t="s">
        <v>5262</v>
      </c>
      <c r="B176" s="832" t="s">
        <v>5263</v>
      </c>
      <c r="C176" s="832" t="s">
        <v>3583</v>
      </c>
      <c r="D176" s="832" t="s">
        <v>5284</v>
      </c>
      <c r="E176" s="832" t="s">
        <v>5285</v>
      </c>
      <c r="F176" s="849">
        <v>1</v>
      </c>
      <c r="G176" s="849">
        <v>125</v>
      </c>
      <c r="H176" s="849">
        <v>0.5</v>
      </c>
      <c r="I176" s="849">
        <v>125</v>
      </c>
      <c r="J176" s="849">
        <v>2</v>
      </c>
      <c r="K176" s="849">
        <v>250</v>
      </c>
      <c r="L176" s="849">
        <v>1</v>
      </c>
      <c r="M176" s="849">
        <v>125</v>
      </c>
      <c r="N176" s="849">
        <v>2</v>
      </c>
      <c r="O176" s="849">
        <v>252</v>
      </c>
      <c r="P176" s="837">
        <v>1.008</v>
      </c>
      <c r="Q176" s="850">
        <v>126</v>
      </c>
    </row>
    <row r="177" spans="1:17" ht="14.4" customHeight="1" x14ac:dyDescent="0.3">
      <c r="A177" s="831" t="s">
        <v>5262</v>
      </c>
      <c r="B177" s="832" t="s">
        <v>5263</v>
      </c>
      <c r="C177" s="832" t="s">
        <v>3583</v>
      </c>
      <c r="D177" s="832" t="s">
        <v>5286</v>
      </c>
      <c r="E177" s="832" t="s">
        <v>5287</v>
      </c>
      <c r="F177" s="849">
        <v>4</v>
      </c>
      <c r="G177" s="849">
        <v>232</v>
      </c>
      <c r="H177" s="849"/>
      <c r="I177" s="849">
        <v>58</v>
      </c>
      <c r="J177" s="849"/>
      <c r="K177" s="849"/>
      <c r="L177" s="849"/>
      <c r="M177" s="849"/>
      <c r="N177" s="849">
        <v>2</v>
      </c>
      <c r="O177" s="849">
        <v>116</v>
      </c>
      <c r="P177" s="837"/>
      <c r="Q177" s="850">
        <v>58</v>
      </c>
    </row>
    <row r="178" spans="1:17" ht="14.4" customHeight="1" x14ac:dyDescent="0.3">
      <c r="A178" s="831" t="s">
        <v>5262</v>
      </c>
      <c r="B178" s="832" t="s">
        <v>5263</v>
      </c>
      <c r="C178" s="832" t="s">
        <v>3583</v>
      </c>
      <c r="D178" s="832" t="s">
        <v>5288</v>
      </c>
      <c r="E178" s="832" t="s">
        <v>5289</v>
      </c>
      <c r="F178" s="849">
        <v>10</v>
      </c>
      <c r="G178" s="849">
        <v>1750</v>
      </c>
      <c r="H178" s="849">
        <v>0.71022727272727271</v>
      </c>
      <c r="I178" s="849">
        <v>175</v>
      </c>
      <c r="J178" s="849">
        <v>14</v>
      </c>
      <c r="K178" s="849">
        <v>2464</v>
      </c>
      <c r="L178" s="849">
        <v>1</v>
      </c>
      <c r="M178" s="849">
        <v>176</v>
      </c>
      <c r="N178" s="849">
        <v>12</v>
      </c>
      <c r="O178" s="849">
        <v>2112</v>
      </c>
      <c r="P178" s="837">
        <v>0.8571428571428571</v>
      </c>
      <c r="Q178" s="850">
        <v>176</v>
      </c>
    </row>
    <row r="179" spans="1:17" ht="14.4" customHeight="1" x14ac:dyDescent="0.3">
      <c r="A179" s="831" t="s">
        <v>5262</v>
      </c>
      <c r="B179" s="832" t="s">
        <v>5263</v>
      </c>
      <c r="C179" s="832" t="s">
        <v>3583</v>
      </c>
      <c r="D179" s="832" t="s">
        <v>5290</v>
      </c>
      <c r="E179" s="832" t="s">
        <v>5291</v>
      </c>
      <c r="F179" s="849">
        <v>2</v>
      </c>
      <c r="G179" s="849">
        <v>170</v>
      </c>
      <c r="H179" s="849"/>
      <c r="I179" s="849">
        <v>85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5262</v>
      </c>
      <c r="B180" s="832" t="s">
        <v>5263</v>
      </c>
      <c r="C180" s="832" t="s">
        <v>3583</v>
      </c>
      <c r="D180" s="832" t="s">
        <v>5292</v>
      </c>
      <c r="E180" s="832" t="s">
        <v>5293</v>
      </c>
      <c r="F180" s="849">
        <v>4</v>
      </c>
      <c r="G180" s="849">
        <v>676</v>
      </c>
      <c r="H180" s="849">
        <v>3.9764705882352942</v>
      </c>
      <c r="I180" s="849">
        <v>169</v>
      </c>
      <c r="J180" s="849">
        <v>1</v>
      </c>
      <c r="K180" s="849">
        <v>170</v>
      </c>
      <c r="L180" s="849">
        <v>1</v>
      </c>
      <c r="M180" s="849">
        <v>170</v>
      </c>
      <c r="N180" s="849">
        <v>1</v>
      </c>
      <c r="O180" s="849">
        <v>170</v>
      </c>
      <c r="P180" s="837">
        <v>1</v>
      </c>
      <c r="Q180" s="850">
        <v>170</v>
      </c>
    </row>
    <row r="181" spans="1:17" ht="14.4" customHeight="1" x14ac:dyDescent="0.3">
      <c r="A181" s="831" t="s">
        <v>5262</v>
      </c>
      <c r="B181" s="832" t="s">
        <v>5263</v>
      </c>
      <c r="C181" s="832" t="s">
        <v>3583</v>
      </c>
      <c r="D181" s="832" t="s">
        <v>5294</v>
      </c>
      <c r="E181" s="832" t="s">
        <v>5295</v>
      </c>
      <c r="F181" s="849">
        <v>1</v>
      </c>
      <c r="G181" s="849">
        <v>263</v>
      </c>
      <c r="H181" s="849"/>
      <c r="I181" s="849">
        <v>263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5296</v>
      </c>
      <c r="B182" s="832" t="s">
        <v>5297</v>
      </c>
      <c r="C182" s="832" t="s">
        <v>3583</v>
      </c>
      <c r="D182" s="832" t="s">
        <v>5298</v>
      </c>
      <c r="E182" s="832" t="s">
        <v>5299</v>
      </c>
      <c r="F182" s="849">
        <v>289</v>
      </c>
      <c r="G182" s="849">
        <v>49997</v>
      </c>
      <c r="H182" s="849">
        <v>1.0284697508896796</v>
      </c>
      <c r="I182" s="849">
        <v>173</v>
      </c>
      <c r="J182" s="849">
        <v>281</v>
      </c>
      <c r="K182" s="849">
        <v>48613</v>
      </c>
      <c r="L182" s="849">
        <v>1</v>
      </c>
      <c r="M182" s="849">
        <v>173</v>
      </c>
      <c r="N182" s="849">
        <v>287</v>
      </c>
      <c r="O182" s="849">
        <v>49938</v>
      </c>
      <c r="P182" s="837">
        <v>1.0272560837636022</v>
      </c>
      <c r="Q182" s="850">
        <v>174</v>
      </c>
    </row>
    <row r="183" spans="1:17" ht="14.4" customHeight="1" x14ac:dyDescent="0.3">
      <c r="A183" s="831" t="s">
        <v>5296</v>
      </c>
      <c r="B183" s="832" t="s">
        <v>5297</v>
      </c>
      <c r="C183" s="832" t="s">
        <v>3583</v>
      </c>
      <c r="D183" s="832" t="s">
        <v>5300</v>
      </c>
      <c r="E183" s="832" t="s">
        <v>5301</v>
      </c>
      <c r="F183" s="849">
        <v>8</v>
      </c>
      <c r="G183" s="849">
        <v>328</v>
      </c>
      <c r="H183" s="849">
        <v>0.89130434782608692</v>
      </c>
      <c r="I183" s="849">
        <v>41</v>
      </c>
      <c r="J183" s="849">
        <v>8</v>
      </c>
      <c r="K183" s="849">
        <v>368</v>
      </c>
      <c r="L183" s="849">
        <v>1</v>
      </c>
      <c r="M183" s="849">
        <v>46</v>
      </c>
      <c r="N183" s="849"/>
      <c r="O183" s="849"/>
      <c r="P183" s="837"/>
      <c r="Q183" s="850"/>
    </row>
    <row r="184" spans="1:17" ht="14.4" customHeight="1" x14ac:dyDescent="0.3">
      <c r="A184" s="831" t="s">
        <v>5296</v>
      </c>
      <c r="B184" s="832" t="s">
        <v>5297</v>
      </c>
      <c r="C184" s="832" t="s">
        <v>3583</v>
      </c>
      <c r="D184" s="832" t="s">
        <v>5302</v>
      </c>
      <c r="E184" s="832" t="s">
        <v>5303</v>
      </c>
      <c r="F184" s="849">
        <v>3</v>
      </c>
      <c r="G184" s="849">
        <v>1338</v>
      </c>
      <c r="H184" s="849">
        <v>1.7745358090185677</v>
      </c>
      <c r="I184" s="849">
        <v>446</v>
      </c>
      <c r="J184" s="849">
        <v>2</v>
      </c>
      <c r="K184" s="849">
        <v>754</v>
      </c>
      <c r="L184" s="849">
        <v>1</v>
      </c>
      <c r="M184" s="849">
        <v>377</v>
      </c>
      <c r="N184" s="849"/>
      <c r="O184" s="849"/>
      <c r="P184" s="837"/>
      <c r="Q184" s="850"/>
    </row>
    <row r="185" spans="1:17" ht="14.4" customHeight="1" x14ac:dyDescent="0.3">
      <c r="A185" s="831" t="s">
        <v>5296</v>
      </c>
      <c r="B185" s="832" t="s">
        <v>5297</v>
      </c>
      <c r="C185" s="832" t="s">
        <v>3583</v>
      </c>
      <c r="D185" s="832" t="s">
        <v>5304</v>
      </c>
      <c r="E185" s="832" t="s">
        <v>5305</v>
      </c>
      <c r="F185" s="849">
        <v>1</v>
      </c>
      <c r="G185" s="849">
        <v>492</v>
      </c>
      <c r="H185" s="849">
        <v>0.46946564885496184</v>
      </c>
      <c r="I185" s="849">
        <v>492</v>
      </c>
      <c r="J185" s="849">
        <v>2</v>
      </c>
      <c r="K185" s="849">
        <v>1048</v>
      </c>
      <c r="L185" s="849">
        <v>1</v>
      </c>
      <c r="M185" s="849">
        <v>524</v>
      </c>
      <c r="N185" s="849"/>
      <c r="O185" s="849"/>
      <c r="P185" s="837"/>
      <c r="Q185" s="850"/>
    </row>
    <row r="186" spans="1:17" ht="14.4" customHeight="1" x14ac:dyDescent="0.3">
      <c r="A186" s="831" t="s">
        <v>5296</v>
      </c>
      <c r="B186" s="832" t="s">
        <v>5297</v>
      </c>
      <c r="C186" s="832" t="s">
        <v>3583</v>
      </c>
      <c r="D186" s="832" t="s">
        <v>5306</v>
      </c>
      <c r="E186" s="832" t="s">
        <v>5307</v>
      </c>
      <c r="F186" s="849">
        <v>2</v>
      </c>
      <c r="G186" s="849">
        <v>62</v>
      </c>
      <c r="H186" s="849">
        <v>0.18128654970760233</v>
      </c>
      <c r="I186" s="849">
        <v>31</v>
      </c>
      <c r="J186" s="849">
        <v>6</v>
      </c>
      <c r="K186" s="849">
        <v>342</v>
      </c>
      <c r="L186" s="849">
        <v>1</v>
      </c>
      <c r="M186" s="849">
        <v>57</v>
      </c>
      <c r="N186" s="849"/>
      <c r="O186" s="849"/>
      <c r="P186" s="837"/>
      <c r="Q186" s="850"/>
    </row>
    <row r="187" spans="1:17" ht="14.4" customHeight="1" x14ac:dyDescent="0.3">
      <c r="A187" s="831" t="s">
        <v>5296</v>
      </c>
      <c r="B187" s="832" t="s">
        <v>5297</v>
      </c>
      <c r="C187" s="832" t="s">
        <v>3583</v>
      </c>
      <c r="D187" s="832" t="s">
        <v>5308</v>
      </c>
      <c r="E187" s="832" t="s">
        <v>5309</v>
      </c>
      <c r="F187" s="849">
        <v>2</v>
      </c>
      <c r="G187" s="849">
        <v>278</v>
      </c>
      <c r="H187" s="849"/>
      <c r="I187" s="849">
        <v>139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5296</v>
      </c>
      <c r="B188" s="832" t="s">
        <v>5297</v>
      </c>
      <c r="C188" s="832" t="s">
        <v>3583</v>
      </c>
      <c r="D188" s="832" t="s">
        <v>5310</v>
      </c>
      <c r="E188" s="832" t="s">
        <v>5311</v>
      </c>
      <c r="F188" s="849"/>
      <c r="G188" s="849"/>
      <c r="H188" s="849"/>
      <c r="I188" s="849"/>
      <c r="J188" s="849">
        <v>1</v>
      </c>
      <c r="K188" s="849">
        <v>65</v>
      </c>
      <c r="L188" s="849">
        <v>1</v>
      </c>
      <c r="M188" s="849">
        <v>65</v>
      </c>
      <c r="N188" s="849"/>
      <c r="O188" s="849"/>
      <c r="P188" s="837"/>
      <c r="Q188" s="850"/>
    </row>
    <row r="189" spans="1:17" ht="14.4" customHeight="1" x14ac:dyDescent="0.3">
      <c r="A189" s="831" t="s">
        <v>5296</v>
      </c>
      <c r="B189" s="832" t="s">
        <v>5297</v>
      </c>
      <c r="C189" s="832" t="s">
        <v>3583</v>
      </c>
      <c r="D189" s="832" t="s">
        <v>5312</v>
      </c>
      <c r="E189" s="832" t="s">
        <v>5313</v>
      </c>
      <c r="F189" s="849">
        <v>63</v>
      </c>
      <c r="G189" s="849">
        <v>7371</v>
      </c>
      <c r="H189" s="849">
        <v>0.74244560838033846</v>
      </c>
      <c r="I189" s="849">
        <v>117</v>
      </c>
      <c r="J189" s="849">
        <v>73</v>
      </c>
      <c r="K189" s="849">
        <v>9928</v>
      </c>
      <c r="L189" s="849">
        <v>1</v>
      </c>
      <c r="M189" s="849">
        <v>136</v>
      </c>
      <c r="N189" s="849">
        <v>50</v>
      </c>
      <c r="O189" s="849">
        <v>6850</v>
      </c>
      <c r="P189" s="837">
        <v>0.68996776792908943</v>
      </c>
      <c r="Q189" s="850">
        <v>137</v>
      </c>
    </row>
    <row r="190" spans="1:17" ht="14.4" customHeight="1" x14ac:dyDescent="0.3">
      <c r="A190" s="831" t="s">
        <v>5296</v>
      </c>
      <c r="B190" s="832" t="s">
        <v>5297</v>
      </c>
      <c r="C190" s="832" t="s">
        <v>3583</v>
      </c>
      <c r="D190" s="832" t="s">
        <v>5314</v>
      </c>
      <c r="E190" s="832" t="s">
        <v>5315</v>
      </c>
      <c r="F190" s="849">
        <v>16</v>
      </c>
      <c r="G190" s="849">
        <v>1456</v>
      </c>
      <c r="H190" s="849">
        <v>0.64</v>
      </c>
      <c r="I190" s="849">
        <v>91</v>
      </c>
      <c r="J190" s="849">
        <v>25</v>
      </c>
      <c r="K190" s="849">
        <v>2275</v>
      </c>
      <c r="L190" s="849">
        <v>1</v>
      </c>
      <c r="M190" s="849">
        <v>91</v>
      </c>
      <c r="N190" s="849">
        <v>17</v>
      </c>
      <c r="O190" s="849">
        <v>1547</v>
      </c>
      <c r="P190" s="837">
        <v>0.68</v>
      </c>
      <c r="Q190" s="850">
        <v>91</v>
      </c>
    </row>
    <row r="191" spans="1:17" ht="14.4" customHeight="1" x14ac:dyDescent="0.3">
      <c r="A191" s="831" t="s">
        <v>5296</v>
      </c>
      <c r="B191" s="832" t="s">
        <v>5297</v>
      </c>
      <c r="C191" s="832" t="s">
        <v>3583</v>
      </c>
      <c r="D191" s="832" t="s">
        <v>5316</v>
      </c>
      <c r="E191" s="832" t="s">
        <v>5317</v>
      </c>
      <c r="F191" s="849">
        <v>2</v>
      </c>
      <c r="G191" s="849">
        <v>42</v>
      </c>
      <c r="H191" s="849"/>
      <c r="I191" s="849">
        <v>21</v>
      </c>
      <c r="J191" s="849"/>
      <c r="K191" s="849"/>
      <c r="L191" s="849"/>
      <c r="M191" s="849"/>
      <c r="N191" s="849">
        <v>3</v>
      </c>
      <c r="O191" s="849">
        <v>198</v>
      </c>
      <c r="P191" s="837"/>
      <c r="Q191" s="850">
        <v>66</v>
      </c>
    </row>
    <row r="192" spans="1:17" ht="14.4" customHeight="1" x14ac:dyDescent="0.3">
      <c r="A192" s="831" t="s">
        <v>5296</v>
      </c>
      <c r="B192" s="832" t="s">
        <v>5297</v>
      </c>
      <c r="C192" s="832" t="s">
        <v>3583</v>
      </c>
      <c r="D192" s="832" t="s">
        <v>5318</v>
      </c>
      <c r="E192" s="832" t="s">
        <v>5319</v>
      </c>
      <c r="F192" s="849">
        <v>19</v>
      </c>
      <c r="G192" s="849">
        <v>9272</v>
      </c>
      <c r="H192" s="849"/>
      <c r="I192" s="849">
        <v>488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5296</v>
      </c>
      <c r="B193" s="832" t="s">
        <v>5297</v>
      </c>
      <c r="C193" s="832" t="s">
        <v>3583</v>
      </c>
      <c r="D193" s="832" t="s">
        <v>5320</v>
      </c>
      <c r="E193" s="832" t="s">
        <v>5321</v>
      </c>
      <c r="F193" s="849">
        <v>9</v>
      </c>
      <c r="G193" s="849">
        <v>369</v>
      </c>
      <c r="H193" s="849">
        <v>0.90441176470588236</v>
      </c>
      <c r="I193" s="849">
        <v>41</v>
      </c>
      <c r="J193" s="849">
        <v>8</v>
      </c>
      <c r="K193" s="849">
        <v>408</v>
      </c>
      <c r="L193" s="849">
        <v>1</v>
      </c>
      <c r="M193" s="849">
        <v>51</v>
      </c>
      <c r="N193" s="849">
        <v>16</v>
      </c>
      <c r="O193" s="849">
        <v>816</v>
      </c>
      <c r="P193" s="837">
        <v>2</v>
      </c>
      <c r="Q193" s="850">
        <v>51</v>
      </c>
    </row>
    <row r="194" spans="1:17" ht="14.4" customHeight="1" x14ac:dyDescent="0.3">
      <c r="A194" s="831" t="s">
        <v>5296</v>
      </c>
      <c r="B194" s="832" t="s">
        <v>5297</v>
      </c>
      <c r="C194" s="832" t="s">
        <v>3583</v>
      </c>
      <c r="D194" s="832" t="s">
        <v>5322</v>
      </c>
      <c r="E194" s="832" t="s">
        <v>5323</v>
      </c>
      <c r="F194" s="849"/>
      <c r="G194" s="849"/>
      <c r="H194" s="849"/>
      <c r="I194" s="849"/>
      <c r="J194" s="849">
        <v>4</v>
      </c>
      <c r="K194" s="849">
        <v>2448</v>
      </c>
      <c r="L194" s="849">
        <v>1</v>
      </c>
      <c r="M194" s="849">
        <v>612</v>
      </c>
      <c r="N194" s="849"/>
      <c r="O194" s="849"/>
      <c r="P194" s="837"/>
      <c r="Q194" s="850"/>
    </row>
    <row r="195" spans="1:17" ht="14.4" customHeight="1" x14ac:dyDescent="0.3">
      <c r="A195" s="831" t="s">
        <v>5296</v>
      </c>
      <c r="B195" s="832" t="s">
        <v>5297</v>
      </c>
      <c r="C195" s="832" t="s">
        <v>3583</v>
      </c>
      <c r="D195" s="832" t="s">
        <v>5324</v>
      </c>
      <c r="E195" s="832" t="s">
        <v>5325</v>
      </c>
      <c r="F195" s="849"/>
      <c r="G195" s="849"/>
      <c r="H195" s="849"/>
      <c r="I195" s="849"/>
      <c r="J195" s="849"/>
      <c r="K195" s="849"/>
      <c r="L195" s="849"/>
      <c r="M195" s="849"/>
      <c r="N195" s="849">
        <v>34</v>
      </c>
      <c r="O195" s="849">
        <v>8874</v>
      </c>
      <c r="P195" s="837"/>
      <c r="Q195" s="850">
        <v>261</v>
      </c>
    </row>
    <row r="196" spans="1:17" ht="14.4" customHeight="1" x14ac:dyDescent="0.3">
      <c r="A196" s="831" t="s">
        <v>5296</v>
      </c>
      <c r="B196" s="832" t="s">
        <v>5297</v>
      </c>
      <c r="C196" s="832" t="s">
        <v>3583</v>
      </c>
      <c r="D196" s="832" t="s">
        <v>5326</v>
      </c>
      <c r="E196" s="832" t="s">
        <v>5327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165</v>
      </c>
      <c r="P196" s="837"/>
      <c r="Q196" s="850">
        <v>165</v>
      </c>
    </row>
    <row r="197" spans="1:17" ht="14.4" customHeight="1" x14ac:dyDescent="0.3">
      <c r="A197" s="831" t="s">
        <v>5328</v>
      </c>
      <c r="B197" s="832" t="s">
        <v>5329</v>
      </c>
      <c r="C197" s="832" t="s">
        <v>3583</v>
      </c>
      <c r="D197" s="832" t="s">
        <v>5330</v>
      </c>
      <c r="E197" s="832" t="s">
        <v>5331</v>
      </c>
      <c r="F197" s="849"/>
      <c r="G197" s="849"/>
      <c r="H197" s="849"/>
      <c r="I197" s="849"/>
      <c r="J197" s="849"/>
      <c r="K197" s="849"/>
      <c r="L197" s="849"/>
      <c r="M197" s="849"/>
      <c r="N197" s="849">
        <v>2</v>
      </c>
      <c r="O197" s="849">
        <v>336</v>
      </c>
      <c r="P197" s="837"/>
      <c r="Q197" s="850">
        <v>168</v>
      </c>
    </row>
    <row r="198" spans="1:17" ht="14.4" customHeight="1" x14ac:dyDescent="0.3">
      <c r="A198" s="831" t="s">
        <v>5328</v>
      </c>
      <c r="B198" s="832" t="s">
        <v>5329</v>
      </c>
      <c r="C198" s="832" t="s">
        <v>3583</v>
      </c>
      <c r="D198" s="832" t="s">
        <v>5332</v>
      </c>
      <c r="E198" s="832" t="s">
        <v>5333</v>
      </c>
      <c r="F198" s="849"/>
      <c r="G198" s="849"/>
      <c r="H198" s="849"/>
      <c r="I198" s="849"/>
      <c r="J198" s="849"/>
      <c r="K198" s="849"/>
      <c r="L198" s="849"/>
      <c r="M198" s="849"/>
      <c r="N198" s="849">
        <v>2</v>
      </c>
      <c r="O198" s="849">
        <v>348</v>
      </c>
      <c r="P198" s="837"/>
      <c r="Q198" s="850">
        <v>174</v>
      </c>
    </row>
    <row r="199" spans="1:17" ht="14.4" customHeight="1" x14ac:dyDescent="0.3">
      <c r="A199" s="831" t="s">
        <v>5328</v>
      </c>
      <c r="B199" s="832" t="s">
        <v>5329</v>
      </c>
      <c r="C199" s="832" t="s">
        <v>3583</v>
      </c>
      <c r="D199" s="832" t="s">
        <v>5334</v>
      </c>
      <c r="E199" s="832" t="s">
        <v>5335</v>
      </c>
      <c r="F199" s="849"/>
      <c r="G199" s="849"/>
      <c r="H199" s="849"/>
      <c r="I199" s="849"/>
      <c r="J199" s="849"/>
      <c r="K199" s="849"/>
      <c r="L199" s="849"/>
      <c r="M199" s="849"/>
      <c r="N199" s="849">
        <v>10</v>
      </c>
      <c r="O199" s="849">
        <v>3500</v>
      </c>
      <c r="P199" s="837"/>
      <c r="Q199" s="850">
        <v>350</v>
      </c>
    </row>
    <row r="200" spans="1:17" ht="14.4" customHeight="1" x14ac:dyDescent="0.3">
      <c r="A200" s="831" t="s">
        <v>5328</v>
      </c>
      <c r="B200" s="832" t="s">
        <v>5329</v>
      </c>
      <c r="C200" s="832" t="s">
        <v>3583</v>
      </c>
      <c r="D200" s="832" t="s">
        <v>5336</v>
      </c>
      <c r="E200" s="832" t="s">
        <v>5337</v>
      </c>
      <c r="F200" s="849"/>
      <c r="G200" s="849"/>
      <c r="H200" s="849"/>
      <c r="I200" s="849"/>
      <c r="J200" s="849"/>
      <c r="K200" s="849"/>
      <c r="L200" s="849"/>
      <c r="M200" s="849"/>
      <c r="N200" s="849">
        <v>2</v>
      </c>
      <c r="O200" s="849">
        <v>80</v>
      </c>
      <c r="P200" s="837"/>
      <c r="Q200" s="850">
        <v>40</v>
      </c>
    </row>
    <row r="201" spans="1:17" ht="14.4" customHeight="1" x14ac:dyDescent="0.3">
      <c r="A201" s="831" t="s">
        <v>5328</v>
      </c>
      <c r="B201" s="832" t="s">
        <v>5329</v>
      </c>
      <c r="C201" s="832" t="s">
        <v>3583</v>
      </c>
      <c r="D201" s="832" t="s">
        <v>5338</v>
      </c>
      <c r="E201" s="832" t="s">
        <v>5339</v>
      </c>
      <c r="F201" s="849"/>
      <c r="G201" s="849"/>
      <c r="H201" s="849"/>
      <c r="I201" s="849"/>
      <c r="J201" s="849"/>
      <c r="K201" s="849"/>
      <c r="L201" s="849"/>
      <c r="M201" s="849"/>
      <c r="N201" s="849">
        <v>2</v>
      </c>
      <c r="O201" s="849">
        <v>342</v>
      </c>
      <c r="P201" s="837"/>
      <c r="Q201" s="850">
        <v>171</v>
      </c>
    </row>
    <row r="202" spans="1:17" ht="14.4" customHeight="1" x14ac:dyDescent="0.3">
      <c r="A202" s="831" t="s">
        <v>5328</v>
      </c>
      <c r="B202" s="832" t="s">
        <v>5329</v>
      </c>
      <c r="C202" s="832" t="s">
        <v>3583</v>
      </c>
      <c r="D202" s="832" t="s">
        <v>5340</v>
      </c>
      <c r="E202" s="832" t="s">
        <v>5341</v>
      </c>
      <c r="F202" s="849"/>
      <c r="G202" s="849"/>
      <c r="H202" s="849"/>
      <c r="I202" s="849"/>
      <c r="J202" s="849"/>
      <c r="K202" s="849"/>
      <c r="L202" s="849"/>
      <c r="M202" s="849"/>
      <c r="N202" s="849">
        <v>2</v>
      </c>
      <c r="O202" s="849">
        <v>700</v>
      </c>
      <c r="P202" s="837"/>
      <c r="Q202" s="850">
        <v>350</v>
      </c>
    </row>
    <row r="203" spans="1:17" ht="14.4" customHeight="1" x14ac:dyDescent="0.3">
      <c r="A203" s="831" t="s">
        <v>5328</v>
      </c>
      <c r="B203" s="832" t="s">
        <v>5329</v>
      </c>
      <c r="C203" s="832" t="s">
        <v>3583</v>
      </c>
      <c r="D203" s="832" t="s">
        <v>5342</v>
      </c>
      <c r="E203" s="832" t="s">
        <v>5343</v>
      </c>
      <c r="F203" s="849"/>
      <c r="G203" s="849"/>
      <c r="H203" s="849"/>
      <c r="I203" s="849"/>
      <c r="J203" s="849"/>
      <c r="K203" s="849"/>
      <c r="L203" s="849"/>
      <c r="M203" s="849"/>
      <c r="N203" s="849">
        <v>2</v>
      </c>
      <c r="O203" s="849">
        <v>348</v>
      </c>
      <c r="P203" s="837"/>
      <c r="Q203" s="850">
        <v>174</v>
      </c>
    </row>
    <row r="204" spans="1:17" ht="14.4" customHeight="1" thickBot="1" x14ac:dyDescent="0.35">
      <c r="A204" s="839" t="s">
        <v>5328</v>
      </c>
      <c r="B204" s="840" t="s">
        <v>5329</v>
      </c>
      <c r="C204" s="840" t="s">
        <v>3583</v>
      </c>
      <c r="D204" s="840" t="s">
        <v>5344</v>
      </c>
      <c r="E204" s="840" t="s">
        <v>5345</v>
      </c>
      <c r="F204" s="851"/>
      <c r="G204" s="851"/>
      <c r="H204" s="851"/>
      <c r="I204" s="851"/>
      <c r="J204" s="851"/>
      <c r="K204" s="851"/>
      <c r="L204" s="851"/>
      <c r="M204" s="851"/>
      <c r="N204" s="851">
        <v>2</v>
      </c>
      <c r="O204" s="851">
        <v>336</v>
      </c>
      <c r="P204" s="845"/>
      <c r="Q204" s="852">
        <v>168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1745</v>
      </c>
      <c r="D3" s="193">
        <f>SUBTOTAL(9,D6:D1048576)</f>
        <v>1738</v>
      </c>
      <c r="E3" s="193">
        <f>SUBTOTAL(9,E6:E1048576)</f>
        <v>1502</v>
      </c>
      <c r="F3" s="194">
        <f>IF(OR(E3=0,D3=0),"",E3/D3)</f>
        <v>0.86421173762945913</v>
      </c>
      <c r="G3" s="388">
        <f>SUBTOTAL(9,G6:G1048576)</f>
        <v>4041.9673000000003</v>
      </c>
      <c r="H3" s="389">
        <f>SUBTOTAL(9,H6:H1048576)</f>
        <v>4086.1882000000001</v>
      </c>
      <c r="I3" s="389">
        <f>SUBTOTAL(9,I6:I1048576)</f>
        <v>3166.8957199999995</v>
      </c>
      <c r="J3" s="194">
        <f>IF(OR(I3=0,H3=0),"",I3/H3)</f>
        <v>0.77502443964768908</v>
      </c>
      <c r="K3" s="388">
        <f>SUBTOTAL(9,K6:K1048576)</f>
        <v>630.18000000000006</v>
      </c>
      <c r="L3" s="389">
        <f>SUBTOTAL(9,L6:L1048576)</f>
        <v>646.02</v>
      </c>
      <c r="M3" s="389">
        <f>SUBTOTAL(9,M6:M1048576)</f>
        <v>472.76</v>
      </c>
      <c r="N3" s="195">
        <f>IF(OR(M3=0,E3=0),"",M3*1000/E3)</f>
        <v>314.7536617842876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4474</v>
      </c>
      <c r="B6" s="1001" t="s">
        <v>5347</v>
      </c>
      <c r="C6" s="1006">
        <v>1439</v>
      </c>
      <c r="D6" s="1007">
        <v>1446</v>
      </c>
      <c r="E6" s="1007">
        <v>1248</v>
      </c>
      <c r="F6" s="1012">
        <v>0.86726893676164007</v>
      </c>
      <c r="G6" s="1006">
        <v>1459.7773</v>
      </c>
      <c r="H6" s="1007">
        <v>1462.0033000000003</v>
      </c>
      <c r="I6" s="1007">
        <v>1252.1402399999997</v>
      </c>
      <c r="J6" s="1012">
        <v>0.85776113931899045</v>
      </c>
      <c r="K6" s="1006">
        <v>172.68</v>
      </c>
      <c r="L6" s="1007">
        <v>173.52</v>
      </c>
      <c r="M6" s="1007">
        <v>149.76</v>
      </c>
      <c r="N6" s="1017">
        <v>120</v>
      </c>
    </row>
    <row r="7" spans="1:14" ht="14.4" customHeight="1" x14ac:dyDescent="0.3">
      <c r="A7" s="999" t="s">
        <v>4713</v>
      </c>
      <c r="B7" s="1002" t="s">
        <v>5348</v>
      </c>
      <c r="C7" s="1008">
        <v>164</v>
      </c>
      <c r="D7" s="1009">
        <v>189</v>
      </c>
      <c r="E7" s="1009">
        <v>87</v>
      </c>
      <c r="F7" s="1013">
        <v>0.53048780487804881</v>
      </c>
      <c r="G7" s="1008">
        <v>1755.9972</v>
      </c>
      <c r="H7" s="1009">
        <v>2023.6796999999999</v>
      </c>
      <c r="I7" s="1009">
        <v>944.62180000000001</v>
      </c>
      <c r="J7" s="1013">
        <v>0.53794037940379402</v>
      </c>
      <c r="K7" s="1008">
        <v>328</v>
      </c>
      <c r="L7" s="1009">
        <v>378</v>
      </c>
      <c r="M7" s="1009">
        <v>174</v>
      </c>
      <c r="N7" s="1018">
        <v>2000</v>
      </c>
    </row>
    <row r="8" spans="1:14" ht="14.4" customHeight="1" x14ac:dyDescent="0.3">
      <c r="A8" s="999" t="s">
        <v>4717</v>
      </c>
      <c r="B8" s="1002" t="s">
        <v>5348</v>
      </c>
      <c r="C8" s="1008">
        <v>117</v>
      </c>
      <c r="D8" s="1009">
        <v>86</v>
      </c>
      <c r="E8" s="1009">
        <v>131</v>
      </c>
      <c r="F8" s="1013">
        <v>1.1196581196581197</v>
      </c>
      <c r="G8" s="1008">
        <v>702.98280000000011</v>
      </c>
      <c r="H8" s="1009">
        <v>516.72240000000011</v>
      </c>
      <c r="I8" s="1009">
        <v>791.50655999999992</v>
      </c>
      <c r="J8" s="1013">
        <v>1.1259259259259256</v>
      </c>
      <c r="K8" s="1008">
        <v>117</v>
      </c>
      <c r="L8" s="1009">
        <v>86</v>
      </c>
      <c r="M8" s="1009">
        <v>131</v>
      </c>
      <c r="N8" s="1018">
        <v>1000</v>
      </c>
    </row>
    <row r="9" spans="1:14" ht="14.4" customHeight="1" thickBot="1" x14ac:dyDescent="0.35">
      <c r="A9" s="1000" t="s">
        <v>4715</v>
      </c>
      <c r="B9" s="1003" t="s">
        <v>5348</v>
      </c>
      <c r="C9" s="1010">
        <v>25</v>
      </c>
      <c r="D9" s="1011">
        <v>17</v>
      </c>
      <c r="E9" s="1011">
        <v>36</v>
      </c>
      <c r="F9" s="1014">
        <v>1.44</v>
      </c>
      <c r="G9" s="1010">
        <v>123.20999999999998</v>
      </c>
      <c r="H9" s="1011">
        <v>83.782799999999995</v>
      </c>
      <c r="I9" s="1011">
        <v>178.62712000000002</v>
      </c>
      <c r="J9" s="1014">
        <v>1.4497777777777783</v>
      </c>
      <c r="K9" s="1010">
        <v>12.5</v>
      </c>
      <c r="L9" s="1011">
        <v>8.5</v>
      </c>
      <c r="M9" s="1011">
        <v>18</v>
      </c>
      <c r="N9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2018-04-24T09:50:04Z</dcterms:modified>
</cp:coreProperties>
</file>